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" sheetId="1" r:id="rId4"/>
    <sheet state="visible" name="Performances by Week" sheetId="2" r:id="rId5"/>
    <sheet state="visible" name="PS1 Journey" sheetId="3" r:id="rId6"/>
    <sheet state="visible" name="CS1 Appalachian" sheetId="4" r:id="rId7"/>
    <sheet state="visible" name="PS2 90s Mixtape" sheetId="5" r:id="rId8"/>
    <sheet state="hidden" name="MFSB" sheetId="6" r:id="rId9"/>
    <sheet state="visible" name="CS2 Rachmaninoff" sheetId="7" r:id="rId10"/>
    <sheet state="visible" name="CS3 Mahler" sheetId="8" r:id="rId11"/>
    <sheet state="visible" name="Elf" sheetId="9" r:id="rId12"/>
    <sheet state="visible" name="Messiah" sheetId="10" r:id="rId13"/>
    <sheet state="visible" name="XMas Festival" sheetId="11" r:id="rId14"/>
    <sheet state="visible" name="Subscriptions" sheetId="12" r:id="rId15"/>
    <sheet state="hidden" name="Summary (Draft)" sheetId="13" r:id="rId16"/>
    <sheet state="visible" name="Sub Graphs" sheetId="14" r:id="rId17"/>
    <sheet state="visible" name="Channels (Draft)" sheetId="15" r:id="rId18"/>
    <sheet state="visible" name="Sales Pacing" sheetId="16" r:id="rId19"/>
    <sheet state="visible" name="Email Reporting" sheetId="17" r:id="rId20"/>
    <sheet state="visible" name="Social Reporting" sheetId="18" r:id="rId21"/>
    <sheet state="visible" name="Website Reporting" sheetId="19" r:id="rId22"/>
    <sheet state="visible" name="Grassroots Flyer Locations" sheetId="20" r:id="rId23"/>
  </sheets>
  <externalReferences>
    <externalReference r:id="rId24"/>
    <externalReference r:id="rId25"/>
  </externalReferences>
  <definedNames>
    <definedName hidden="1" localSheetId="1" name="_xlnm._FilterDatabase">'Performances by Week'!$A$5:$AT$127</definedName>
  </definedNames>
  <calcPr/>
  <extLst>
    <ext uri="GoogleSheetsCustomDataVersion2">
      <go:sheetsCustomData xmlns:go="http://customooxmlschemas.google.com/" r:id="rId26" roundtripDataChecksum="501/RsYCfBjR11WJtQYO5alTt+PFFrnCdTCKfEiIcT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5">
      <text>
        <t xml:space="preserve">======
ID#AAABrQ7F17Q
tc={D12E88C0-5F11-4859-94F9-2082A8684976}    (2025-09-18 05:15:57)
[Threaded comment]
Your version of Excel allows you to read this threaded comment; however, any edits to it will get removed if the file is opened in a newer version of Excel. Learn more: https://go.microsoft.com/fwlink/?linkid=870924
Comment:
    Actual Budget is $50k per performance</t>
      </text>
    </comment>
  </commentList>
  <extLst>
    <ext uri="GoogleSheetsCustomDataVersion2">
      <go:sheetsCustomData xmlns:go="http://customooxmlschemas.google.com/" r:id="rId1" roundtripDataSignature="AMtx7mgg8EfXGVtMDSzh9Dcxt3r3buXdEg=="/>
    </ext>
  </extLst>
</comments>
</file>

<file path=xl/sharedStrings.xml><?xml version="1.0" encoding="utf-8"?>
<sst xmlns="http://schemas.openxmlformats.org/spreadsheetml/2006/main" count="1347" uniqueCount="713">
  <si>
    <t>TICKET SALES REPORT as of 9/17/2025</t>
  </si>
  <si>
    <t>SINGLE TICKETS</t>
  </si>
  <si>
    <t>SUBSCRIPTION TICKETS</t>
  </si>
  <si>
    <t>TOTAL SALES (Singles + Subs)</t>
  </si>
  <si>
    <t>Hall Data</t>
  </si>
  <si>
    <t>SERIES</t>
  </si>
  <si>
    <t>DATE(S)</t>
  </si>
  <si>
    <t>BUDGET</t>
  </si>
  <si>
    <t>ACTUAL</t>
  </si>
  <si>
    <t xml:space="preserve">VS. BUDGET </t>
  </si>
  <si>
    <t># SOLD</t>
  </si>
  <si>
    <t xml:space="preserve"> BUDGET </t>
  </si>
  <si>
    <t xml:space="preserve"> ACTUAL </t>
  </si>
  <si>
    <t>CAP</t>
  </si>
  <si>
    <t>CAP SOLD</t>
  </si>
  <si>
    <t>ATP</t>
  </si>
  <si>
    <t>CLASSICAL TRADITIONAL</t>
  </si>
  <si>
    <t> </t>
  </si>
  <si>
    <t xml:space="preserve">CS1 </t>
  </si>
  <si>
    <t>Appalachian Spring</t>
  </si>
  <si>
    <t>Oct 10-12</t>
  </si>
  <si>
    <t xml:space="preserve">CS2 </t>
  </si>
  <si>
    <t>Rachmaninoff Cele Pt 1 (SP)</t>
  </si>
  <si>
    <t>Oct 31-Nov 2</t>
  </si>
  <si>
    <t xml:space="preserve">CS3 </t>
  </si>
  <si>
    <t>Matthias and Mahler (SP)</t>
  </si>
  <si>
    <t>Nov 21-23</t>
  </si>
  <si>
    <t>CS4</t>
  </si>
  <si>
    <t>Brahms' Fourth Symphony</t>
  </si>
  <si>
    <t>Jan 9-11</t>
  </si>
  <si>
    <t>CS5</t>
  </si>
  <si>
    <t>Pines of Rome &amp; Bruch (SP)</t>
  </si>
  <si>
    <t>Jan 16-18</t>
  </si>
  <si>
    <t>CS6</t>
  </si>
  <si>
    <t>Beethoven+ (SP)</t>
  </si>
  <si>
    <t>Jan 30-Feb 1</t>
  </si>
  <si>
    <t xml:space="preserve">CS7 </t>
  </si>
  <si>
    <t>Prokofiev's Fifth Symphony</t>
  </si>
  <si>
    <t>Feb 6-8</t>
  </si>
  <si>
    <t xml:space="preserve">CS8 </t>
  </si>
  <si>
    <t>Saint-Saëns &amp; Strauss</t>
  </si>
  <si>
    <t>Mar 13-15</t>
  </si>
  <si>
    <t>CS9</t>
  </si>
  <si>
    <t>Midsummer Night's Dream (SP)</t>
  </si>
  <si>
    <t>Apr 10-12</t>
  </si>
  <si>
    <t xml:space="preserve">CS10 </t>
  </si>
  <si>
    <t>Farrenc/Dvorak/Schuman</t>
  </si>
  <si>
    <t>Apr 17-19</t>
  </si>
  <si>
    <t>CS11</t>
  </si>
  <si>
    <t>Grieg's Piano Concerto (SP)</t>
  </si>
  <si>
    <t>May 8-10</t>
  </si>
  <si>
    <t>CS12</t>
  </si>
  <si>
    <t>Gil Shaham Plays Brahm's 4th</t>
  </si>
  <si>
    <t>May 29-31</t>
  </si>
  <si>
    <t xml:space="preserve">CS13 </t>
  </si>
  <si>
    <t>Rachmaninoff Cele Pt 2</t>
  </si>
  <si>
    <t>Jun 5-7</t>
  </si>
  <si>
    <t>CS14</t>
  </si>
  <si>
    <t>Rhapsody in Blue (SP)</t>
  </si>
  <si>
    <t>Jun 19-21</t>
  </si>
  <si>
    <t>CLASSICAL TRADITIONAL TOTAL</t>
  </si>
  <si>
    <t>SYMPHONIC PIAZZA</t>
  </si>
  <si>
    <t>Piazza CS2</t>
  </si>
  <si>
    <t>Nov. 1</t>
  </si>
  <si>
    <t>Piazza CS3</t>
  </si>
  <si>
    <t>Nov. 22</t>
  </si>
  <si>
    <t>Piazza CS5</t>
  </si>
  <si>
    <t>Jan. 24</t>
  </si>
  <si>
    <t>Piazza CS6</t>
  </si>
  <si>
    <t>Feb. 21</t>
  </si>
  <si>
    <t>Piazza CS9</t>
  </si>
  <si>
    <t>Mar. 14</t>
  </si>
  <si>
    <t>Piazza CS11</t>
  </si>
  <si>
    <t>Apr. 4</t>
  </si>
  <si>
    <t>Piazza CS14</t>
  </si>
  <si>
    <t>Jun. 6</t>
  </si>
  <si>
    <t>SYMPHONIC PIAZZA TOTAL</t>
  </si>
  <si>
    <t>Status:</t>
  </si>
  <si>
    <t>Updated 9/15</t>
  </si>
  <si>
    <t>Denotes Piazza</t>
  </si>
  <si>
    <t>Update all fields in Blue each week</t>
  </si>
  <si>
    <t>We expect 50% of Single Sales 1 Week Prior</t>
  </si>
  <si>
    <t>85%+ occupancy</t>
  </si>
  <si>
    <t>95%+ of Budget</t>
  </si>
  <si>
    <t>100%+ of Target</t>
  </si>
  <si>
    <t xml:space="preserve"> </t>
  </si>
  <si>
    <t>70-85% occupancy</t>
  </si>
  <si>
    <t>85-95% of Budget</t>
  </si>
  <si>
    <t>90-99% of Target</t>
  </si>
  <si>
    <t>Week #</t>
  </si>
  <si>
    <t>&lt;70% occupancy</t>
  </si>
  <si>
    <t>&lt;85% of Budget</t>
  </si>
  <si>
    <t>&lt;90% of Target</t>
  </si>
  <si>
    <t>TICKET SALES REPORT as of 9/15/2025</t>
  </si>
  <si>
    <t>Single Tickets</t>
  </si>
  <si>
    <t>Subscription Tickets</t>
  </si>
  <si>
    <t>Audience Data</t>
  </si>
  <si>
    <t>Revenue last week</t>
  </si>
  <si>
    <t>Increase over week</t>
  </si>
  <si>
    <t>Wk #</t>
  </si>
  <si>
    <t># Weeks Until Perf</t>
  </si>
  <si>
    <t>Perf. Week (Mon)</t>
  </si>
  <si>
    <t>Performance</t>
  </si>
  <si>
    <t>Performance Date(s)</t>
  </si>
  <si>
    <t>Performance Type</t>
  </si>
  <si>
    <t>Actual Total Tickets Sold</t>
  </si>
  <si>
    <t>Projected Single Tickets + Actual Subs</t>
  </si>
  <si>
    <t>Projected Total OCC at Performance</t>
  </si>
  <si>
    <t>Total Actual Revenue</t>
  </si>
  <si>
    <t>TOTAL BUDGET</t>
  </si>
  <si>
    <t>Actual/
Budget %</t>
  </si>
  <si>
    <t>Projected/ Budget %</t>
  </si>
  <si>
    <t>Actual Single Tickets Sold</t>
  </si>
  <si>
    <t>Target Single Tickets for 85% OCC</t>
  </si>
  <si>
    <t>Projected Single Tickets</t>
  </si>
  <si>
    <t>Projected Single Tickets vs 85% OCC Target</t>
  </si>
  <si>
    <t>Actual Revenue</t>
  </si>
  <si>
    <t>Actual Sub Tickets Sold</t>
  </si>
  <si>
    <t>Actual vs Budget %</t>
  </si>
  <si>
    <t>Max CAP</t>
  </si>
  <si>
    <t>Actual OCC SOLD</t>
  </si>
  <si>
    <t>Single Ticket ATP</t>
  </si>
  <si>
    <t># New HH</t>
  </si>
  <si>
    <t># Ret HH</t>
  </si>
  <si>
    <t># Total HH</t>
  </si>
  <si>
    <t>26 Morgan Freeman's Symphonic Blues</t>
  </si>
  <si>
    <t>Specials</t>
  </si>
  <si>
    <t>26 La nuit sombre</t>
  </si>
  <si>
    <t>OPEN - Recording Week</t>
  </si>
  <si>
    <t>N/A</t>
  </si>
  <si>
    <t>26 PS1 Music of Journey</t>
  </si>
  <si>
    <t>Pops</t>
  </si>
  <si>
    <t>26 FS1 The Orchestra Games</t>
  </si>
  <si>
    <t>Family</t>
  </si>
  <si>
    <t>Chicken Fried</t>
  </si>
  <si>
    <t>26 CS01 Appalachian Spring</t>
  </si>
  <si>
    <t>Classical</t>
  </si>
  <si>
    <t>26 Top Gun: Maverick in Concert</t>
  </si>
  <si>
    <t>Specials/Film</t>
  </si>
  <si>
    <t>26 The Lodger</t>
  </si>
  <si>
    <t>26 PS2 90s Mixtape</t>
  </si>
  <si>
    <t>26 On-Stage 1</t>
  </si>
  <si>
    <t>On Stage</t>
  </si>
  <si>
    <t>26 CS02 Rachmaninoff Cele Pt 1</t>
  </si>
  <si>
    <t>26 FS2 Carnival of the Animals</t>
  </si>
  <si>
    <t>OPEN</t>
  </si>
  <si>
    <t xml:space="preserve"> $-   </t>
  </si>
  <si>
    <t>26 CS03 Matthias and Mahler 7</t>
  </si>
  <si>
    <t>26 Elf™ in Concert</t>
  </si>
  <si>
    <t>26 Handel's Messiah</t>
  </si>
  <si>
    <t>Holiday</t>
  </si>
  <si>
    <t>26 Leslie Odom Jr.: Christmas</t>
  </si>
  <si>
    <t>26 Christmas Festival</t>
  </si>
  <si>
    <t>26 It's a Wonderful Life</t>
  </si>
  <si>
    <t>26 CS04 Brahms' Fourth Symphony</t>
  </si>
  <si>
    <t>27 CS04 Brahms' Fourth Symphony</t>
  </si>
  <si>
    <t>28 CS04 Brahms' Fourth Symphony</t>
  </si>
  <si>
    <t>26 CS05 Pines of Rome &amp; Bruch</t>
  </si>
  <si>
    <t>26 Indiana Jones: Raiders Lost</t>
  </si>
  <si>
    <t>26 CS06 Beethoven+</t>
  </si>
  <si>
    <t>26 On-Stage 2</t>
  </si>
  <si>
    <t>26 CS07 Prokofiev's Fifth Symphony</t>
  </si>
  <si>
    <t>27 CS07 Prokofiev's Fifth Symphony</t>
  </si>
  <si>
    <t>28 CS07 Prokofiev's Fifth Symphony</t>
  </si>
  <si>
    <t>26 Chris Thile</t>
  </si>
  <si>
    <t>26 PS3 She's Got Soul</t>
  </si>
  <si>
    <t>26 Harry Potter 2: Chamber</t>
  </si>
  <si>
    <t>26 FS3 Philharmonia Fantastique</t>
  </si>
  <si>
    <t>26 CS08 Saint-Saëns &amp; Strauss</t>
  </si>
  <si>
    <t>Final Symphony</t>
  </si>
  <si>
    <t>26 PS4 Billy Joel &amp; Elton John</t>
  </si>
  <si>
    <t>26 CS09 Midsummer Night's Dream</t>
  </si>
  <si>
    <t>26 CS10 Farrenc/Dvorák/Schuman</t>
  </si>
  <si>
    <t>26 CS11 Grieg's Piano Concerto</t>
  </si>
  <si>
    <t>26 PS5 Dolly Parton's Threads</t>
  </si>
  <si>
    <t>Ben Rector</t>
  </si>
  <si>
    <t>26 On-Stage 3</t>
  </si>
  <si>
    <t>26 CS12 Gil Shaham Plays Brahm's 4th</t>
  </si>
  <si>
    <t>27 CS12 Gil Shaham Plays Brahm's 4th</t>
  </si>
  <si>
    <t>28 CS12 Gil Shaham Plays Brahm's 4th</t>
  </si>
  <si>
    <t>26 On-Stage 4</t>
  </si>
  <si>
    <t>26 CS13 Rachmaninoff Cele Pt 2</t>
  </si>
  <si>
    <t>26 CS14 Rhapsody in Blue</t>
  </si>
  <si>
    <t>CLASSICAL</t>
  </si>
  <si>
    <t>PIAZZA</t>
  </si>
  <si>
    <t>POPS</t>
  </si>
  <si>
    <t>FAMILY</t>
  </si>
  <si>
    <t>FILM</t>
  </si>
  <si>
    <t>ON STAGE</t>
  </si>
  <si>
    <t>OTHER</t>
  </si>
  <si>
    <t>ALL CONCERTS</t>
  </si>
  <si>
    <t>Future Improvements:</t>
  </si>
  <si>
    <t xml:space="preserve">Set GYR Occ goals by performance type </t>
  </si>
  <si>
    <t>Build projections for summaries by performance type</t>
  </si>
  <si>
    <t xml:space="preserve">Reconcile Subscription actuals (Chuck data) with Tessitura reporting at performance level </t>
  </si>
  <si>
    <t>Evalute Week 0 logic for projections - do we need to lag by a week?</t>
  </si>
  <si>
    <t># weeks out</t>
  </si>
  <si>
    <t>Estimates Only</t>
  </si>
  <si>
    <t>Historical Data</t>
  </si>
  <si>
    <t>PS1 Journey</t>
  </si>
  <si>
    <t># Single Tickets to sell out 100%</t>
  </si>
  <si>
    <t>Projected OCC%</t>
  </si>
  <si>
    <t># Weeks Until Performance</t>
  </si>
  <si>
    <t>9/19/2025 Sales (Fri)</t>
  </si>
  <si>
    <t>9/20/2025 Sales (Sat)</t>
  </si>
  <si>
    <t>9/21/2025 Sales (Sun)</t>
  </si>
  <si>
    <t>Pace for 85% OCC</t>
  </si>
  <si>
    <t>Other</t>
  </si>
  <si>
    <t>Avg/Show vs Target Pace:</t>
  </si>
  <si>
    <t>OCC Target</t>
  </si>
  <si>
    <t>CS1 Appalachian</t>
  </si>
  <si>
    <t>10/10/2025 Sales (Fri)</t>
  </si>
  <si>
    <t>10/11/2025 Sales (Sat)</t>
  </si>
  <si>
    <t>10/12/2025 Sales (Sun)</t>
  </si>
  <si>
    <t># Weeks Out</t>
  </si>
  <si>
    <t>PS2 90s Mixtape (Name?)</t>
  </si>
  <si>
    <t>10/24/2025 Sales (Fri)</t>
  </si>
  <si>
    <t>10/25/2025 Sales (Sat)</t>
  </si>
  <si>
    <t>10/26/2025 Sales (Sun)</t>
  </si>
  <si>
    <t>MFSB</t>
  </si>
  <si>
    <t>9/2/2025 Sales (Tue)</t>
  </si>
  <si>
    <t>9/3/2025 Sales (Wed)</t>
  </si>
  <si>
    <t>CS2 Rachmaninoff</t>
  </si>
  <si>
    <t>10/31/2025 Sales (Fri, Piazza)</t>
  </si>
  <si>
    <t>11/01/2025 Sales (Sat)</t>
  </si>
  <si>
    <t>11/02/2025 Sales (Sun)</t>
  </si>
  <si>
    <t>CS3 Mahler</t>
  </si>
  <si>
    <t>11/21/2025 Sales (Fri, Piazza)</t>
  </si>
  <si>
    <t>11/22/2025 Sales (Sat)</t>
  </si>
  <si>
    <t>11/23/2025 Sales (Sun)</t>
  </si>
  <si>
    <t>Elf in Concert</t>
  </si>
  <si>
    <t>11/28/2025 (Fri)</t>
  </si>
  <si>
    <t>11/29/2025 (Sat 1)</t>
  </si>
  <si>
    <t>11/29/2025 (Sat 2)</t>
  </si>
  <si>
    <t>11/30/2025 (Sun)</t>
  </si>
  <si>
    <t>Home Alone 2024</t>
  </si>
  <si>
    <t>Muppet XMas 2023</t>
  </si>
  <si>
    <t>Avg/Show vs 2024 Pace:</t>
  </si>
  <si>
    <t>Home Alone</t>
  </si>
  <si>
    <t>Final Occupancy Sold %</t>
  </si>
  <si>
    <t>11/29/2024 Sales (Friday)</t>
  </si>
  <si>
    <t>11/30/2024, 2pm (Saturday)</t>
  </si>
  <si>
    <t>11/30/2024, 8pm (Saturday)</t>
  </si>
  <si>
    <t>12/01/2024 Sales (Sunday)</t>
  </si>
  <si>
    <t>A Muppet Christmas Carol</t>
  </si>
  <si>
    <t>12/08/2023 Sales (Friday)</t>
  </si>
  <si>
    <t>12/09/2023, 1pm Sales (Saturday)</t>
  </si>
  <si>
    <t>Handel's Messiah</t>
  </si>
  <si>
    <t>12/5/2025 (Fri)</t>
  </si>
  <si>
    <t>12/6/2025 (Sat)</t>
  </si>
  <si>
    <t>12/7/2025 (Sun)</t>
  </si>
  <si>
    <t>Messiah 2024</t>
  </si>
  <si>
    <t>Messiah 2023</t>
  </si>
  <si>
    <r>
      <rPr>
        <rFont val="Verdana"/>
        <b/>
        <color rgb="FF007BB3"/>
        <sz val="11.0"/>
      </rPr>
      <t xml:space="preserve">Handel's </t>
    </r>
    <r>
      <rPr>
        <rFont val="Verdana"/>
        <b/>
        <i/>
        <color rgb="FF007BB3"/>
        <sz val="11.0"/>
      </rPr>
      <t>Messiah</t>
    </r>
  </si>
  <si>
    <t>12/06/2024 Sales (Friday)</t>
  </si>
  <si>
    <t>12/07/2024 Sales (Saturday)</t>
  </si>
  <si>
    <t>12/08/2024 Sales (Sunday)</t>
  </si>
  <si>
    <r>
      <rPr>
        <rFont val="Verdana"/>
        <b/>
        <color rgb="FF007BB3"/>
        <sz val="11.0"/>
      </rPr>
      <t xml:space="preserve">Handel's </t>
    </r>
    <r>
      <rPr>
        <rFont val="Verdana"/>
        <b/>
        <i/>
        <color rgb="FF007BB3"/>
        <sz val="11.0"/>
      </rPr>
      <t>Messiah</t>
    </r>
  </si>
  <si>
    <t>12/01/2023 Sales (Friday)</t>
  </si>
  <si>
    <t>12/02/2023 Sales (Saturday)</t>
  </si>
  <si>
    <t>12/03/2023 Sales (Sunday)</t>
  </si>
  <si>
    <t>Christmas Festival</t>
  </si>
  <si>
    <t>12/18/2025 (Thu)</t>
  </si>
  <si>
    <t>12/19/2025 (Fri)</t>
  </si>
  <si>
    <t>12/20/2025 (Sat 1)</t>
  </si>
  <si>
    <t>12/20/2025 (Sat 2)</t>
  </si>
  <si>
    <t>12/21/2025 (Sun 1)</t>
  </si>
  <si>
    <t>12/21/2025 (Sun 2)</t>
  </si>
  <si>
    <t>XMas 2024</t>
  </si>
  <si>
    <t>XMas 2023</t>
  </si>
  <si>
    <t>12/19/2024 Sales (Thursday)</t>
  </si>
  <si>
    <t>12/20/2024 Sales (Friday)</t>
  </si>
  <si>
    <t>12/21/2024, 1pm Sales (Saturday)</t>
  </si>
  <si>
    <t>12/21/2024, 7pm Sales (Saturday)</t>
  </si>
  <si>
    <t>12/22/2024, 2pm Sales (Sunday)</t>
  </si>
  <si>
    <t>12/22/2024, 7pm Sales (Sunday)</t>
  </si>
  <si>
    <t>12/14/2023 Sales (Thursday)</t>
  </si>
  <si>
    <t>12/15/2023 Sales (Friday)</t>
  </si>
  <si>
    <t>12/16/2023, 1pm Sales (Saturday)</t>
  </si>
  <si>
    <t>12/16/2023, 7pm Sales (Saturday)</t>
  </si>
  <si>
    <t>12/17/2023, 2pm Sales (Sunday)</t>
  </si>
  <si>
    <t>12/17/2023, 7pm Sales (Sunday)</t>
  </si>
  <si>
    <t>KANSAS CITY SYMPHONY</t>
  </si>
  <si>
    <t>100%+ of FY26 Goal</t>
  </si>
  <si>
    <t>2025-26 Subscriptions</t>
  </si>
  <si>
    <t>We expect 50% of Total by Week 5</t>
  </si>
  <si>
    <t>90-99% of FY26 Goal</t>
  </si>
  <si>
    <t>FY26 Budget - Classical</t>
  </si>
  <si>
    <t>We expect 90% of Total by Week 10/11</t>
  </si>
  <si>
    <t>&lt;90% of FY26 Goal</t>
  </si>
  <si>
    <t>% of total subscriptions</t>
  </si>
  <si>
    <t>Units</t>
  </si>
  <si>
    <t>Revenue</t>
  </si>
  <si>
    <t>Total</t>
  </si>
  <si>
    <t>FY26 Sales - Classical</t>
  </si>
  <si>
    <t>Difference vs FY25</t>
  </si>
  <si>
    <t>New</t>
  </si>
  <si>
    <t>Renewals</t>
  </si>
  <si>
    <t>FY25 Actuals - Classical</t>
  </si>
  <si>
    <t>Weeks On Sale</t>
  </si>
  <si>
    <t>Actual Units</t>
  </si>
  <si>
    <t>Proj</t>
  </si>
  <si>
    <t>Actual Rev</t>
  </si>
  <si>
    <t>W/W Change</t>
  </si>
  <si>
    <t>New Units</t>
  </si>
  <si>
    <t>New Revenue</t>
  </si>
  <si>
    <t>Renewal Units</t>
  </si>
  <si>
    <t>Renewal Revenue</t>
  </si>
  <si>
    <t>Total Units</t>
  </si>
  <si>
    <t>Total Revenue</t>
  </si>
  <si>
    <t>Change</t>
  </si>
  <si>
    <t>Projected Total</t>
  </si>
  <si>
    <t>Final</t>
  </si>
  <si>
    <t>13+</t>
  </si>
  <si>
    <t>Rest of Season</t>
  </si>
  <si>
    <t>vs. FY26 Goal</t>
  </si>
  <si>
    <t>25-26 Renewal as % of 24-25 Total</t>
  </si>
  <si>
    <t>3rd Classical mailer drops 22nd/23rd of August</t>
  </si>
  <si>
    <t>FY26 Budget - Pops</t>
  </si>
  <si>
    <t>FY26 Sales - Pops</t>
  </si>
  <si>
    <t>FY25 Actuals - Pops</t>
  </si>
  <si>
    <t>Give true renewal rates</t>
  </si>
  <si>
    <t>Show renewals by customer cohort</t>
  </si>
  <si>
    <t>Add Family subscriptions (2%)</t>
  </si>
  <si>
    <t>Overall Season</t>
  </si>
  <si>
    <t># Tickets Sold</t>
  </si>
  <si>
    <t>Projected Tickets Sold</t>
  </si>
  <si>
    <t>Projected Occupancy (% +GYR)</t>
  </si>
  <si>
    <t>Projected Revenue vs Budget (% +GYR)</t>
  </si>
  <si>
    <t>Season Attendance By Ticket Type</t>
  </si>
  <si>
    <t>All Subscriptions</t>
  </si>
  <si>
    <t>All Single Tickets</t>
  </si>
  <si>
    <t>Concert Attendance By Performance Type</t>
  </si>
  <si>
    <t>POPS  TOTAL</t>
  </si>
  <si>
    <t>FAMILY SERIES TOTAL</t>
  </si>
  <si>
    <t>FILM  TOTAL</t>
  </si>
  <si>
    <t>ON STAGE CONCERTS TOTAL</t>
  </si>
  <si>
    <t>OTHER CONCERT TOTAL</t>
  </si>
  <si>
    <t>Notes:</t>
  </si>
  <si>
    <t>FY19 was pre-COVID</t>
  </si>
  <si>
    <t>FY24 was -35% vs FY19, but also Michael Stern's final season so perhaps a one-time boost</t>
  </si>
  <si>
    <t>FY25 was -47% vs FY19 and -19% vs FY24</t>
  </si>
  <si>
    <t>FY26 is -4% vs FY25</t>
  </si>
  <si>
    <t>For FY27, it is important to start sales no later than Week 5 (coordinate with season anouncement) and understand how to boost renewal rate</t>
  </si>
  <si>
    <t>FY24 was -19% vs FY19, but also Michael Stern's final season so perhaps a one-time boost</t>
  </si>
  <si>
    <t>FY25 was -29% vs FY19 and -12% vs FY24</t>
  </si>
  <si>
    <t>FY26 is +7% vs FY25, driven by growth in new subs</t>
  </si>
  <si>
    <t>For FY27, it is important to start sales no later than Week 5 and understand how to continue new sub growth</t>
  </si>
  <si>
    <t>MARKETING CHANNEL PERFORMANCE</t>
  </si>
  <si>
    <t>Owned Marketing Channels </t>
  </si>
  <si>
    <t>Paid Channels </t>
  </si>
  <si>
    <t>To start, let’s pull last 12 months of data. </t>
  </si>
  <si>
    <t>Phone </t>
  </si>
  <si>
    <t>Direct Mail </t>
  </si>
  <si>
    <t>Email </t>
  </si>
  <si>
    <t>Social </t>
  </si>
  <si>
    <t>In-hall </t>
  </si>
  <si>
    <t>SEO </t>
  </si>
  <si>
    <t>SEM </t>
  </si>
  <si>
    <t>Media </t>
  </si>
  <si>
    <t>Total </t>
  </si>
  <si>
    <t>(Box Office) </t>
  </si>
  <si>
    <t>(FB, IG, X, other) </t>
  </si>
  <si>
    <t>(book, posters) </t>
  </si>
  <si>
    <t>(TV, radio, OOH) </t>
  </si>
  <si>
    <t>(Bennett) </t>
  </si>
  <si>
    <t># Impressions: </t>
  </si>
  <si>
    <t>13.7M </t>
  </si>
  <si>
    <t>calls made, e/mails delivered, etc. </t>
  </si>
  <si>
    <t># Engagement: </t>
  </si>
  <si>
    <t>4.7M </t>
  </si>
  <si>
    <t>calls answered, opens, etc. </t>
  </si>
  <si>
    <t>Engagement rate </t>
  </si>
  <si>
    <t>34% </t>
  </si>
  <si>
    <t># Actions (Success): </t>
  </si>
  <si>
    <t>89k </t>
  </si>
  <si>
    <t>conversations, clicks, etc. </t>
  </si>
  <si>
    <t>Action rate </t>
  </si>
  <si>
    <t>0.6% </t>
  </si>
  <si>
    <t>% of total Actions </t>
  </si>
  <si>
    <t>Channel cost ($, time) </t>
  </si>
  <si>
    <t>ROI: $/Action </t>
  </si>
  <si>
    <t>Attributed revenue ($) </t>
  </si>
  <si>
    <t>~$220k </t>
  </si>
  <si>
    <t>ROI: $/channel cost </t>
  </si>
  <si>
    <t>SALES CHANNEL PERFORMANCE</t>
  </si>
  <si>
    <t>Website </t>
  </si>
  <si>
    <t>KCPA </t>
  </si>
  <si>
    <t># Traffic: </t>
  </si>
  <si>
    <t>471,563 </t>
  </si>
  <si>
    <t>calls received, visits </t>
  </si>
  <si>
    <t>% Traffic by Marketing Channel </t>
  </si>
  <si>
    <t>#, $ Conversions (Success): </t>
  </si>
  <si>
    <t>4,547 </t>
  </si>
  <si>
    <t>Conversion rate </t>
  </si>
  <si>
    <t>0.94% </t>
  </si>
  <si>
    <t>% of total Conversions </t>
  </si>
  <si>
    <t>15%? </t>
  </si>
  <si>
    <t>Total Sales Revenue </t>
  </si>
  <si>
    <t>~$6,500k? </t>
  </si>
  <si>
    <t>$877k </t>
  </si>
  <si>
    <t>ROI: $/Conversion </t>
  </si>
  <si>
    <t>EXPERIENCE CHANNEL PERFORMANCE</t>
  </si>
  <si>
    <t># total attendance </t>
  </si>
  <si>
    <t>% Repeat: </t>
  </si>
  <si>
    <t>% returning from prior season </t>
  </si>
  <si>
    <t># Frequency: </t>
  </si>
  <si>
    <t>avg. attendance/customer </t>
  </si>
  <si>
    <t>Total Revenue, ROI? </t>
  </si>
  <si>
    <t>Avg. CSAT, NPS </t>
  </si>
  <si>
    <t>Avg. CLV/attendee </t>
  </si>
  <si>
    <t># high CLV VIPs </t>
  </si>
  <si>
    <t>New Subs</t>
  </si>
  <si>
    <t>Renewal Subs</t>
  </si>
  <si>
    <t># Weeks On Sale</t>
  </si>
  <si>
    <t>Extend data for single ticket sales beyond 6 weeks</t>
  </si>
  <si>
    <t>Differentiate single ticket sales by performance type</t>
  </si>
  <si>
    <t>Improve pacing data (always)</t>
  </si>
  <si>
    <t>EMAILS SENT</t>
  </si>
  <si>
    <t>DELIVERIES</t>
  </si>
  <si>
    <t>OPENS</t>
  </si>
  <si>
    <t>CLICK RATE</t>
  </si>
  <si>
    <t>9/10 Journey Giveaway</t>
  </si>
  <si>
    <t>34,249 (35.9%)</t>
  </si>
  <si>
    <t>751 (1%)</t>
  </si>
  <si>
    <t>9/9 Weekly Concert Promo</t>
  </si>
  <si>
    <t>35,513 (37.8%)</t>
  </si>
  <si>
    <t>780 (1%)</t>
  </si>
  <si>
    <t>9/5 CS1 BOGO Pops Buyers</t>
  </si>
  <si>
    <t>2,377 (53%)</t>
  </si>
  <si>
    <t>100 (2.2%) - 33 respond (98 tickets)</t>
  </si>
  <si>
    <t>9/5 CS1 Morgan Freeman Buyers</t>
  </si>
  <si>
    <t>588 (58.3%)</t>
  </si>
  <si>
    <t>33 (3.3%) - 33 respond (98 tickets)</t>
  </si>
  <si>
    <t>9/4 CS1 Matthias Video</t>
  </si>
  <si>
    <t>35,461 (37.1%)</t>
  </si>
  <si>
    <t>1,460 (1.5%)</t>
  </si>
  <si>
    <t>9/4 Journey BOGO Promo</t>
  </si>
  <si>
    <t>1,164 (42.8%)</t>
  </si>
  <si>
    <t>54 (2%) - 15 respond (41 tickets)</t>
  </si>
  <si>
    <t>9/3 Morgan Freeman KBYG</t>
  </si>
  <si>
    <t>306 (81.4%)</t>
  </si>
  <si>
    <t>129 (34.3%)</t>
  </si>
  <si>
    <t>9/2 Morgan Freeman KBYG</t>
  </si>
  <si>
    <t>354 (83.1%)</t>
  </si>
  <si>
    <t>152 (35.7%)</t>
  </si>
  <si>
    <t>8/29 La nuit sombre KBYG</t>
  </si>
  <si>
    <t>207 (82.8%)</t>
  </si>
  <si>
    <t>37 (14.8%)</t>
  </si>
  <si>
    <t>8/27 Chicken Fried Promo</t>
  </si>
  <si>
    <t>35,437 (37.8%)</t>
  </si>
  <si>
    <t>536 (0.6%)</t>
  </si>
  <si>
    <t>8/20 Bi-weekly Merchandise Email</t>
  </si>
  <si>
    <t>35,125 (37%)</t>
  </si>
  <si>
    <t>754 (1%)</t>
  </si>
  <si>
    <t>8/12 Music of Journey Promo</t>
  </si>
  <si>
    <t>35,743 (37.9%)</t>
  </si>
  <si>
    <t xml:space="preserve">577 0.6% </t>
  </si>
  <si>
    <t>https://conta.cc/4mdHLVC</t>
  </si>
  <si>
    <t>8/6 Bi-weekly Merchandise Email</t>
  </si>
  <si>
    <t>36,401 (38.6%)</t>
  </si>
  <si>
    <t>937 (1%)</t>
  </si>
  <si>
    <t>https://conta.cc/3Hoy3k2</t>
  </si>
  <si>
    <t>7/21 La Nuit Sombre Matthias Video</t>
  </si>
  <si>
    <t>35,531 (37.1%)</t>
  </si>
  <si>
    <t>491 (0.5%)</t>
  </si>
  <si>
    <t>7/23 Morgan Freeman Promo</t>
  </si>
  <si>
    <t>35,064 (36.5%)</t>
  </si>
  <si>
    <t>769 (0.8%)</t>
  </si>
  <si>
    <t>7/15 Single Ticket On Sale Announcement</t>
  </si>
  <si>
    <t>35,285 (37.2%)</t>
  </si>
  <si>
    <t>1,708 (2%)</t>
  </si>
  <si>
    <t>7/8 Leslie Odom Jr. Promo</t>
  </si>
  <si>
    <t>35, 660 (37.6%)</t>
  </si>
  <si>
    <t>550 (0.6%)</t>
  </si>
  <si>
    <r>
      <rPr>
        <rFont val="Arial"/>
        <color rgb="FF000000"/>
        <sz val="10.0"/>
      </rPr>
      <t xml:space="preserve">Tuesday 7/1 </t>
    </r>
    <r>
      <rPr>
        <rFont val="Arial"/>
        <b/>
        <color rgb="FF000000"/>
        <sz val="10.0"/>
      </rPr>
      <t>Holiday Presentations On Sale</t>
    </r>
  </si>
  <si>
    <t>35039 (36.9%)</t>
  </si>
  <si>
    <t>822 (0.9%)</t>
  </si>
  <si>
    <t>Header: 64, Elf in Concert: 473, Handel's Messiah: 390, LOJ: 110, Christmas Festival: 144, Wonderful Life: 129</t>
  </si>
  <si>
    <r>
      <rPr>
        <rFont val="Arial"/>
        <color rgb="FF000000"/>
        <sz val="10.0"/>
      </rPr>
      <t xml:space="preserve">Tuesday 6/25 </t>
    </r>
    <r>
      <rPr>
        <rFont val="Arial"/>
        <b/>
        <color rgb="FF000000"/>
        <sz val="10.0"/>
      </rPr>
      <t>Special Presentations On Sale</t>
    </r>
  </si>
  <si>
    <t>35,617 (37%)</t>
  </si>
  <si>
    <t>1,469 (2%)</t>
  </si>
  <si>
    <t>Full lineup: 248, Morgan Freeman: 438, Chicken Fried: 456, Top Gun: 559, Lodger: 100, Indiana Jones: 204, Chris Thile: 134, Harry Potter: 139, Final Symphony: 74, Ben Rector: 108, On Stage George: 45, On Stage Leila: 53, On Stage Gil: 37, On Stage 38</t>
  </si>
  <si>
    <r>
      <rPr>
        <rFont val="Arial"/>
        <color rgb="FF000000"/>
        <sz val="10.0"/>
      </rPr>
      <t xml:space="preserve">Tuesday 6/17 </t>
    </r>
    <r>
      <rPr>
        <rFont val="Arial"/>
        <b/>
        <color rgb="FF000000"/>
        <sz val="10.0"/>
      </rPr>
      <t>Mark Your Calendar</t>
    </r>
  </si>
  <si>
    <t>37,343 (39%)</t>
  </si>
  <si>
    <t>1,999 (2%)</t>
  </si>
  <si>
    <r>
      <rPr>
        <rFont val="Arial"/>
        <color rgb="FF000000"/>
        <sz val="10.0"/>
      </rPr>
      <t xml:space="preserve">Monday 6/9 </t>
    </r>
    <r>
      <rPr>
        <rFont val="Arial"/>
        <b/>
        <color rgb="FF000000"/>
        <sz val="10.0"/>
      </rPr>
      <t>Mobile Music Box June Concert</t>
    </r>
  </si>
  <si>
    <t xml:space="preserve">
95,460</t>
  </si>
  <si>
    <t>36,052 (38%)</t>
  </si>
  <si>
    <t>594 (1%)</t>
  </si>
  <si>
    <r>
      <rPr>
        <rFont val="Arial"/>
        <color rgb="FF000000"/>
        <sz val="10.0"/>
      </rPr>
      <t xml:space="preserve">Wednesday 6/4 </t>
    </r>
    <r>
      <rPr>
        <rFont val="Arial"/>
        <b/>
        <color rgb="FF000000"/>
        <sz val="10.0"/>
      </rPr>
      <t>CS14 Student Rush Promo</t>
    </r>
  </si>
  <si>
    <t>77 (44%)</t>
  </si>
  <si>
    <r>
      <rPr>
        <rFont val="Arial"/>
        <color rgb="FF000000"/>
        <sz val="10.0"/>
      </rPr>
      <t xml:space="preserve">Wednesday 6/4 </t>
    </r>
    <r>
      <rPr>
        <rFont val="Arial"/>
        <b/>
        <color rgb="FF000000"/>
        <sz val="10.0"/>
      </rPr>
      <t>CS14 Student Rush Promo</t>
    </r>
  </si>
  <si>
    <r>
      <rPr>
        <rFont val="Arial"/>
        <color rgb="FF000000"/>
        <sz val="10.0"/>
      </rPr>
      <t xml:space="preserve">Wednesday 6/4 </t>
    </r>
    <r>
      <rPr>
        <rFont val="Arial"/>
        <b/>
        <color rgb="FF000000"/>
        <sz val="10.0"/>
      </rPr>
      <t>CS14 Student Pass Promo</t>
    </r>
  </si>
  <si>
    <t>38 (47%)</t>
  </si>
  <si>
    <t>AVERAGE OPEN RATE:</t>
  </si>
  <si>
    <r>
      <rPr>
        <rFont val="Arial"/>
        <color rgb="FF000000"/>
        <sz val="10.0"/>
      </rPr>
      <t xml:space="preserve">Wednesday 6/4 </t>
    </r>
    <r>
      <rPr>
        <rFont val="Arial"/>
        <b/>
        <color rgb="FF000000"/>
        <sz val="10.0"/>
      </rPr>
      <t>CS14 BOGO Promo</t>
    </r>
  </si>
  <si>
    <t>2,165 (44%)</t>
  </si>
  <si>
    <t>65 (1%)</t>
  </si>
  <si>
    <r>
      <rPr>
        <rFont val="Arial"/>
        <color rgb="FF000000"/>
        <sz val="10.0"/>
      </rPr>
      <t>Wednesday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>6/4</t>
    </r>
    <r>
      <rPr>
        <rFont val="Arial"/>
        <b/>
        <color rgb="FF000000"/>
        <sz val="10.0"/>
      </rPr>
      <t xml:space="preserve"> Four Larks Subscriber Early Access</t>
    </r>
  </si>
  <si>
    <t>1,452 (66.5%)</t>
  </si>
  <si>
    <t>135 (6.2%)</t>
  </si>
  <si>
    <t>AVERAGE CLICK RATE:</t>
  </si>
  <si>
    <r>
      <rPr>
        <rFont val="Arial"/>
        <color rgb="FF000000"/>
        <sz val="10.0"/>
      </rPr>
      <t>Friday 6/6</t>
    </r>
    <r>
      <rPr>
        <rFont val="Arial"/>
        <b/>
        <color rgb="FF000000"/>
        <sz val="10.0"/>
      </rPr>
      <t xml:space="preserve"> Four Lark Public On-Sale</t>
    </r>
  </si>
  <si>
    <t>35,136 (36%)</t>
  </si>
  <si>
    <t>616 (0.6%)</t>
  </si>
  <si>
    <t>DATE</t>
  </si>
  <si>
    <t>Social Post</t>
  </si>
  <si>
    <t>Views</t>
  </si>
  <si>
    <t>Engagement</t>
  </si>
  <si>
    <t>CS1 Mike G reel FB</t>
  </si>
  <si>
    <t>2.7K reach</t>
  </si>
  <si>
    <t>60 interactions</t>
  </si>
  <si>
    <t>CS1 Mike G reel IG</t>
  </si>
  <si>
    <t>1.2K reach</t>
  </si>
  <si>
    <t>51 interactions</t>
  </si>
  <si>
    <t>La nuit sombre video recap FB</t>
  </si>
  <si>
    <t>1.4K reach</t>
  </si>
  <si>
    <t>28 interactions</t>
  </si>
  <si>
    <t>La nuit sombre video recap IG</t>
  </si>
  <si>
    <t>1K reach</t>
  </si>
  <si>
    <t>19 interactions</t>
  </si>
  <si>
    <t>Journey IG Giveaway</t>
  </si>
  <si>
    <t>2.8K reach</t>
  </si>
  <si>
    <t>122 interactions</t>
  </si>
  <si>
    <t>MF Recap FB</t>
  </si>
  <si>
    <t>1.9K reach</t>
  </si>
  <si>
    <t>40 interactions</t>
  </si>
  <si>
    <t>MF Recap IG</t>
  </si>
  <si>
    <t>65 interactions</t>
  </si>
  <si>
    <t>La nuit sombre recap photos FB</t>
  </si>
  <si>
    <t>2.2K reach</t>
  </si>
  <si>
    <t>36 interactions</t>
  </si>
  <si>
    <t>La nuit sombre recap photos IG</t>
  </si>
  <si>
    <t>3.5K reach</t>
  </si>
  <si>
    <t>127 interactions</t>
  </si>
  <si>
    <t>CS1 Matthias Video FB</t>
  </si>
  <si>
    <t>974 reach</t>
  </si>
  <si>
    <t>24 interactions, 2 shares</t>
  </si>
  <si>
    <t>CS1 Matthias Video IG</t>
  </si>
  <si>
    <t>950 reach</t>
  </si>
  <si>
    <t>34 interactions, 5 shares</t>
  </si>
  <si>
    <t>MF Performance Photos FB</t>
  </si>
  <si>
    <t>8.9K reach</t>
  </si>
  <si>
    <t>204 interactions, 16 comments, 8 shares</t>
  </si>
  <si>
    <t>MF Performance Photos IG</t>
  </si>
  <si>
    <t>149 interactions, 24 shares</t>
  </si>
  <si>
    <t>KC Star Matthias article reshare FB</t>
  </si>
  <si>
    <t>1.7K reach</t>
  </si>
  <si>
    <t>42 interactions, 2 shares</t>
  </si>
  <si>
    <t>Chicken Fried Rock FB Reel</t>
  </si>
  <si>
    <t>13 interactions, 2 shares</t>
  </si>
  <si>
    <t>Chicken Fried Rock IG Reel</t>
  </si>
  <si>
    <t>1.1K reach</t>
  </si>
  <si>
    <t>42 interactions, 3 shares</t>
  </si>
  <si>
    <t>ProAm post FB</t>
  </si>
  <si>
    <t>3.7K reach</t>
  </si>
  <si>
    <t>24 interactions, 13 shares</t>
  </si>
  <si>
    <t>ProAm post IG</t>
  </si>
  <si>
    <t>1.3K reach</t>
  </si>
  <si>
    <t>35 interactions, 6 shares</t>
  </si>
  <si>
    <t>MMB FB Reel</t>
  </si>
  <si>
    <t>16 interactions</t>
  </si>
  <si>
    <t>MMB IG Reel</t>
  </si>
  <si>
    <t>32 interactions</t>
  </si>
  <si>
    <t>New musician welcome FB</t>
  </si>
  <si>
    <t>14.9K reach</t>
  </si>
  <si>
    <t>223 interactions, 26 comments, 10 shares</t>
  </si>
  <si>
    <t>New musician welcome IG</t>
  </si>
  <si>
    <t>9.1K reach</t>
  </si>
  <si>
    <t>515 interactions, 7 comments, 64 shares</t>
  </si>
  <si>
    <t>Meta Ads</t>
  </si>
  <si>
    <t>Top Gun Ad</t>
  </si>
  <si>
    <t>47,851 reach, 77,169 impressions</t>
  </si>
  <si>
    <t>1,354 link clicks</t>
  </si>
  <si>
    <t>CS1 Ad - Matthias</t>
  </si>
  <si>
    <t>48,029 impressions</t>
  </si>
  <si>
    <t>1877 link clicks</t>
  </si>
  <si>
    <t>9/4 - 9/18</t>
  </si>
  <si>
    <t xml:space="preserve">Music of Journey Graphic </t>
  </si>
  <si>
    <t>23,946 reach, 32,994 impressions</t>
  </si>
  <si>
    <t>613 link clicks</t>
  </si>
  <si>
    <t>9/3 - 9/18</t>
  </si>
  <si>
    <t>Music of Journey Video Version 2</t>
  </si>
  <si>
    <t>30,661 reach, 47,324 impressions</t>
  </si>
  <si>
    <t>2,913 link clicks</t>
  </si>
  <si>
    <t>8/27 -  9/10</t>
  </si>
  <si>
    <t>CS1 Video Ad</t>
  </si>
  <si>
    <t>11,757 reach, 17,036 impressions</t>
  </si>
  <si>
    <t>687 link clicks</t>
  </si>
  <si>
    <t>Chicken Fried IG</t>
  </si>
  <si>
    <t>11 interactions</t>
  </si>
  <si>
    <t>Chicken Fried FB</t>
  </si>
  <si>
    <t>15 interactions, 6 link clicks</t>
  </si>
  <si>
    <t>Journey Reel IG</t>
  </si>
  <si>
    <t>Journey Reel FB</t>
  </si>
  <si>
    <t>12 interactions</t>
  </si>
  <si>
    <t>KC Blues Society Video IG</t>
  </si>
  <si>
    <t>KC Blues Society Video FB</t>
  </si>
  <si>
    <t>19 interactions, 61 link clicks</t>
  </si>
  <si>
    <t>CS1 Nora Video IG</t>
  </si>
  <si>
    <t>42 interactions</t>
  </si>
  <si>
    <t>CS1 Nora Video FB</t>
  </si>
  <si>
    <t>Orchestra Games IG</t>
  </si>
  <si>
    <t>54 interactions</t>
  </si>
  <si>
    <t>Orchestra Games FB</t>
  </si>
  <si>
    <t>15 interactions, 2 link clicks</t>
  </si>
  <si>
    <t>Morgan Freeman interview reshare FB</t>
  </si>
  <si>
    <t>52 interactions, 53 link clicks</t>
  </si>
  <si>
    <t>Nora Intro IG</t>
  </si>
  <si>
    <t>Nora Intro FB</t>
  </si>
  <si>
    <t>31 interactions</t>
  </si>
  <si>
    <t>Journey Graphic IG</t>
  </si>
  <si>
    <t>29 interactions</t>
  </si>
  <si>
    <t>Journey Graphic FB</t>
  </si>
  <si>
    <t>28 interactions, 22 link clicks</t>
  </si>
  <si>
    <t>La Nuit Sombre video IG Reel</t>
  </si>
  <si>
    <t>46 interactions</t>
  </si>
  <si>
    <t>La Nuit Sombre video FB Reel</t>
  </si>
  <si>
    <t>14 interactions</t>
  </si>
  <si>
    <t xml:space="preserve">La Nuit Sombre Price Increase FB </t>
  </si>
  <si>
    <t>19 interactions, 9 link clicks</t>
  </si>
  <si>
    <t>La Nuit Sombre Price Increase IG</t>
  </si>
  <si>
    <t>19 interactions, 11 link clicks</t>
  </si>
  <si>
    <t xml:space="preserve"> Music is for Everyone FB Reel</t>
  </si>
  <si>
    <t>13 interactions</t>
  </si>
  <si>
    <t xml:space="preserve"> Music is for Everyone IG Reel</t>
  </si>
  <si>
    <t xml:space="preserve"> Music is for Everyone TikTok</t>
  </si>
  <si>
    <t>Are you single? FB Reel</t>
  </si>
  <si>
    <t>22 interactions</t>
  </si>
  <si>
    <t>Are you single? IG Reel</t>
  </si>
  <si>
    <t>170 interactions</t>
  </si>
  <si>
    <t xml:space="preserve">Are you single? TikTok </t>
  </si>
  <si>
    <t>45 interactions</t>
  </si>
  <si>
    <t>Are you single? YT</t>
  </si>
  <si>
    <t>Single Tickets Graphic FB</t>
  </si>
  <si>
    <t>26 interactions</t>
  </si>
  <si>
    <t>Single Tickets Graphic IG</t>
  </si>
  <si>
    <t>53 interactions</t>
  </si>
  <si>
    <t>Sara Lohe announcement FB</t>
  </si>
  <si>
    <t>123 interactions</t>
  </si>
  <si>
    <t>Musician single ticket FB Reel</t>
  </si>
  <si>
    <t>Musician single ticket IG Reel</t>
  </si>
  <si>
    <t>37 interactions</t>
  </si>
  <si>
    <t>Musician single ticket TikTok</t>
  </si>
  <si>
    <t>24 interactions</t>
  </si>
  <si>
    <t>Musician single ticket YT</t>
  </si>
  <si>
    <t>1 interaction</t>
  </si>
  <si>
    <t>Music is for Everyone FB Reel</t>
  </si>
  <si>
    <t>23 interactions</t>
  </si>
  <si>
    <t>Music is for Everyone IG Reel</t>
  </si>
  <si>
    <t>47 interactions</t>
  </si>
  <si>
    <t>Music is for Everyone TikTok</t>
  </si>
  <si>
    <t>Music is for Everyone YT</t>
  </si>
  <si>
    <t>Specials/Films ad</t>
  </si>
  <si>
    <t>1k impressions</t>
  </si>
  <si>
    <t xml:space="preserve">18 clicks </t>
  </si>
  <si>
    <t>Morgan Freeman video</t>
  </si>
  <si>
    <t>22k impressions</t>
  </si>
  <si>
    <t>1234 link clicks</t>
  </si>
  <si>
    <t>Holiday concerts ad</t>
  </si>
  <si>
    <t>68k impressions</t>
  </si>
  <si>
    <t>1011 link clicks</t>
  </si>
  <si>
    <t>Timeframe: August 11-18</t>
  </si>
  <si>
    <t>ECOMMERCE PURCHASES: 877</t>
  </si>
  <si>
    <t>WEBSITE REVENUE: $74,429</t>
  </si>
  <si>
    <t># OF ITEMS</t>
  </si>
  <si>
    <t>Morgan Freeman</t>
  </si>
  <si>
    <t>Music of Journey</t>
  </si>
  <si>
    <t>Top Gun</t>
  </si>
  <si>
    <t>Leslie Odom Jr.</t>
  </si>
  <si>
    <t>Indiana Jones</t>
  </si>
  <si>
    <t>Harry Potter</t>
  </si>
  <si>
    <t>It's a wonderful life</t>
  </si>
  <si>
    <t>Timeframe: July 20-July 28</t>
  </si>
  <si>
    <t>ECOMMERCE PURCHASES: 973</t>
  </si>
  <si>
    <t>WEBSITE REVENUE: $67,220</t>
  </si>
  <si>
    <t>2025/26 COY Package</t>
  </si>
  <si>
    <t>La nuit sombre</t>
  </si>
  <si>
    <t>Harry Potter 2</t>
  </si>
  <si>
    <t>ECOMMERCE PURCHASES: 1,718</t>
  </si>
  <si>
    <t>WEBSITE REVENUE: $115,644</t>
  </si>
  <si>
    <t>2025/26 Sunday Masterworks</t>
  </si>
  <si>
    <t>Timeframe: July 14-July 20</t>
  </si>
  <si>
    <t>ECOMMERCE PURCHASES: 3,027</t>
  </si>
  <si>
    <t>WEBSITE REVENUE: $188,688</t>
  </si>
  <si>
    <t>Billy Joel + Elton John</t>
  </si>
  <si>
    <t>Elf</t>
  </si>
  <si>
    <t>Traffic Acquistion</t>
  </si>
  <si>
    <t>SOURCE</t>
  </si>
  <si>
    <t>SESSIONS</t>
  </si>
  <si>
    <t>Organic Search</t>
  </si>
  <si>
    <t>Direct</t>
  </si>
  <si>
    <t>Paid Social</t>
  </si>
  <si>
    <t>Referral</t>
  </si>
  <si>
    <t>Organic Social</t>
  </si>
  <si>
    <t>MF Location</t>
  </si>
  <si>
    <t>MF Staff Member</t>
  </si>
  <si>
    <t>Date Posted</t>
  </si>
  <si>
    <t>CF Location</t>
  </si>
  <si>
    <t>CF Staff Member</t>
  </si>
  <si>
    <t>Fam Location</t>
  </si>
  <si>
    <t>Fam Staff Member</t>
  </si>
  <si>
    <t>Mildreds (NO CORKBOARD)</t>
  </si>
  <si>
    <t>Pizza Shuttle</t>
  </si>
  <si>
    <t>Stephen, Sarah and Adeca</t>
  </si>
  <si>
    <t>The Bauer Gallery</t>
  </si>
  <si>
    <t>Bizz and Weezy's</t>
  </si>
  <si>
    <t>The Sewing Labs</t>
  </si>
  <si>
    <t>Sarah</t>
  </si>
  <si>
    <t>Filling Station - Midtown</t>
  </si>
  <si>
    <t>Hannah</t>
  </si>
  <si>
    <t>Good Karma Coffee 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</si>
</sst>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[$$-409]* #,##0_);_([$$-409]* \(#,##0\);_([$$-409]* &quot;-&quot;??_);_(@_)"/>
    <numFmt numFmtId="165" formatCode="_(* #,##0_);_(* \(#,##0\);_(* &quot;-&quot;??_);_(@_)"/>
    <numFmt numFmtId="166" formatCode="&quot;$&quot;#,##0_);[Red]\(&quot;$&quot;#,##0\)"/>
    <numFmt numFmtId="167" formatCode="_(&quot;$&quot;* #,##0_);_(&quot;$&quot;* \(#,##0\);_(&quot;$&quot;* &quot;-&quot;??_);_(@_)"/>
    <numFmt numFmtId="168" formatCode="&quot;$&quot;#,##0.00_);[Red]\(&quot;$&quot;#,##0.00\)"/>
    <numFmt numFmtId="169" formatCode="&quot;$&quot;#,##0.00"/>
    <numFmt numFmtId="170" formatCode="_(&quot;$&quot;* #,##0_);_(&quot;$&quot;* \(#,##0\);_(&quot;$&quot;* &quot;-&quot;?_);_(@_)"/>
    <numFmt numFmtId="171" formatCode="0.0%"/>
    <numFmt numFmtId="172" formatCode="_(&quot;$&quot;* #,##0.0_);_(&quot;$&quot;* \(#,##0.0\);_(&quot;$&quot;* &quot;-&quot;?_);_(@_)"/>
  </numFmts>
  <fonts count="61">
    <font>
      <sz val="11.0"/>
      <color theme="1"/>
      <name val="Aptos Narrow"/>
      <scheme val="minor"/>
    </font>
    <font>
      <b/>
      <sz val="9.0"/>
      <color theme="1"/>
      <name val="Arial Narrow"/>
    </font>
    <font>
      <sz val="10.0"/>
      <color theme="1"/>
      <name val="Arial Narrow"/>
    </font>
    <font>
      <b/>
      <sz val="10.0"/>
      <color rgb="FFFFFFFF"/>
      <name val="Arial Narrow"/>
    </font>
    <font/>
    <font>
      <b/>
      <u/>
      <sz val="10.0"/>
      <color theme="1"/>
      <name val="Arial Narrow"/>
    </font>
    <font>
      <b/>
      <u/>
      <sz val="10.0"/>
      <color theme="1"/>
      <name val="Arial Narrow"/>
    </font>
    <font>
      <b/>
      <u/>
      <sz val="10.0"/>
      <color theme="1"/>
      <name val="Arial Narrow"/>
    </font>
    <font>
      <b/>
      <u/>
      <sz val="9.0"/>
      <color theme="1"/>
      <name val="Arial Narrow"/>
    </font>
    <font>
      <b/>
      <u/>
      <sz val="10.0"/>
      <color theme="1"/>
      <name val="Arial Narrow"/>
    </font>
    <font>
      <b/>
      <sz val="10.0"/>
      <color theme="1"/>
      <name val="Arial Narrow"/>
    </font>
    <font>
      <b/>
      <u/>
      <sz val="10.0"/>
      <color rgb="FF00B050"/>
      <name val="Arial Narrow"/>
    </font>
    <font>
      <b/>
      <u/>
      <sz val="10.0"/>
      <color theme="1"/>
      <name val="Arial Narrow"/>
    </font>
    <font>
      <b/>
      <u/>
      <sz val="10.0"/>
      <color theme="1"/>
      <name val="Arial Narrow"/>
    </font>
    <font>
      <sz val="10.0"/>
      <color rgb="FF9C0006"/>
      <name val="Arial Narrow"/>
    </font>
    <font>
      <b/>
      <sz val="10.0"/>
      <color rgb="FF9C0006"/>
      <name val="Arial Narrow"/>
    </font>
    <font>
      <sz val="12.0"/>
      <color theme="1"/>
      <name val="Arial Narrow"/>
    </font>
    <font>
      <sz val="10.0"/>
      <color rgb="FF000000"/>
      <name val="Calibri"/>
    </font>
    <font>
      <b/>
      <sz val="12.0"/>
      <color theme="1"/>
      <name val="Arial Narrow"/>
    </font>
    <font>
      <b/>
      <sz val="8.0"/>
      <color theme="1"/>
      <name val="Arial Narrow"/>
    </font>
    <font>
      <sz val="10.0"/>
      <color rgb="FFFF0000"/>
      <name val="Arial Narrow"/>
    </font>
    <font>
      <u/>
      <sz val="10.0"/>
      <color theme="1"/>
      <name val="Arial Narrow"/>
    </font>
    <font>
      <sz val="10.0"/>
      <color rgb="FF000000"/>
      <name val="Arial Narrow"/>
    </font>
    <font>
      <b/>
      <u/>
      <sz val="10.0"/>
      <color theme="1"/>
      <name val="Arial Narrow"/>
    </font>
    <font>
      <b/>
      <u/>
      <sz val="9.0"/>
      <color theme="1"/>
      <name val="Arial Narrow"/>
    </font>
    <font>
      <b/>
      <u/>
      <sz val="9.0"/>
      <color theme="1"/>
      <name val="Arial Narrow"/>
    </font>
    <font>
      <b/>
      <u/>
      <sz val="9.0"/>
      <color theme="1"/>
      <name val="Arial Narrow"/>
    </font>
    <font>
      <sz val="11.0"/>
      <color theme="1"/>
      <name val="Aptos Narrow"/>
    </font>
    <font>
      <sz val="11.0"/>
      <color theme="1"/>
      <name val="TT Norms Pro"/>
    </font>
    <font>
      <strike/>
      <sz val="11.0"/>
      <color rgb="FFFF0000"/>
      <name val="TT Norms Pro"/>
    </font>
    <font>
      <sz val="11.0"/>
      <color rgb="FFFF0000"/>
      <name val="TT Norms Pro"/>
    </font>
    <font>
      <sz val="10.0"/>
      <color theme="1"/>
      <name val="Arial"/>
    </font>
    <font>
      <u/>
      <sz val="10.0"/>
      <color theme="1"/>
      <name val="Arial"/>
    </font>
    <font>
      <u/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rgb="FF000000"/>
      <name val="Verdana"/>
    </font>
    <font>
      <b/>
      <sz val="11.0"/>
      <color rgb="FF007BB3"/>
      <name val="Verdana"/>
    </font>
    <font>
      <sz val="11.0"/>
      <color theme="9"/>
      <name val="Verdana"/>
    </font>
    <font>
      <sz val="11.0"/>
      <color theme="1"/>
      <name val="Verdana"/>
    </font>
    <font>
      <sz val="11.0"/>
      <color rgb="FFFFC000"/>
      <name val="Verdana"/>
    </font>
    <font>
      <sz val="12.0"/>
      <color theme="1"/>
      <name val="Aptos Narrow"/>
    </font>
    <font>
      <u/>
      <sz val="12.0"/>
      <color theme="1"/>
      <name val="Aptos Narrow"/>
    </font>
    <font>
      <u/>
      <sz val="12.0"/>
      <color theme="1"/>
      <name val="Aptos Narrow"/>
    </font>
    <font>
      <b/>
      <sz val="12.0"/>
      <color theme="1"/>
      <name val="Aptos Narrow"/>
    </font>
    <font>
      <i/>
      <sz val="12.0"/>
      <color theme="1"/>
      <name val="Aptos Narrow"/>
    </font>
    <font>
      <b/>
      <u/>
      <sz val="10.0"/>
      <color theme="1"/>
      <name val="Arial Narrow"/>
    </font>
    <font>
      <b/>
      <u/>
      <sz val="10.0"/>
      <color theme="1"/>
      <name val="Arial Narrow"/>
    </font>
    <font>
      <b/>
      <u/>
      <sz val="10.0"/>
      <color theme="1"/>
      <name val="Arial Narrow"/>
    </font>
    <font>
      <b/>
      <u/>
      <sz val="10.0"/>
      <color theme="1"/>
      <name val="Arial Narrow"/>
    </font>
    <font>
      <b/>
      <sz val="11.0"/>
      <color theme="1"/>
      <name val="Aptos Narrow"/>
    </font>
    <font>
      <sz val="12.0"/>
      <color theme="1"/>
      <name val="Aptos"/>
    </font>
    <font>
      <b/>
      <sz val="11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u/>
      <sz val="11.0"/>
      <color theme="10"/>
      <name val="Aptos Narrow"/>
    </font>
    <font>
      <b/>
      <u/>
      <sz val="11.0"/>
      <color rgb="FF000000"/>
      <name val="Aptos Narrow"/>
    </font>
    <font>
      <sz val="11.0"/>
      <color rgb="FF000000"/>
      <name val="Play"/>
    </font>
    <font>
      <b/>
      <u/>
      <sz val="11.0"/>
      <color theme="1"/>
      <name val="Aptos Narrow"/>
    </font>
    <font>
      <sz val="11.0"/>
      <color rgb="FF202124"/>
      <name val="Roboto"/>
    </font>
    <font>
      <sz val="11.0"/>
      <color rgb="FFFF0000"/>
      <name val="Aptos Narrow"/>
    </font>
  </fonts>
  <fills count="33">
    <fill>
      <patternFill patternType="none"/>
    </fill>
    <fill>
      <patternFill patternType="lightGray"/>
    </fill>
    <fill>
      <patternFill patternType="solid">
        <fgColor rgb="FF007BB3"/>
        <bgColor rgb="FF007BB3"/>
      </patternFill>
    </fill>
    <fill>
      <patternFill patternType="solid">
        <fgColor rgb="FF46BC96"/>
        <bgColor rgb="FF46BC96"/>
      </patternFill>
    </fill>
    <fill>
      <patternFill patternType="solid">
        <fgColor rgb="FF2C2627"/>
        <bgColor rgb="FF2C262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AE2D5"/>
        <bgColor rgb="FFFAE2D5"/>
      </patternFill>
    </fill>
    <fill>
      <patternFill patternType="solid">
        <fgColor rgb="FFDCE6F1"/>
        <bgColor rgb="FFDCE6F1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BE9F7"/>
        <bgColor rgb="FFDBE9F7"/>
      </patternFill>
    </fill>
    <fill>
      <patternFill patternType="solid">
        <fgColor rgb="FFE8E8E8"/>
        <bgColor rgb="FFE8E8E8"/>
      </patternFill>
    </fill>
    <fill>
      <patternFill patternType="solid">
        <fgColor theme="1"/>
        <bgColor theme="1"/>
      </patternFill>
    </fill>
    <fill>
      <patternFill patternType="solid">
        <fgColor rgb="FFB7E2CF"/>
        <bgColor rgb="FFB7E2CF"/>
      </patternFill>
    </fill>
    <fill>
      <patternFill patternType="solid">
        <fgColor rgb="FFB5E6A2"/>
        <bgColor rgb="FFB5E6A2"/>
      </patternFill>
    </fill>
    <fill>
      <patternFill patternType="solid">
        <fgColor rgb="FFC1E4F5"/>
        <bgColor rgb="FFC1E4F5"/>
      </patternFill>
    </fill>
    <fill>
      <patternFill patternType="solid">
        <fgColor theme="9"/>
        <bgColor theme="9"/>
      </patternFill>
    </fill>
    <fill>
      <patternFill patternType="solid">
        <fgColor rgb="FFB3E5A1"/>
        <bgColor rgb="FFB3E5A1"/>
      </patternFill>
    </fill>
    <fill>
      <patternFill patternType="solid">
        <fgColor rgb="FFF6C6AC"/>
        <bgColor rgb="FFF6C6AC"/>
      </patternFill>
    </fill>
    <fill>
      <patternFill patternType="solid">
        <fgColor rgb="FF747474"/>
        <bgColor rgb="FF747474"/>
      </patternFill>
    </fill>
    <fill>
      <patternFill patternType="solid">
        <fgColor rgb="FF83CAEB"/>
        <bgColor rgb="FF83CAEB"/>
      </patternFill>
    </fill>
    <fill>
      <patternFill patternType="solid">
        <fgColor rgb="FFCAEDFB"/>
        <bgColor rgb="FFCAEDFB"/>
      </patternFill>
    </fill>
    <fill>
      <patternFill patternType="solid">
        <fgColor theme="0"/>
        <bgColor theme="0"/>
      </patternFill>
    </fill>
    <fill>
      <patternFill patternType="solid">
        <fgColor rgb="FF83E28E"/>
        <bgColor rgb="FF83E28E"/>
      </patternFill>
    </fill>
    <fill>
      <patternFill patternType="solid">
        <fgColor rgb="FFF7C7AC"/>
        <bgColor rgb="FFF7C7AC"/>
      </patternFill>
    </fill>
    <fill>
      <patternFill patternType="solid">
        <fgColor rgb="FFFFFCB3"/>
        <bgColor rgb="FFFFFCB3"/>
      </patternFill>
    </fill>
    <fill>
      <patternFill patternType="solid">
        <fgColor rgb="FF84E291"/>
        <bgColor rgb="FF84E291"/>
      </patternFill>
    </fill>
    <fill>
      <patternFill patternType="solid">
        <fgColor rgb="FFFFF49E"/>
        <bgColor rgb="FFFFF49E"/>
      </patternFill>
    </fill>
    <fill>
      <patternFill patternType="solid">
        <fgColor rgb="FF45B0E1"/>
        <bgColor rgb="FF45B0E1"/>
      </patternFill>
    </fill>
    <fill>
      <patternFill patternType="solid">
        <fgColor rgb="FFAEAEAE"/>
        <bgColor rgb="FFAEAEAE"/>
      </patternFill>
    </fill>
    <fill>
      <patternFill patternType="solid">
        <fgColor rgb="FFA6C9EB"/>
        <bgColor rgb="FFA6C9EB"/>
      </patternFill>
    </fill>
  </fills>
  <borders count="63">
    <border/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3" fillId="0" fontId="4" numFmtId="0" xfId="0" applyBorder="1" applyFont="1"/>
    <xf borderId="1" fillId="3" fontId="3" numFmtId="0" xfId="0" applyBorder="1" applyFill="1" applyFont="1"/>
    <xf borderId="1" fillId="4" fontId="3" numFmtId="0" xfId="0" applyBorder="1" applyFill="1" applyFont="1"/>
    <xf borderId="4" fillId="0" fontId="4" numFmtId="0" xfId="0" applyBorder="1" applyFont="1"/>
    <xf borderId="0" fillId="0" fontId="5" numFmtId="0" xfId="0" applyFont="1"/>
    <xf borderId="5" fillId="0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6" fillId="0" fontId="9" numFmtId="0" xfId="0" applyAlignment="1" applyBorder="1" applyFont="1">
      <alignment shrinkToFit="0" wrapText="1"/>
    </xf>
    <xf borderId="0" fillId="0" fontId="10" numFmtId="0" xfId="0" applyFont="1"/>
    <xf borderId="0" fillId="0" fontId="11" numFmtId="0" xfId="0" applyFont="1"/>
    <xf borderId="5" fillId="0" fontId="12" numFmtId="0" xfId="0" applyBorder="1" applyFont="1"/>
    <xf borderId="6" fillId="0" fontId="13" numFmtId="0" xfId="0" applyBorder="1" applyFont="1"/>
    <xf borderId="5" fillId="0" fontId="2" numFmtId="164" xfId="0" applyBorder="1" applyFont="1" applyNumberFormat="1"/>
    <xf borderId="0" fillId="0" fontId="2" numFmtId="164" xfId="0" applyFont="1" applyNumberFormat="1"/>
    <xf borderId="0" fillId="0" fontId="14" numFmtId="164" xfId="0" applyFont="1" applyNumberFormat="1"/>
    <xf borderId="0" fillId="0" fontId="2" numFmtId="165" xfId="0" applyFont="1" applyNumberFormat="1"/>
    <xf borderId="0" fillId="0" fontId="2" numFmtId="3" xfId="0" applyFont="1" applyNumberFormat="1"/>
    <xf borderId="5" fillId="0" fontId="2" numFmtId="165" xfId="0" applyBorder="1" applyFont="1" applyNumberFormat="1"/>
    <xf borderId="0" fillId="0" fontId="2" numFmtId="9" xfId="0" applyFont="1" applyNumberFormat="1"/>
    <xf borderId="6" fillId="0" fontId="2" numFmtId="166" xfId="0" applyBorder="1" applyFont="1" applyNumberFormat="1"/>
    <xf borderId="7" fillId="5" fontId="10" numFmtId="0" xfId="0" applyBorder="1" applyFill="1" applyFont="1"/>
    <xf borderId="8" fillId="5" fontId="10" numFmtId="0" xfId="0" applyBorder="1" applyFont="1"/>
    <xf borderId="8" fillId="5" fontId="2" numFmtId="0" xfId="0" applyBorder="1" applyFont="1"/>
    <xf borderId="9" fillId="6" fontId="10" numFmtId="164" xfId="0" applyBorder="1" applyFill="1" applyFont="1" applyNumberFormat="1"/>
    <xf borderId="8" fillId="6" fontId="15" numFmtId="164" xfId="0" applyBorder="1" applyFont="1" applyNumberFormat="1"/>
    <xf borderId="9" fillId="6" fontId="10" numFmtId="165" xfId="0" applyBorder="1" applyFont="1" applyNumberFormat="1"/>
    <xf borderId="8" fillId="6" fontId="10" numFmtId="164" xfId="0" applyBorder="1" applyFont="1" applyNumberFormat="1"/>
    <xf borderId="8" fillId="6" fontId="10" numFmtId="3" xfId="0" applyBorder="1" applyFont="1" applyNumberFormat="1"/>
    <xf borderId="8" fillId="6" fontId="10" numFmtId="9" xfId="0" applyBorder="1" applyFont="1" applyNumberFormat="1"/>
    <xf borderId="10" fillId="6" fontId="10" numFmtId="166" xfId="0" applyBorder="1" applyFont="1" applyNumberFormat="1"/>
    <xf borderId="5" fillId="0" fontId="2" numFmtId="0" xfId="0" applyBorder="1" applyFont="1"/>
    <xf borderId="6" fillId="0" fontId="2" numFmtId="0" xfId="0" applyBorder="1" applyFont="1"/>
    <xf borderId="5" fillId="0" fontId="2" numFmtId="166" xfId="0" applyBorder="1" applyFont="1" applyNumberFormat="1"/>
    <xf borderId="0" fillId="0" fontId="2" numFmtId="166" xfId="0" applyFont="1" applyNumberFormat="1"/>
    <xf borderId="5" fillId="0" fontId="2" numFmtId="3" xfId="0" applyBorder="1" applyFont="1" applyNumberFormat="1"/>
    <xf borderId="0" fillId="0" fontId="14" numFmtId="166" xfId="0" applyFont="1" applyNumberFormat="1"/>
    <xf borderId="11" fillId="0" fontId="2" numFmtId="0" xfId="0" applyBorder="1" applyFont="1"/>
    <xf borderId="12" fillId="0" fontId="2" numFmtId="166" xfId="0" applyBorder="1" applyFont="1" applyNumberFormat="1"/>
    <xf borderId="13" fillId="0" fontId="2" numFmtId="166" xfId="0" applyBorder="1" applyFont="1" applyNumberFormat="1"/>
    <xf borderId="14" fillId="0" fontId="2" numFmtId="0" xfId="0" applyBorder="1" applyFont="1"/>
    <xf borderId="11" fillId="0" fontId="2" numFmtId="166" xfId="0" applyBorder="1" applyFont="1" applyNumberFormat="1"/>
    <xf borderId="12" fillId="0" fontId="2" numFmtId="3" xfId="0" applyBorder="1" applyFont="1" applyNumberFormat="1"/>
    <xf borderId="11" fillId="0" fontId="2" numFmtId="9" xfId="0" applyBorder="1" applyFont="1" applyNumberFormat="1"/>
    <xf borderId="15" fillId="0" fontId="2" numFmtId="166" xfId="0" applyBorder="1" applyFont="1" applyNumberFormat="1"/>
    <xf borderId="16" fillId="5" fontId="10" numFmtId="0" xfId="0" applyBorder="1" applyFont="1"/>
    <xf borderId="17" fillId="5" fontId="10" numFmtId="0" xfId="0" applyBorder="1" applyFont="1"/>
    <xf borderId="18" fillId="5" fontId="2" numFmtId="0" xfId="0" applyBorder="1" applyFont="1"/>
    <xf borderId="19" fillId="6" fontId="10" numFmtId="166" xfId="0" applyBorder="1" applyFont="1" applyNumberFormat="1"/>
    <xf borderId="20" fillId="6" fontId="10" numFmtId="166" xfId="0" applyBorder="1" applyFont="1" applyNumberFormat="1"/>
    <xf borderId="20" fillId="6" fontId="10" numFmtId="3" xfId="0" applyBorder="1" applyFont="1" applyNumberFormat="1"/>
    <xf borderId="18" fillId="6" fontId="10" numFmtId="166" xfId="0" applyBorder="1" applyFont="1" applyNumberFormat="1"/>
    <xf borderId="18" fillId="6" fontId="10" numFmtId="3" xfId="0" applyBorder="1" applyFont="1" applyNumberFormat="1"/>
    <xf borderId="19" fillId="6" fontId="10" numFmtId="3" xfId="0" applyBorder="1" applyFont="1" applyNumberFormat="1"/>
    <xf borderId="18" fillId="6" fontId="10" numFmtId="9" xfId="0" applyBorder="1" applyFont="1" applyNumberFormat="1"/>
    <xf borderId="21" fillId="6" fontId="10" numFmtId="166" xfId="0" applyBorder="1" applyFont="1" applyNumberFormat="1"/>
    <xf borderId="17" fillId="7" fontId="16" numFmtId="0" xfId="0" applyAlignment="1" applyBorder="1" applyFill="1" applyFont="1">
      <alignment shrinkToFit="0" wrapText="1"/>
    </xf>
    <xf borderId="22" fillId="8" fontId="17" numFmtId="0" xfId="0" applyAlignment="1" applyBorder="1" applyFill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17" fillId="9" fontId="17" numFmtId="0" xfId="0" applyBorder="1" applyFill="1" applyFont="1"/>
    <xf borderId="0" fillId="0" fontId="18" numFmtId="0" xfId="0" applyFont="1"/>
    <xf borderId="0" fillId="0" fontId="19" numFmtId="0" xfId="0" applyAlignment="1" applyFont="1">
      <alignment horizontal="center"/>
    </xf>
    <xf borderId="23" fillId="0" fontId="4" numFmtId="0" xfId="0" applyBorder="1" applyFont="1"/>
    <xf borderId="17" fillId="10" fontId="17" numFmtId="0" xfId="0" applyBorder="1" applyFill="1" applyFont="1"/>
    <xf borderId="0" fillId="0" fontId="20" numFmtId="0" xfId="0" applyFont="1"/>
    <xf borderId="0" fillId="0" fontId="2" numFmtId="0" xfId="0" applyAlignment="1" applyFont="1">
      <alignment shrinkToFit="0" wrapText="1"/>
    </xf>
    <xf borderId="0" fillId="0" fontId="21" numFmtId="0" xfId="0" applyAlignment="1" applyFont="1">
      <alignment horizontal="center"/>
    </xf>
    <xf borderId="24" fillId="0" fontId="4" numFmtId="0" xfId="0" applyBorder="1" applyFont="1"/>
    <xf borderId="17" fillId="11" fontId="17" numFmtId="0" xfId="0" applyBorder="1" applyFill="1" applyFont="1"/>
    <xf borderId="17" fillId="8" fontId="1" numFmtId="0" xfId="0" applyBorder="1" applyFont="1"/>
    <xf borderId="17" fillId="8" fontId="2" numFmtId="0" xfId="0" applyBorder="1" applyFont="1"/>
    <xf borderId="17" fillId="8" fontId="2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17" fillId="2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3" fillId="0" fontId="23" numFmtId="0" xfId="0" applyAlignment="1" applyBorder="1" applyFont="1">
      <alignment horizontal="left" shrinkToFit="0" wrapText="1"/>
    </xf>
    <xf borderId="13" fillId="0" fontId="4" numFmtId="0" xfId="0" applyBorder="1" applyFont="1"/>
    <xf borderId="0" fillId="0" fontId="10" numFmtId="0" xfId="0" applyAlignment="1" applyFont="1">
      <alignment horizontal="left" shrinkToFit="0" wrapText="1"/>
    </xf>
    <xf borderId="5" fillId="0" fontId="10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" fillId="0" fontId="24" numFmtId="0" xfId="0" applyAlignment="1" applyBorder="1" applyFont="1">
      <alignment horizontal="center" shrinkToFit="0" wrapText="1"/>
    </xf>
    <xf borderId="0" fillId="0" fontId="25" numFmtId="0" xfId="0" applyAlignment="1" applyFont="1">
      <alignment horizontal="center" shrinkToFit="0" wrapText="1"/>
    </xf>
    <xf borderId="6" fillId="0" fontId="26" numFmtId="0" xfId="0" applyAlignment="1" applyBorder="1" applyFont="1">
      <alignment horizontal="center" shrinkToFit="0" wrapText="1"/>
    </xf>
    <xf borderId="0" fillId="0" fontId="27" numFmtId="0" xfId="0" applyAlignment="1" applyFont="1">
      <alignment shrinkToFit="0" wrapText="1"/>
    </xf>
    <xf borderId="0" fillId="0" fontId="28" numFmtId="0" xfId="0" applyFont="1"/>
    <xf borderId="0" fillId="0" fontId="28" numFmtId="14" xfId="0" applyFont="1" applyNumberFormat="1"/>
    <xf borderId="0" fillId="0" fontId="2" numFmtId="167" xfId="0" applyAlignment="1" applyFont="1" applyNumberFormat="1">
      <alignment horizontal="right"/>
    </xf>
    <xf borderId="0" fillId="0" fontId="2" numFmtId="167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17" fillId="12" fontId="2" numFmtId="165" xfId="0" applyAlignment="1" applyBorder="1" applyFill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17" fillId="12" fontId="2" numFmtId="164" xfId="0" applyAlignment="1" applyBorder="1" applyFont="1" applyNumberFormat="1">
      <alignment horizontal="right"/>
    </xf>
    <xf borderId="17" fillId="12" fontId="2" numFmtId="165" xfId="0" applyBorder="1" applyFont="1" applyNumberFormat="1"/>
    <xf borderId="17" fillId="12" fontId="2" numFmtId="164" xfId="0" applyBorder="1" applyFont="1" applyNumberFormat="1"/>
    <xf borderId="17" fillId="12" fontId="2" numFmtId="0" xfId="0" applyBorder="1" applyFont="1"/>
    <xf borderId="0" fillId="0" fontId="2" numFmtId="168" xfId="0" applyFont="1" applyNumberFormat="1"/>
    <xf borderId="0" fillId="0" fontId="2" numFmtId="169" xfId="0" applyFont="1" applyNumberFormat="1"/>
    <xf borderId="17" fillId="12" fontId="22" numFmtId="164" xfId="0" applyAlignment="1" applyBorder="1" applyFont="1" applyNumberFormat="1">
      <alignment horizontal="right"/>
    </xf>
    <xf borderId="13" fillId="0" fontId="28" numFmtId="0" xfId="0" applyBorder="1" applyFont="1"/>
    <xf borderId="13" fillId="0" fontId="28" numFmtId="14" xfId="0" applyBorder="1" applyFont="1" applyNumberFormat="1"/>
    <xf borderId="14" fillId="0" fontId="2" numFmtId="165" xfId="0" applyBorder="1" applyFont="1" applyNumberFormat="1"/>
    <xf borderId="13" fillId="0" fontId="2" numFmtId="165" xfId="0" applyBorder="1" applyFont="1" applyNumberFormat="1"/>
    <xf borderId="13" fillId="0" fontId="2" numFmtId="9" xfId="0" applyBorder="1" applyFont="1" applyNumberFormat="1"/>
    <xf borderId="13" fillId="0" fontId="2" numFmtId="167" xfId="0" applyAlignment="1" applyBorder="1" applyFont="1" applyNumberFormat="1">
      <alignment horizontal="right"/>
    </xf>
    <xf borderId="13" fillId="0" fontId="2" numFmtId="167" xfId="0" applyAlignment="1" applyBorder="1" applyFont="1" applyNumberFormat="1">
      <alignment horizontal="center"/>
    </xf>
    <xf borderId="13" fillId="0" fontId="2" numFmtId="9" xfId="0" applyAlignment="1" applyBorder="1" applyFont="1" applyNumberFormat="1">
      <alignment horizontal="center"/>
    </xf>
    <xf borderId="25" fillId="12" fontId="2" numFmtId="165" xfId="0" applyAlignment="1" applyBorder="1" applyFont="1" applyNumberFormat="1">
      <alignment horizontal="right"/>
    </xf>
    <xf borderId="25" fillId="12" fontId="2" numFmtId="164" xfId="0" applyAlignment="1" applyBorder="1" applyFont="1" applyNumberFormat="1">
      <alignment horizontal="right"/>
    </xf>
    <xf borderId="13" fillId="0" fontId="2" numFmtId="164" xfId="0" applyBorder="1" applyFont="1" applyNumberFormat="1"/>
    <xf borderId="25" fillId="12" fontId="2" numFmtId="165" xfId="0" applyBorder="1" applyFont="1" applyNumberFormat="1"/>
    <xf borderId="25" fillId="12" fontId="2" numFmtId="164" xfId="0" applyBorder="1" applyFont="1" applyNumberFormat="1"/>
    <xf borderId="25" fillId="12" fontId="2" numFmtId="0" xfId="0" applyBorder="1" applyFont="1"/>
    <xf borderId="25" fillId="13" fontId="28" numFmtId="0" xfId="0" applyBorder="1" applyFill="1" applyFont="1"/>
    <xf borderId="25" fillId="13" fontId="28" numFmtId="14" xfId="0" applyBorder="1" applyFont="1" applyNumberFormat="1"/>
    <xf borderId="25" fillId="14" fontId="28" numFmtId="14" xfId="0" applyBorder="1" applyFill="1" applyFont="1" applyNumberFormat="1"/>
    <xf borderId="25" fillId="14" fontId="28" numFmtId="0" xfId="0" applyBorder="1" applyFont="1"/>
    <xf borderId="26" fillId="14" fontId="2" numFmtId="165" xfId="0" applyBorder="1" applyFont="1" applyNumberFormat="1"/>
    <xf borderId="25" fillId="14" fontId="2" numFmtId="165" xfId="0" applyBorder="1" applyFont="1" applyNumberFormat="1"/>
    <xf borderId="25" fillId="14" fontId="2" numFmtId="9" xfId="0" applyBorder="1" applyFont="1" applyNumberFormat="1"/>
    <xf borderId="25" fillId="14" fontId="2" numFmtId="167" xfId="0" applyAlignment="1" applyBorder="1" applyFont="1" applyNumberFormat="1">
      <alignment horizontal="right"/>
    </xf>
    <xf borderId="25" fillId="14" fontId="2" numFmtId="167" xfId="0" applyAlignment="1" applyBorder="1" applyFont="1" applyNumberFormat="1">
      <alignment horizontal="center"/>
    </xf>
    <xf borderId="25" fillId="14" fontId="2" numFmtId="9" xfId="0" applyAlignment="1" applyBorder="1" applyFont="1" applyNumberFormat="1">
      <alignment horizontal="center"/>
    </xf>
    <xf borderId="25" fillId="14" fontId="2" numFmtId="165" xfId="0" applyAlignment="1" applyBorder="1" applyFont="1" applyNumberFormat="1">
      <alignment horizontal="center" vertical="center"/>
    </xf>
    <xf borderId="25" fillId="14" fontId="2" numFmtId="164" xfId="0" applyBorder="1" applyFont="1" applyNumberFormat="1"/>
    <xf borderId="25" fillId="14" fontId="2" numFmtId="0" xfId="0" applyBorder="1" applyFont="1"/>
    <xf borderId="25" fillId="13" fontId="2" numFmtId="0" xfId="0" applyBorder="1" applyFont="1"/>
    <xf borderId="25" fillId="13" fontId="28" numFmtId="169" xfId="0" applyBorder="1" applyFont="1" applyNumberFormat="1"/>
    <xf borderId="5" fillId="0" fontId="2" numFmtId="165" xfId="0" applyAlignment="1" applyBorder="1" applyFont="1" applyNumberFormat="1">
      <alignment horizontal="right"/>
    </xf>
    <xf borderId="14" fillId="0" fontId="2" numFmtId="165" xfId="0" applyAlignment="1" applyBorder="1" applyFont="1" applyNumberFormat="1">
      <alignment horizontal="right"/>
    </xf>
    <xf borderId="13" fillId="0" fontId="2" numFmtId="165" xfId="0" applyAlignment="1" applyBorder="1" applyFont="1" applyNumberFormat="1">
      <alignment horizontal="right"/>
    </xf>
    <xf borderId="13" fillId="0" fontId="2" numFmtId="165" xfId="0" applyAlignment="1" applyBorder="1" applyFont="1" applyNumberFormat="1">
      <alignment horizontal="center" vertical="center"/>
    </xf>
    <xf borderId="13" fillId="0" fontId="2" numFmtId="9" xfId="0" applyAlignment="1" applyBorder="1" applyFont="1" applyNumberFormat="1">
      <alignment horizontal="center" vertical="center"/>
    </xf>
    <xf borderId="13" fillId="0" fontId="2" numFmtId="168" xfId="0" applyBorder="1" applyFont="1" applyNumberFormat="1"/>
    <xf borderId="13" fillId="0" fontId="29" numFmtId="0" xfId="0" applyBorder="1" applyFont="1"/>
    <xf borderId="13" fillId="0" fontId="30" numFmtId="0" xfId="0" applyBorder="1" applyFont="1"/>
    <xf borderId="27" fillId="0" fontId="28" numFmtId="0" xfId="0" applyBorder="1" applyFont="1"/>
    <xf borderId="27" fillId="0" fontId="28" numFmtId="14" xfId="0" applyBorder="1" applyFont="1" applyNumberFormat="1"/>
    <xf borderId="28" fillId="0" fontId="2" numFmtId="165" xfId="0" applyBorder="1" applyFont="1" applyNumberFormat="1"/>
    <xf borderId="27" fillId="0" fontId="2" numFmtId="165" xfId="0" applyBorder="1" applyFont="1" applyNumberFormat="1"/>
    <xf borderId="27" fillId="0" fontId="2" numFmtId="9" xfId="0" applyBorder="1" applyFont="1" applyNumberFormat="1"/>
    <xf borderId="27" fillId="0" fontId="2" numFmtId="167" xfId="0" applyAlignment="1" applyBorder="1" applyFont="1" applyNumberFormat="1">
      <alignment horizontal="right"/>
    </xf>
    <xf borderId="27" fillId="0" fontId="2" numFmtId="167" xfId="0" applyAlignment="1" applyBorder="1" applyFont="1" applyNumberFormat="1">
      <alignment horizontal="center"/>
    </xf>
    <xf borderId="27" fillId="0" fontId="2" numFmtId="9" xfId="0" applyAlignment="1" applyBorder="1" applyFont="1" applyNumberFormat="1">
      <alignment horizontal="center"/>
    </xf>
    <xf borderId="29" fillId="12" fontId="2" numFmtId="165" xfId="0" applyAlignment="1" applyBorder="1" applyFont="1" applyNumberFormat="1">
      <alignment horizontal="right"/>
    </xf>
    <xf borderId="27" fillId="0" fontId="2" numFmtId="165" xfId="0" applyAlignment="1" applyBorder="1" applyFont="1" applyNumberFormat="1">
      <alignment horizontal="center" vertical="center"/>
    </xf>
    <xf borderId="29" fillId="12" fontId="2" numFmtId="164" xfId="0" applyBorder="1" applyFont="1" applyNumberFormat="1"/>
    <xf borderId="27" fillId="0" fontId="2" numFmtId="164" xfId="0" applyBorder="1" applyFont="1" applyNumberFormat="1"/>
    <xf borderId="29" fillId="12" fontId="2" numFmtId="165" xfId="0" applyBorder="1" applyFont="1" applyNumberFormat="1"/>
    <xf borderId="29" fillId="12" fontId="2" numFmtId="0" xfId="0" applyBorder="1" applyFont="1"/>
    <xf borderId="27" fillId="0" fontId="2" numFmtId="168" xfId="0" applyBorder="1" applyFont="1" applyNumberFormat="1"/>
    <xf borderId="17" fillId="7" fontId="28" numFmtId="14" xfId="0" applyBorder="1" applyFont="1" applyNumberFormat="1"/>
    <xf borderId="17" fillId="7" fontId="28" numFmtId="0" xfId="0" applyBorder="1" applyFont="1"/>
    <xf borderId="17" fillId="12" fontId="22" numFmtId="164" xfId="0" applyBorder="1" applyFont="1" applyNumberFormat="1"/>
    <xf borderId="30" fillId="14" fontId="2" numFmtId="165" xfId="0" applyBorder="1" applyFont="1" applyNumberFormat="1"/>
    <xf borderId="17" fillId="14" fontId="2" numFmtId="165" xfId="0" applyBorder="1" applyFont="1" applyNumberFormat="1"/>
    <xf borderId="17" fillId="14" fontId="2" numFmtId="9" xfId="0" applyBorder="1" applyFont="1" applyNumberFormat="1"/>
    <xf borderId="17" fillId="14" fontId="2" numFmtId="167" xfId="0" applyAlignment="1" applyBorder="1" applyFont="1" applyNumberFormat="1">
      <alignment horizontal="right"/>
    </xf>
    <xf borderId="17" fillId="14" fontId="2" numFmtId="167" xfId="0" applyAlignment="1" applyBorder="1" applyFont="1" applyNumberFormat="1">
      <alignment horizontal="center"/>
    </xf>
    <xf borderId="17" fillId="14" fontId="2" numFmtId="9" xfId="0" applyAlignment="1" applyBorder="1" applyFont="1" applyNumberFormat="1">
      <alignment horizontal="center"/>
    </xf>
    <xf borderId="17" fillId="14" fontId="2" numFmtId="165" xfId="0" applyAlignment="1" applyBorder="1" applyFont="1" applyNumberFormat="1">
      <alignment horizontal="center" vertical="center"/>
    </xf>
    <xf borderId="17" fillId="14" fontId="2" numFmtId="164" xfId="0" applyBorder="1" applyFont="1" applyNumberFormat="1"/>
    <xf borderId="13" fillId="0" fontId="2" numFmtId="169" xfId="0" applyBorder="1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0" fillId="0" fontId="27" numFmtId="169" xfId="0" applyFont="1" applyNumberFormat="1"/>
    <xf borderId="20" fillId="5" fontId="2" numFmtId="0" xfId="0" applyBorder="1" applyFont="1"/>
    <xf borderId="31" fillId="6" fontId="10" numFmtId="165" xfId="0" applyAlignment="1" applyBorder="1" applyFont="1" applyNumberFormat="1">
      <alignment horizontal="center"/>
    </xf>
    <xf borderId="32" fillId="6" fontId="10" numFmtId="165" xfId="0" applyAlignment="1" applyBorder="1" applyFont="1" applyNumberFormat="1">
      <alignment horizontal="center"/>
    </xf>
    <xf borderId="20" fillId="6" fontId="10" numFmtId="167" xfId="0" applyAlignment="1" applyBorder="1" applyFont="1" applyNumberFormat="1">
      <alignment horizontal="center"/>
    </xf>
    <xf borderId="17" fillId="6" fontId="10" numFmtId="167" xfId="0" applyAlignment="1" applyBorder="1" applyFont="1" applyNumberFormat="1">
      <alignment horizontal="center"/>
    </xf>
    <xf borderId="20" fillId="6" fontId="10" numFmtId="165" xfId="0" applyAlignment="1" applyBorder="1" applyFont="1" applyNumberFormat="1">
      <alignment horizontal="center"/>
    </xf>
    <xf borderId="31" fillId="6" fontId="10" numFmtId="167" xfId="0" applyAlignment="1" applyBorder="1" applyFont="1" applyNumberFormat="1">
      <alignment horizontal="center"/>
    </xf>
    <xf borderId="20" fillId="6" fontId="10" numFmtId="9" xfId="0" applyAlignment="1" applyBorder="1" applyFont="1" applyNumberFormat="1">
      <alignment horizontal="center"/>
    </xf>
    <xf borderId="20" fillId="6" fontId="10" numFmtId="167" xfId="0" applyBorder="1" applyFont="1" applyNumberFormat="1"/>
    <xf borderId="31" fillId="6" fontId="10" numFmtId="1" xfId="0" applyAlignment="1" applyBorder="1" applyFont="1" applyNumberFormat="1">
      <alignment horizontal="right"/>
    </xf>
    <xf borderId="20" fillId="6" fontId="10" numFmtId="1" xfId="0" applyAlignment="1" applyBorder="1" applyFont="1" applyNumberFormat="1">
      <alignment horizontal="right"/>
    </xf>
    <xf borderId="33" fillId="6" fontId="10" numFmtId="1" xfId="0" applyAlignment="1" applyBorder="1" applyFont="1" applyNumberFormat="1">
      <alignment horizontal="right"/>
    </xf>
    <xf borderId="34" fillId="5" fontId="10" numFmtId="0" xfId="0" applyBorder="1" applyFont="1"/>
    <xf borderId="19" fillId="6" fontId="10" numFmtId="165" xfId="0" applyAlignment="1" applyBorder="1" applyFont="1" applyNumberFormat="1">
      <alignment horizontal="center"/>
    </xf>
    <xf borderId="35" fillId="6" fontId="10" numFmtId="165" xfId="0" applyAlignment="1" applyBorder="1" applyFont="1" applyNumberFormat="1">
      <alignment horizontal="center"/>
    </xf>
    <xf borderId="18" fillId="6" fontId="10" numFmtId="167" xfId="0" applyBorder="1" applyFont="1" applyNumberFormat="1"/>
    <xf borderId="20" fillId="6" fontId="10" numFmtId="167" xfId="0" applyAlignment="1" applyBorder="1" applyFont="1" applyNumberFormat="1">
      <alignment horizontal="right"/>
    </xf>
    <xf borderId="17" fillId="6" fontId="10" numFmtId="167" xfId="0" applyAlignment="1" applyBorder="1" applyFont="1" applyNumberFormat="1">
      <alignment horizontal="right"/>
    </xf>
    <xf borderId="18" fillId="6" fontId="10" numFmtId="9" xfId="0" applyAlignment="1" applyBorder="1" applyFont="1" applyNumberFormat="1">
      <alignment horizontal="center"/>
    </xf>
    <xf borderId="36" fillId="5" fontId="10" numFmtId="0" xfId="0" applyBorder="1" applyFont="1"/>
    <xf borderId="17" fillId="5" fontId="2" numFmtId="0" xfId="0" applyBorder="1" applyFont="1"/>
    <xf borderId="30" fillId="6" fontId="10" numFmtId="165" xfId="0" applyAlignment="1" applyBorder="1" applyFont="1" applyNumberFormat="1">
      <alignment horizontal="center"/>
    </xf>
    <xf borderId="37" fillId="6" fontId="10" numFmtId="165" xfId="0" applyAlignment="1" applyBorder="1" applyFont="1" applyNumberFormat="1">
      <alignment horizontal="center"/>
    </xf>
    <xf borderId="38" fillId="5" fontId="10" numFmtId="0" xfId="0" applyBorder="1" applyFont="1"/>
    <xf borderId="39" fillId="5" fontId="2" numFmtId="0" xfId="0" applyBorder="1" applyFont="1"/>
    <xf borderId="40" fillId="6" fontId="10" numFmtId="165" xfId="0" applyAlignment="1" applyBorder="1" applyFont="1" applyNumberFormat="1">
      <alignment horizontal="center"/>
    </xf>
    <xf borderId="41" fillId="6" fontId="10" numFmtId="165" xfId="0" applyAlignment="1" applyBorder="1" applyFont="1" applyNumberFormat="1">
      <alignment horizontal="center"/>
    </xf>
    <xf borderId="18" fillId="6" fontId="10" numFmtId="167" xfId="0" applyAlignment="1" applyBorder="1" applyFont="1" applyNumberFormat="1">
      <alignment horizontal="right"/>
    </xf>
    <xf borderId="19" fillId="6" fontId="10" numFmtId="167" xfId="0" applyAlignment="1" applyBorder="1" applyFont="1" applyNumberFormat="1">
      <alignment horizontal="center"/>
    </xf>
    <xf borderId="19" fillId="6" fontId="10" numFmtId="1" xfId="0" applyAlignment="1" applyBorder="1" applyFont="1" applyNumberFormat="1">
      <alignment horizontal="right"/>
    </xf>
    <xf borderId="18" fillId="6" fontId="10" numFmtId="1" xfId="0" applyAlignment="1" applyBorder="1" applyFont="1" applyNumberFormat="1">
      <alignment horizontal="right"/>
    </xf>
    <xf borderId="21" fillId="6" fontId="10" numFmtId="1" xfId="0" applyAlignment="1" applyBorder="1" applyFont="1" applyNumberFormat="1">
      <alignment horizontal="right"/>
    </xf>
    <xf borderId="18" fillId="6" fontId="10" numFmtId="167" xfId="0" applyAlignment="1" applyBorder="1" applyFont="1" applyNumberFormat="1">
      <alignment horizontal="center"/>
    </xf>
    <xf borderId="39" fillId="5" fontId="10" numFmtId="0" xfId="0" applyBorder="1" applyFont="1"/>
    <xf borderId="32" fillId="6" fontId="10" numFmtId="1" xfId="0" applyAlignment="1" applyBorder="1" applyFont="1" applyNumberFormat="1">
      <alignment horizontal="right"/>
    </xf>
    <xf borderId="16" fillId="15" fontId="10" numFmtId="0" xfId="0" applyBorder="1" applyFill="1" applyFont="1"/>
    <xf borderId="20" fillId="15" fontId="10" numFmtId="0" xfId="0" applyBorder="1" applyFont="1"/>
    <xf borderId="31" fillId="15" fontId="10" numFmtId="165" xfId="0" applyBorder="1" applyFont="1" applyNumberFormat="1"/>
    <xf borderId="42" fillId="15" fontId="10" numFmtId="165" xfId="0" applyBorder="1" applyFont="1" applyNumberFormat="1"/>
    <xf borderId="17" fillId="15" fontId="10" numFmtId="165" xfId="0" applyBorder="1" applyFont="1" applyNumberFormat="1"/>
    <xf borderId="31" fillId="15" fontId="10" numFmtId="167" xfId="0" applyBorder="1" applyFont="1" applyNumberFormat="1"/>
    <xf borderId="31" fillId="15" fontId="10" numFmtId="167" xfId="0" applyAlignment="1" applyBorder="1" applyFont="1" applyNumberFormat="1">
      <alignment horizontal="center"/>
    </xf>
    <xf borderId="17" fillId="15" fontId="10" numFmtId="167" xfId="0" applyAlignment="1" applyBorder="1" applyFont="1" applyNumberFormat="1">
      <alignment horizontal="center"/>
    </xf>
    <xf borderId="20" fillId="15" fontId="10" numFmtId="167" xfId="0" applyAlignment="1" applyBorder="1" applyFont="1" applyNumberFormat="1">
      <alignment horizontal="right"/>
    </xf>
    <xf borderId="31" fillId="15" fontId="10" numFmtId="3" xfId="0" applyAlignment="1" applyBorder="1" applyFont="1" applyNumberFormat="1">
      <alignment horizontal="center"/>
    </xf>
    <xf borderId="20" fillId="15" fontId="10" numFmtId="9" xfId="0" applyAlignment="1" applyBorder="1" applyFont="1" applyNumberFormat="1">
      <alignment horizontal="center"/>
    </xf>
    <xf borderId="20" fillId="15" fontId="10" numFmtId="167" xfId="0" applyBorder="1" applyFont="1" applyNumberFormat="1"/>
    <xf borderId="31" fillId="15" fontId="10" numFmtId="1" xfId="0" applyAlignment="1" applyBorder="1" applyFont="1" applyNumberFormat="1">
      <alignment horizontal="right"/>
    </xf>
    <xf borderId="20" fillId="15" fontId="10" numFmtId="1" xfId="0" applyAlignment="1" applyBorder="1" applyFont="1" applyNumberFormat="1">
      <alignment horizontal="right"/>
    </xf>
    <xf borderId="32" fillId="15" fontId="10" numFmtId="1" xfId="0" applyAlignment="1" applyBorder="1" applyFont="1" applyNumberFormat="1">
      <alignment horizontal="right"/>
    </xf>
    <xf borderId="5" fillId="0" fontId="2" numFmtId="167" xfId="0" applyBorder="1" applyFont="1" applyNumberFormat="1"/>
    <xf borderId="0" fillId="0" fontId="2" numFmtId="170" xfId="0" applyFont="1" applyNumberFormat="1"/>
    <xf borderId="0" fillId="0" fontId="2" numFmtId="167" xfId="0" applyFont="1" applyNumberFormat="1"/>
    <xf borderId="0" fillId="0" fontId="31" numFmtId="171" xfId="0" applyFont="1" applyNumberFormat="1"/>
    <xf borderId="0" fillId="0" fontId="32" numFmtId="0" xfId="0" applyFont="1"/>
    <xf borderId="0" fillId="0" fontId="31" numFmtId="0" xfId="0" applyFont="1"/>
    <xf borderId="0" fillId="0" fontId="33" numFmtId="0" xfId="0" applyAlignment="1" applyFont="1">
      <alignment horizontal="center"/>
    </xf>
    <xf borderId="0" fillId="0" fontId="34" numFmtId="0" xfId="0" applyFont="1"/>
    <xf borderId="0" fillId="0" fontId="27" numFmtId="1" xfId="0" applyFont="1" applyNumberFormat="1"/>
    <xf borderId="43" fillId="10" fontId="27" numFmtId="0" xfId="0" applyAlignment="1" applyBorder="1" applyFont="1">
      <alignment horizontal="center"/>
    </xf>
    <xf borderId="44" fillId="0" fontId="4" numFmtId="0" xfId="0" applyBorder="1" applyFont="1"/>
    <xf borderId="45" fillId="0" fontId="4" numFmtId="0" xfId="0" applyBorder="1" applyFont="1"/>
    <xf borderId="43" fillId="0" fontId="27" numFmtId="0" xfId="0" applyAlignment="1" applyBorder="1" applyFont="1">
      <alignment horizontal="center"/>
    </xf>
    <xf borderId="0" fillId="0" fontId="27" numFmtId="16" xfId="0" applyFont="1" applyNumberFormat="1"/>
    <xf borderId="0" fillId="0" fontId="31" numFmtId="0" xfId="0" applyAlignment="1" applyFont="1">
      <alignment shrinkToFit="0" wrapText="1"/>
    </xf>
    <xf borderId="46" fillId="10" fontId="31" numFmtId="0" xfId="0" applyAlignment="1" applyBorder="1" applyFont="1">
      <alignment shrinkToFit="0" wrapText="1"/>
    </xf>
    <xf borderId="46" fillId="0" fontId="31" numFmtId="0" xfId="0" applyBorder="1" applyFont="1"/>
    <xf borderId="46" fillId="0" fontId="31" numFmtId="0" xfId="0" applyAlignment="1" applyBorder="1" applyFont="1">
      <alignment shrinkToFit="0" wrapText="1"/>
    </xf>
    <xf borderId="46" fillId="0" fontId="35" numFmtId="0" xfId="0" applyBorder="1" applyFont="1"/>
    <xf borderId="0" fillId="0" fontId="34" numFmtId="165" xfId="0" applyFont="1" applyNumberFormat="1"/>
    <xf borderId="17" fillId="10" fontId="31" numFmtId="9" xfId="0" applyBorder="1" applyFont="1" applyNumberFormat="1"/>
    <xf borderId="0" fillId="0" fontId="35" numFmtId="9" xfId="0" applyFont="1" applyNumberFormat="1"/>
    <xf borderId="17" fillId="16" fontId="35" numFmtId="9" xfId="0" applyBorder="1" applyFill="1" applyFont="1" applyNumberFormat="1"/>
    <xf borderId="0" fillId="0" fontId="35" numFmtId="0" xfId="0" applyFont="1"/>
    <xf borderId="0" fillId="0" fontId="27" numFmtId="9" xfId="0" applyFont="1" applyNumberFormat="1"/>
    <xf borderId="17" fillId="10" fontId="27" numFmtId="0" xfId="0" applyBorder="1" applyFont="1"/>
    <xf borderId="43" fillId="0" fontId="31" numFmtId="0" xfId="0" applyAlignment="1" applyBorder="1" applyFont="1">
      <alignment horizontal="center"/>
    </xf>
    <xf borderId="0" fillId="0" fontId="27" numFmtId="165" xfId="0" applyFont="1" applyNumberFormat="1"/>
    <xf borderId="17" fillId="12" fontId="27" numFmtId="165" xfId="0" applyBorder="1" applyFont="1" applyNumberFormat="1"/>
    <xf borderId="17" fillId="12" fontId="27" numFmtId="0" xfId="0" applyBorder="1" applyFont="1"/>
    <xf borderId="17" fillId="7" fontId="27" numFmtId="1" xfId="0" applyBorder="1" applyFont="1" applyNumberFormat="1"/>
    <xf borderId="0" fillId="0" fontId="36" numFmtId="0" xfId="0" applyFont="1"/>
    <xf borderId="0" fillId="0" fontId="36" numFmtId="10" xfId="0" applyFont="1" applyNumberFormat="1"/>
    <xf borderId="0" fillId="0" fontId="37" numFmtId="0" xfId="0" applyFont="1"/>
    <xf borderId="0" fillId="0" fontId="36" numFmtId="16" xfId="0" applyFont="1" applyNumberFormat="1"/>
    <xf borderId="0" fillId="0" fontId="36" numFmtId="0" xfId="0" applyAlignment="1" applyFont="1">
      <alignment shrinkToFit="0" wrapText="1"/>
    </xf>
    <xf borderId="0" fillId="0" fontId="36" numFmtId="10" xfId="0" applyAlignment="1" applyFont="1" applyNumberFormat="1">
      <alignment shrinkToFit="0" wrapText="1"/>
    </xf>
    <xf borderId="0" fillId="0" fontId="36" numFmtId="3" xfId="0" applyFont="1" applyNumberFormat="1"/>
    <xf borderId="0" fillId="0" fontId="38" numFmtId="10" xfId="0" applyFont="1" applyNumberFormat="1"/>
    <xf borderId="0" fillId="0" fontId="36" numFmtId="9" xfId="0" applyFont="1" applyNumberFormat="1"/>
    <xf borderId="0" fillId="0" fontId="39" numFmtId="10" xfId="0" applyFont="1" applyNumberFormat="1"/>
    <xf borderId="0" fillId="0" fontId="39" numFmtId="10" xfId="0" applyAlignment="1" applyFont="1" applyNumberFormat="1">
      <alignment shrinkToFit="0" wrapText="1"/>
    </xf>
    <xf borderId="0" fillId="0" fontId="36" numFmtId="3" xfId="0" applyAlignment="1" applyFont="1" applyNumberFormat="1">
      <alignment shrinkToFit="0" wrapText="1"/>
    </xf>
    <xf borderId="0" fillId="0" fontId="38" numFmtId="10" xfId="0" applyAlignment="1" applyFont="1" applyNumberFormat="1">
      <alignment shrinkToFit="0" wrapText="1"/>
    </xf>
    <xf borderId="0" fillId="0" fontId="40" numFmtId="10" xfId="0" applyFont="1" applyNumberFormat="1"/>
    <xf borderId="0" fillId="0" fontId="41" numFmtId="0" xfId="0" applyFont="1"/>
    <xf borderId="17" fillId="17" fontId="41" numFmtId="0" xfId="0" applyBorder="1" applyFill="1" applyFont="1"/>
    <xf borderId="17" fillId="18" fontId="41" numFmtId="0" xfId="0" applyBorder="1" applyFill="1" applyFont="1"/>
    <xf borderId="17" fillId="19" fontId="41" numFmtId="9" xfId="0" applyBorder="1" applyFill="1" applyFont="1" applyNumberFormat="1"/>
    <xf borderId="17" fillId="19" fontId="41" numFmtId="0" xfId="0" applyBorder="1" applyFont="1"/>
    <xf borderId="17" fillId="10" fontId="41" numFmtId="0" xfId="0" applyBorder="1" applyFont="1"/>
    <xf borderId="0" fillId="0" fontId="42" numFmtId="0" xfId="0" applyFont="1"/>
    <xf borderId="0" fillId="0" fontId="43" numFmtId="0" xfId="0" applyAlignment="1" applyFont="1">
      <alignment horizontal="center"/>
    </xf>
    <xf borderId="17" fillId="20" fontId="41" numFmtId="9" xfId="0" applyBorder="1" applyFill="1" applyFont="1" applyNumberFormat="1"/>
    <xf borderId="17" fillId="20" fontId="41" numFmtId="0" xfId="0" applyBorder="1" applyFont="1"/>
    <xf borderId="17" fillId="11" fontId="41" numFmtId="0" xfId="0" applyBorder="1" applyFont="1"/>
    <xf borderId="0" fillId="0" fontId="41" numFmtId="9" xfId="0" applyFont="1" applyNumberFormat="1"/>
    <xf borderId="0" fillId="0" fontId="41" numFmtId="165" xfId="0" applyFont="1" applyNumberFormat="1"/>
    <xf borderId="0" fillId="0" fontId="41" numFmtId="164" xfId="0" applyFont="1" applyNumberFormat="1"/>
    <xf borderId="0" fillId="0" fontId="44" numFmtId="165" xfId="0" applyFont="1" applyNumberFormat="1"/>
    <xf borderId="0" fillId="0" fontId="44" numFmtId="164" xfId="0" applyFont="1" applyNumberFormat="1"/>
    <xf borderId="0" fillId="0" fontId="44" numFmtId="0" xfId="0" applyFont="1"/>
    <xf borderId="0" fillId="0" fontId="41" numFmtId="167" xfId="0" applyFont="1" applyNumberFormat="1"/>
    <xf borderId="43" fillId="0" fontId="41" numFmtId="0" xfId="0" applyAlignment="1" applyBorder="1" applyFont="1">
      <alignment horizontal="center"/>
    </xf>
    <xf borderId="46" fillId="0" fontId="41" numFmtId="0" xfId="0" applyAlignment="1" applyBorder="1" applyFont="1">
      <alignment horizontal="center"/>
    </xf>
    <xf borderId="0" fillId="0" fontId="45" numFmtId="0" xfId="0" applyFont="1"/>
    <xf borderId="13" fillId="0" fontId="41" numFmtId="0" xfId="0" applyBorder="1" applyFont="1"/>
    <xf borderId="13" fillId="0" fontId="41" numFmtId="165" xfId="0" applyBorder="1" applyFont="1" applyNumberFormat="1"/>
    <xf borderId="13" fillId="0" fontId="41" numFmtId="167" xfId="0" applyBorder="1" applyFont="1" applyNumberFormat="1"/>
    <xf borderId="13" fillId="0" fontId="45" numFmtId="0" xfId="0" applyBorder="1" applyFont="1"/>
    <xf borderId="13" fillId="0" fontId="27" numFmtId="165" xfId="0" applyBorder="1" applyFont="1" applyNumberFormat="1"/>
    <xf borderId="13" fillId="0" fontId="27" numFmtId="164" xfId="0" applyBorder="1" applyFont="1" applyNumberFormat="1"/>
    <xf borderId="13" fillId="0" fontId="45" numFmtId="167" xfId="0" applyBorder="1" applyFont="1" applyNumberFormat="1"/>
    <xf borderId="0" fillId="0" fontId="41" numFmtId="14" xfId="0" applyFont="1" applyNumberFormat="1"/>
    <xf borderId="17" fillId="17" fontId="27" numFmtId="165" xfId="0" applyBorder="1" applyFont="1" applyNumberFormat="1"/>
    <xf borderId="0" fillId="0" fontId="31" numFmtId="165" xfId="0" applyFont="1" applyNumberFormat="1"/>
    <xf borderId="17" fillId="17" fontId="27" numFmtId="164" xfId="0" applyBorder="1" applyFont="1" applyNumberFormat="1"/>
    <xf borderId="0" fillId="0" fontId="27" numFmtId="167" xfId="0" applyFont="1" applyNumberFormat="1"/>
    <xf borderId="0" fillId="0" fontId="45" numFmtId="167" xfId="0" applyFont="1" applyNumberFormat="1"/>
    <xf borderId="0" fillId="0" fontId="41" numFmtId="172" xfId="0" applyFont="1" applyNumberFormat="1"/>
    <xf borderId="17" fillId="19" fontId="27" numFmtId="165" xfId="0" applyBorder="1" applyFont="1" applyNumberFormat="1"/>
    <xf borderId="17" fillId="17" fontId="41" numFmtId="164" xfId="0" applyBorder="1" applyFont="1" applyNumberFormat="1"/>
    <xf borderId="17" fillId="17" fontId="41" numFmtId="165" xfId="0" applyBorder="1" applyFont="1" applyNumberFormat="1"/>
    <xf borderId="17" fillId="20" fontId="27" numFmtId="165" xfId="0" applyBorder="1" applyFont="1" applyNumberFormat="1"/>
    <xf borderId="0" fillId="0" fontId="41" numFmtId="0" xfId="0" applyAlignment="1" applyFont="1">
      <alignment horizontal="right"/>
    </xf>
    <xf borderId="17" fillId="12" fontId="41" numFmtId="14" xfId="0" applyBorder="1" applyFont="1" applyNumberFormat="1"/>
    <xf borderId="17" fillId="10" fontId="27" numFmtId="167" xfId="0" applyBorder="1" applyFont="1" applyNumberFormat="1"/>
    <xf borderId="0" fillId="0" fontId="41" numFmtId="14" xfId="0" applyAlignment="1" applyFont="1" applyNumberFormat="1">
      <alignment horizontal="right"/>
    </xf>
    <xf borderId="17" fillId="18" fontId="27" numFmtId="167" xfId="0" applyBorder="1" applyFont="1" applyNumberFormat="1"/>
    <xf borderId="5" fillId="0" fontId="46" numFmtId="0" xfId="0" applyAlignment="1" applyBorder="1" applyFont="1">
      <alignment horizontal="center" shrinkToFit="0" wrapText="1"/>
    </xf>
    <xf borderId="0" fillId="0" fontId="47" numFmtId="0" xfId="0" applyAlignment="1" applyFont="1">
      <alignment horizontal="center" shrinkToFit="0" wrapText="1"/>
    </xf>
    <xf borderId="0" fillId="0" fontId="48" numFmtId="167" xfId="0" applyAlignment="1" applyFont="1" applyNumberFormat="1">
      <alignment horizontal="center" shrinkToFit="0" wrapText="1"/>
    </xf>
    <xf borderId="5" fillId="0" fontId="49" numFmtId="167" xfId="0" applyAlignment="1" applyBorder="1" applyFont="1" applyNumberFormat="1">
      <alignment horizontal="center" shrinkToFit="0" wrapText="1"/>
    </xf>
    <xf borderId="17" fillId="6" fontId="27" numFmtId="0" xfId="0" applyBorder="1" applyFont="1"/>
    <xf borderId="18" fillId="5" fontId="10" numFmtId="0" xfId="0" applyBorder="1" applyFont="1"/>
    <xf borderId="20" fillId="5" fontId="10" numFmtId="0" xfId="0" applyBorder="1" applyFont="1"/>
    <xf borderId="0" fillId="0" fontId="50" numFmtId="0" xfId="0" applyFont="1"/>
    <xf borderId="46" fillId="0" fontId="51" numFmtId="0" xfId="0" applyAlignment="1" applyBorder="1" applyFont="1">
      <alignment horizontal="left" readingOrder="1" shrinkToFit="0" wrapText="1"/>
    </xf>
    <xf borderId="43" fillId="0" fontId="51" numFmtId="0" xfId="0" applyAlignment="1" applyBorder="1" applyFont="1">
      <alignment horizontal="left" readingOrder="1" shrinkToFit="0" wrapText="1"/>
    </xf>
    <xf borderId="47" fillId="0" fontId="51" numFmtId="0" xfId="0" applyAlignment="1" applyBorder="1" applyFont="1">
      <alignment horizontal="left" readingOrder="1" shrinkToFit="0" wrapText="1"/>
    </xf>
    <xf borderId="47" fillId="0" fontId="51" numFmtId="0" xfId="0" applyBorder="1" applyFont="1"/>
    <xf borderId="48" fillId="0" fontId="27" numFmtId="0" xfId="0" applyBorder="1" applyFont="1"/>
    <xf borderId="48" fillId="0" fontId="51" numFmtId="0" xfId="0" applyBorder="1" applyFont="1"/>
    <xf borderId="46" fillId="21" fontId="51" numFmtId="0" xfId="0" applyAlignment="1" applyBorder="1" applyFill="1" applyFont="1">
      <alignment horizontal="left" readingOrder="1" shrinkToFit="0" wrapText="1"/>
    </xf>
    <xf borderId="43" fillId="0" fontId="31" numFmtId="9" xfId="0" applyAlignment="1" applyBorder="1" applyFont="1" applyNumberFormat="1">
      <alignment horizontal="center"/>
    </xf>
    <xf borderId="46" fillId="0" fontId="27" numFmtId="0" xfId="0" applyBorder="1" applyFont="1"/>
    <xf borderId="46" fillId="0" fontId="31" numFmtId="9" xfId="0" applyBorder="1" applyFont="1" applyNumberFormat="1"/>
    <xf borderId="17" fillId="19" fontId="27" numFmtId="9" xfId="0" applyBorder="1" applyFont="1" applyNumberFormat="1"/>
    <xf borderId="17" fillId="20" fontId="27" numFmtId="9" xfId="0" applyBorder="1" applyFont="1" applyNumberFormat="1"/>
    <xf borderId="0" fillId="0" fontId="31" numFmtId="0" xfId="0" applyAlignment="1" applyFont="1">
      <alignment horizontal="right"/>
    </xf>
    <xf borderId="49" fillId="22" fontId="52" numFmtId="0" xfId="0" applyAlignment="1" applyBorder="1" applyFill="1" applyFont="1">
      <alignment horizontal="left" vertical="center"/>
    </xf>
    <xf borderId="46" fillId="22" fontId="53" numFmtId="0" xfId="0" applyAlignment="1" applyBorder="1" applyFont="1">
      <alignment horizontal="center" vertical="center"/>
    </xf>
    <xf borderId="29" fillId="22" fontId="53" numFmtId="0" xfId="0" applyAlignment="1" applyBorder="1" applyFont="1">
      <alignment horizontal="center" vertical="center"/>
    </xf>
    <xf borderId="26" fillId="23" fontId="54" numFmtId="16" xfId="0" applyAlignment="1" applyBorder="1" applyFill="1" applyFont="1" applyNumberFormat="1">
      <alignment vertical="center"/>
    </xf>
    <xf borderId="26" fillId="24" fontId="27" numFmtId="3" xfId="0" applyAlignment="1" applyBorder="1" applyFill="1" applyFont="1" applyNumberFormat="1">
      <alignment horizontal="left"/>
    </xf>
    <xf borderId="50" fillId="25" fontId="27" numFmtId="3" xfId="0" applyAlignment="1" applyBorder="1" applyFill="1" applyFont="1" applyNumberFormat="1">
      <alignment horizontal="left"/>
    </xf>
    <xf borderId="51" fillId="26" fontId="27" numFmtId="10" xfId="0" applyAlignment="1" applyBorder="1" applyFill="1" applyFont="1" applyNumberFormat="1">
      <alignment horizontal="left"/>
    </xf>
    <xf borderId="0" fillId="0" fontId="55" numFmtId="0" xfId="0" applyAlignment="1" applyFont="1">
      <alignment shrinkToFit="0" wrapText="1"/>
    </xf>
    <xf borderId="51" fillId="26" fontId="35" numFmtId="10" xfId="0" applyAlignment="1" applyBorder="1" applyFont="1" applyNumberFormat="1">
      <alignment horizontal="left"/>
    </xf>
    <xf borderId="51" fillId="25" fontId="27" numFmtId="10" xfId="0" applyAlignment="1" applyBorder="1" applyFont="1" applyNumberFormat="1">
      <alignment horizontal="left"/>
    </xf>
    <xf borderId="51" fillId="27" fontId="27" numFmtId="10" xfId="0" applyAlignment="1" applyBorder="1" applyFill="1" applyFont="1" applyNumberFormat="1">
      <alignment horizontal="left"/>
    </xf>
    <xf borderId="46" fillId="25" fontId="27" numFmtId="3" xfId="0" applyAlignment="1" applyBorder="1" applyFont="1" applyNumberFormat="1">
      <alignment horizontal="left"/>
    </xf>
    <xf borderId="49" fillId="24" fontId="27" numFmtId="3" xfId="0" applyAlignment="1" applyBorder="1" applyFont="1" applyNumberFormat="1">
      <alignment horizontal="left"/>
    </xf>
    <xf borderId="52" fillId="25" fontId="27" numFmtId="3" xfId="0" applyAlignment="1" applyBorder="1" applyFont="1" applyNumberFormat="1">
      <alignment horizontal="left"/>
    </xf>
    <xf borderId="26" fillId="23" fontId="54" numFmtId="0" xfId="0" applyAlignment="1" applyBorder="1" applyFont="1">
      <alignment shrinkToFit="0" vertical="center" wrapText="1"/>
    </xf>
    <xf borderId="52" fillId="24" fontId="27" numFmtId="3" xfId="0" applyAlignment="1" applyBorder="1" applyFont="1" applyNumberFormat="1">
      <alignment horizontal="left"/>
    </xf>
    <xf borderId="51" fillId="25" fontId="27" numFmtId="3" xfId="0" applyAlignment="1" applyBorder="1" applyFont="1" applyNumberFormat="1">
      <alignment horizontal="left"/>
    </xf>
    <xf borderId="26" fillId="23" fontId="54" numFmtId="0" xfId="0" applyAlignment="1" applyBorder="1" applyFont="1">
      <alignment vertical="center"/>
    </xf>
    <xf borderId="46" fillId="24" fontId="27" numFmtId="3" xfId="0" applyAlignment="1" applyBorder="1" applyFont="1" applyNumberFormat="1">
      <alignment horizontal="left"/>
    </xf>
    <xf borderId="53" fillId="25" fontId="27" numFmtId="3" xfId="0" applyAlignment="1" applyBorder="1" applyFont="1" applyNumberFormat="1">
      <alignment horizontal="left"/>
    </xf>
    <xf borderId="51" fillId="28" fontId="27" numFmtId="10" xfId="0" applyAlignment="1" applyBorder="1" applyFill="1" applyFont="1" applyNumberFormat="1">
      <alignment horizontal="left"/>
    </xf>
    <xf borderId="52" fillId="29" fontId="27" numFmtId="3" xfId="0" applyAlignment="1" applyBorder="1" applyFill="1" applyFont="1" applyNumberFormat="1">
      <alignment horizontal="left"/>
    </xf>
    <xf borderId="49" fillId="23" fontId="54" numFmtId="0" xfId="0" applyAlignment="1" applyBorder="1" applyFont="1">
      <alignment vertical="center"/>
    </xf>
    <xf borderId="54" fillId="24" fontId="27" numFmtId="3" xfId="0" applyAlignment="1" applyBorder="1" applyFont="1" applyNumberFormat="1">
      <alignment horizontal="left"/>
    </xf>
    <xf borderId="54" fillId="25" fontId="27" numFmtId="0" xfId="0" applyAlignment="1" applyBorder="1" applyFont="1">
      <alignment horizontal="left"/>
    </xf>
    <xf borderId="52" fillId="25" fontId="27" numFmtId="0" xfId="0" applyAlignment="1" applyBorder="1" applyFont="1">
      <alignment horizontal="left"/>
    </xf>
    <xf borderId="55" fillId="24" fontId="27" numFmtId="3" xfId="0" applyAlignment="1" applyBorder="1" applyFont="1" applyNumberFormat="1">
      <alignment horizontal="left"/>
    </xf>
    <xf borderId="46" fillId="25" fontId="27" numFmtId="0" xfId="0" applyAlignment="1" applyBorder="1" applyFont="1">
      <alignment horizontal="left"/>
    </xf>
    <xf borderId="51" fillId="25" fontId="27" numFmtId="0" xfId="0" applyAlignment="1" applyBorder="1" applyFont="1">
      <alignment horizontal="left"/>
    </xf>
    <xf borderId="46" fillId="24" fontId="27" numFmtId="0" xfId="0" applyAlignment="1" applyBorder="1" applyFont="1">
      <alignment horizontal="left" shrinkToFit="0" wrapText="1"/>
    </xf>
    <xf borderId="17" fillId="25" fontId="27" numFmtId="0" xfId="0" applyBorder="1" applyFont="1"/>
    <xf borderId="52" fillId="29" fontId="27" numFmtId="0" xfId="0" applyAlignment="1" applyBorder="1" applyFont="1">
      <alignment horizontal="left"/>
    </xf>
    <xf borderId="52" fillId="24" fontId="27" numFmtId="0" xfId="0" applyAlignment="1" applyBorder="1" applyFont="1">
      <alignment horizontal="left"/>
    </xf>
    <xf borderId="56" fillId="28" fontId="27" numFmtId="0" xfId="0" applyBorder="1" applyFont="1"/>
    <xf borderId="30" fillId="23" fontId="54" numFmtId="0" xfId="0" applyAlignment="1" applyBorder="1" applyFont="1">
      <alignment vertical="center"/>
    </xf>
    <xf borderId="57" fillId="28" fontId="27" numFmtId="0" xfId="0" applyBorder="1" applyFont="1"/>
    <xf borderId="57" fillId="24" fontId="27" numFmtId="0" xfId="0" applyAlignment="1" applyBorder="1" applyFont="1">
      <alignment horizontal="left"/>
    </xf>
    <xf borderId="55" fillId="23" fontId="54" numFmtId="0" xfId="0" applyAlignment="1" applyBorder="1" applyFont="1">
      <alignment vertical="center"/>
    </xf>
    <xf borderId="30" fillId="24" fontId="27" numFmtId="0" xfId="0" applyAlignment="1" applyBorder="1" applyFont="1">
      <alignment horizontal="left"/>
    </xf>
    <xf borderId="50" fillId="28" fontId="27" numFmtId="0" xfId="0" applyBorder="1" applyFont="1"/>
    <xf borderId="58" fillId="24" fontId="27" numFmtId="0" xfId="0" applyAlignment="1" applyBorder="1" applyFont="1">
      <alignment horizontal="left"/>
    </xf>
    <xf borderId="16" fillId="30" fontId="53" numFmtId="0" xfId="0" applyAlignment="1" applyBorder="1" applyFill="1" applyFont="1">
      <alignment horizontal="center" vertical="center"/>
    </xf>
    <xf borderId="59" fillId="23" fontId="27" numFmtId="9" xfId="0" applyAlignment="1" applyBorder="1" applyFont="1" applyNumberFormat="1">
      <alignment horizontal="center" vertical="center"/>
    </xf>
    <xf borderId="58" fillId="29" fontId="27" numFmtId="0" xfId="0" applyAlignment="1" applyBorder="1" applyFont="1">
      <alignment horizontal="left"/>
    </xf>
    <xf borderId="58" fillId="28" fontId="27" numFmtId="0" xfId="0" applyAlignment="1" applyBorder="1" applyFont="1">
      <alignment horizontal="left"/>
    </xf>
    <xf borderId="46" fillId="29" fontId="27" numFmtId="0" xfId="0" applyBorder="1" applyFont="1"/>
    <xf borderId="53" fillId="26" fontId="27" numFmtId="0" xfId="0" applyBorder="1" applyFont="1"/>
    <xf borderId="0" fillId="0" fontId="54" numFmtId="0" xfId="0" applyAlignment="1" applyFont="1">
      <alignment vertical="center"/>
    </xf>
    <xf borderId="0" fillId="0" fontId="27" numFmtId="0" xfId="0" applyAlignment="1" applyFont="1">
      <alignment horizontal="left"/>
    </xf>
    <xf borderId="0" fillId="0" fontId="27" numFmtId="3" xfId="0" applyAlignment="1" applyFont="1" applyNumberFormat="1">
      <alignment horizontal="left"/>
    </xf>
    <xf borderId="49" fillId="17" fontId="53" numFmtId="0" xfId="0" applyAlignment="1" applyBorder="1" applyFont="1">
      <alignment horizontal="center" vertical="center"/>
    </xf>
    <xf borderId="46" fillId="17" fontId="53" numFmtId="0" xfId="0" applyAlignment="1" applyBorder="1" applyFont="1">
      <alignment horizontal="center" vertical="center"/>
    </xf>
    <xf borderId="17" fillId="24" fontId="53" numFmtId="0" xfId="0" applyAlignment="1" applyBorder="1" applyFont="1">
      <alignment horizontal="center" vertical="center"/>
    </xf>
    <xf borderId="0" fillId="0" fontId="27" numFmtId="16" xfId="0" applyAlignment="1" applyFont="1" applyNumberFormat="1">
      <alignment horizontal="left"/>
    </xf>
    <xf borderId="0" fillId="0" fontId="27" numFmtId="3" xfId="0" applyAlignment="1" applyFont="1" applyNumberFormat="1">
      <alignment horizontal="left" vertical="center"/>
    </xf>
    <xf borderId="0" fillId="0" fontId="27" numFmtId="3" xfId="0" applyFont="1" applyNumberFormat="1"/>
    <xf borderId="49" fillId="10" fontId="50" numFmtId="16" xfId="0" applyAlignment="1" applyBorder="1" applyFont="1" applyNumberFormat="1">
      <alignment horizontal="left"/>
    </xf>
    <xf borderId="46" fillId="10" fontId="56" numFmtId="0" xfId="0" applyBorder="1" applyFont="1"/>
    <xf borderId="56" fillId="10" fontId="50" numFmtId="3" xfId="0" applyBorder="1" applyFont="1" applyNumberFormat="1"/>
    <xf borderId="46" fillId="10" fontId="50" numFmtId="0" xfId="0" applyBorder="1" applyFont="1"/>
    <xf borderId="0" fillId="0" fontId="27" numFmtId="0" xfId="0" applyAlignment="1" applyFont="1">
      <alignment vertical="center"/>
    </xf>
    <xf borderId="0" fillId="0" fontId="57" numFmtId="3" xfId="0" applyFont="1" applyNumberFormat="1"/>
    <xf borderId="0" fillId="0" fontId="58" numFmtId="0" xfId="0" applyFont="1"/>
    <xf borderId="60" fillId="17" fontId="27" numFmtId="0" xfId="0" applyAlignment="1" applyBorder="1" applyFont="1">
      <alignment horizontal="center"/>
    </xf>
    <xf borderId="61" fillId="0" fontId="4" numFmtId="0" xfId="0" applyBorder="1" applyFont="1"/>
    <xf borderId="62" fillId="0" fontId="4" numFmtId="0" xfId="0" applyBorder="1" applyFont="1"/>
    <xf borderId="26" fillId="22" fontId="53" numFmtId="0" xfId="0" applyAlignment="1" applyBorder="1" applyFont="1">
      <alignment horizontal="center" vertical="center"/>
    </xf>
    <xf borderId="0" fillId="0" fontId="59" numFmtId="3" xfId="0" applyFont="1" applyNumberFormat="1"/>
    <xf borderId="0" fillId="0" fontId="27" numFmtId="166" xfId="0" applyFont="1" applyNumberFormat="1"/>
    <xf borderId="43" fillId="31" fontId="27" numFmtId="0" xfId="0" applyAlignment="1" applyBorder="1" applyFill="1" applyFont="1">
      <alignment horizontal="center"/>
    </xf>
    <xf borderId="17" fillId="31" fontId="27" numFmtId="0" xfId="0" applyBorder="1" applyFont="1"/>
    <xf borderId="26" fillId="31" fontId="53" numFmtId="0" xfId="0" applyAlignment="1" applyBorder="1" applyFont="1">
      <alignment horizontal="center" vertical="center"/>
    </xf>
    <xf borderId="52" fillId="31" fontId="53" numFmtId="0" xfId="0" applyAlignment="1" applyBorder="1" applyFont="1">
      <alignment horizontal="center" vertical="center"/>
    </xf>
    <xf borderId="17" fillId="31" fontId="27" numFmtId="3" xfId="0" applyBorder="1" applyFont="1" applyNumberFormat="1"/>
    <xf borderId="16" fillId="32" fontId="50" numFmtId="0" xfId="0" applyAlignment="1" applyBorder="1" applyFill="1" applyFont="1">
      <alignment horizontal="center" vertical="center"/>
    </xf>
    <xf borderId="16" fillId="12" fontId="50" numFmtId="0" xfId="0" applyAlignment="1" applyBorder="1" applyFont="1">
      <alignment horizontal="center" vertical="center"/>
    </xf>
    <xf borderId="59" fillId="12" fontId="50" numFmtId="0" xfId="0" applyAlignment="1" applyBorder="1" applyFont="1">
      <alignment horizontal="center" vertical="center"/>
    </xf>
    <xf borderId="17" fillId="17" fontId="27" numFmtId="0" xfId="0" applyBorder="1" applyFont="1"/>
    <xf borderId="0" fillId="0" fontId="60" numFmtId="0" xfId="0" applyFont="1"/>
    <xf borderId="0" fillId="0" fontId="27" numFmtId="14" xfId="0" applyFont="1" applyNumberFormat="1"/>
  </cellXfs>
  <cellStyles count="1">
    <cellStyle xfId="0" name="Normal" builtinId="0"/>
  </cellStyles>
  <dxfs count="8">
    <dxf>
      <font/>
      <fill>
        <patternFill patternType="solid">
          <fgColor theme="1"/>
          <bgColor theme="1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PS1 Journey (Sep 19-21)</a:t>
            </a:r>
          </a:p>
        </c:rich>
      </c:tx>
      <c:overlay val="0"/>
    </c:title>
    <c:plotArea>
      <c:layout/>
      <c:lineChart>
        <c:ser>
          <c:idx val="0"/>
          <c:order val="0"/>
          <c:tx>
            <c:v>9/19/2025 Sales (Fri)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'PS1 Journey'!$B$3:$G$3</c:f>
            </c:strRef>
          </c:cat>
          <c:val>
            <c:numRef>
              <c:f>'PS1 Journey'!$B$4:$G$4</c:f>
              <c:numCache/>
            </c:numRef>
          </c:val>
          <c:smooth val="0"/>
        </c:ser>
        <c:ser>
          <c:idx val="1"/>
          <c:order val="1"/>
          <c:tx>
            <c:v>9/20/2025 Sales (Sat)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'PS1 Journey'!$B$3:$G$3</c:f>
            </c:strRef>
          </c:cat>
          <c:val>
            <c:numRef>
              <c:f>'PS1 Journey'!$B$5:$G$5</c:f>
              <c:numCache/>
            </c:numRef>
          </c:val>
          <c:smooth val="0"/>
        </c:ser>
        <c:ser>
          <c:idx val="2"/>
          <c:order val="2"/>
          <c:tx>
            <c:v>9/21/2025 Sales (Sun)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'PS1 Journey'!$B$3:$G$3</c:f>
            </c:strRef>
          </c:cat>
          <c:val>
            <c:numRef>
              <c:f>'PS1 Journey'!$B$6:$G$6</c:f>
              <c:numCache/>
            </c:numRef>
          </c:val>
          <c:smooth val="0"/>
        </c:ser>
        <c:ser>
          <c:idx val="3"/>
          <c:order val="3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'PS1 Journey'!$B$3:$G$3</c:f>
            </c:strRef>
          </c:cat>
          <c:val>
            <c:numRef>
              <c:f>'PS1 Journey'!$B$7:$G$7</c:f>
              <c:numCache/>
            </c:numRef>
          </c:val>
          <c:smooth val="0"/>
        </c:ser>
        <c:axId val="1534853356"/>
        <c:axId val="413283830"/>
      </c:lineChart>
      <c:catAx>
        <c:axId val="15348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3283830"/>
      </c:catAx>
      <c:valAx>
        <c:axId val="41328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48533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CS1 Appalachian Spring (Oct 10-12)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10/10/2025 Sales (Fri)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'CS1 Appalachian'!$B$3:$J$3</c:f>
            </c:strRef>
          </c:cat>
          <c:val>
            <c:numRef>
              <c:f>'CS1 Appalachian'!$B$4:$J$4</c:f>
              <c:numCache/>
            </c:numRef>
          </c:val>
          <c:smooth val="0"/>
        </c:ser>
        <c:ser>
          <c:idx val="1"/>
          <c:order val="1"/>
          <c:tx>
            <c:v>10/11/2025 Sales (Sat)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'CS1 Appalachian'!$B$3:$J$3</c:f>
            </c:strRef>
          </c:cat>
          <c:val>
            <c:numRef>
              <c:f>'CS1 Appalachian'!$B$5:$J$5</c:f>
              <c:numCache/>
            </c:numRef>
          </c:val>
          <c:smooth val="0"/>
        </c:ser>
        <c:ser>
          <c:idx val="2"/>
          <c:order val="2"/>
          <c:tx>
            <c:v>10/12/2025 Sales (Sun)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'CS1 Appalachian'!$B$3:$J$3</c:f>
            </c:strRef>
          </c:cat>
          <c:val>
            <c:numRef>
              <c:f>'CS1 Appalachian'!$B$6:$J$6</c:f>
              <c:numCache/>
            </c:numRef>
          </c:val>
          <c:smooth val="0"/>
        </c:ser>
        <c:ser>
          <c:idx val="3"/>
          <c:order val="3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'CS1 Appalachian'!$B$3:$J$3</c:f>
            </c:strRef>
          </c:cat>
          <c:val>
            <c:numRef>
              <c:f>'CS1 Appalachian'!$B$7:$J$7</c:f>
              <c:numCache/>
            </c:numRef>
          </c:val>
          <c:smooth val="0"/>
        </c:ser>
        <c:axId val="1019640048"/>
        <c:axId val="40587463"/>
      </c:lineChart>
      <c:catAx>
        <c:axId val="101964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87463"/>
      </c:catAx>
      <c:valAx>
        <c:axId val="40587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9640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PS2 90s Mixtape (Oct 24-26) 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10/24/2025 Sales (Fri)</c:v>
          </c:tx>
          <c:spPr>
            <a:ln cmpd="sng" w="28575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strRef>
              <c:f>'PS2 90s Mixtape'!$B$3:$L$3</c:f>
            </c:strRef>
          </c:cat>
          <c:val>
            <c:numRef>
              <c:f>'PS2 90s Mixtape'!$B$4:$L$4</c:f>
              <c:numCache/>
            </c:numRef>
          </c:val>
          <c:smooth val="0"/>
        </c:ser>
        <c:ser>
          <c:idx val="1"/>
          <c:order val="1"/>
          <c:tx>
            <c:v>10/25/2025 Sales (Sat)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'PS2 90s Mixtape'!$B$3:$L$3</c:f>
            </c:strRef>
          </c:cat>
          <c:val>
            <c:numRef>
              <c:f>'PS2 90s Mixtape'!$B$5:$L$5</c:f>
              <c:numCache/>
            </c:numRef>
          </c:val>
          <c:smooth val="0"/>
        </c:ser>
        <c:ser>
          <c:idx val="2"/>
          <c:order val="2"/>
          <c:tx>
            <c:v>10/26/2025 Sales (Sun)</c:v>
          </c:tx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C000">
                  <a:alpha val="100000"/>
                </a:srgbClr>
              </a:solidFill>
              <a:ln cmpd="sng">
                <a:solidFill>
                  <a:srgbClr val="FFC000">
                    <a:alpha val="100000"/>
                  </a:srgbClr>
                </a:solidFill>
              </a:ln>
            </c:spPr>
          </c:marker>
          <c:cat>
            <c:strRef>
              <c:f>'PS2 90s Mixtape'!$B$3:$L$3</c:f>
            </c:strRef>
          </c:cat>
          <c:val>
            <c:numRef>
              <c:f>'PS2 90s Mixtape'!$B$6:$L$6</c:f>
              <c:numCache/>
            </c:numRef>
          </c:val>
          <c:smooth val="0"/>
        </c:ser>
        <c:ser>
          <c:idx val="3"/>
          <c:order val="3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'PS2 90s Mixtape'!$B$3:$L$3</c:f>
            </c:strRef>
          </c:cat>
          <c:val>
            <c:numRef>
              <c:f>'PS2 90s Mixtape'!$B$7:$L$7</c:f>
              <c:numCache/>
            </c:numRef>
          </c:val>
          <c:smooth val="0"/>
        </c:ser>
        <c:axId val="1046078043"/>
        <c:axId val="466119375"/>
      </c:lineChart>
      <c:catAx>
        <c:axId val="1046078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6119375"/>
      </c:catAx>
      <c:valAx>
        <c:axId val="46611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60780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MFSB (Sep 2-3)</a:t>
            </a:r>
          </a:p>
        </c:rich>
      </c:tx>
      <c:overlay val="0"/>
    </c:title>
    <c:plotArea>
      <c:layout/>
      <c:lineChart>
        <c:ser>
          <c:idx val="0"/>
          <c:order val="0"/>
          <c:tx>
            <c:v>9/2/2025 Sales (Tue)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MFSB!$B$2:$E$2</c:f>
            </c:strRef>
          </c:cat>
          <c:val>
            <c:numRef>
              <c:f>MFSB!$B$3:$E$3</c:f>
              <c:numCache/>
            </c:numRef>
          </c:val>
          <c:smooth val="0"/>
        </c:ser>
        <c:ser>
          <c:idx val="1"/>
          <c:order val="1"/>
          <c:tx>
            <c:v>9/3/2025 Sales (Wed)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MFSB!$B$2:$E$2</c:f>
            </c:strRef>
          </c:cat>
          <c:val>
            <c:numRef>
              <c:f>MFSB!$B$4:$E$4</c:f>
              <c:numCache/>
            </c:numRef>
          </c:val>
          <c:smooth val="0"/>
        </c:ser>
        <c:ser>
          <c:idx val="2"/>
          <c:order val="2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MFSB!$B$2:$E$2</c:f>
            </c:strRef>
          </c:cat>
          <c:val>
            <c:numRef>
              <c:f>MFSB!$B$5:$E$5</c:f>
              <c:numCache/>
            </c:numRef>
          </c:val>
          <c:smooth val="0"/>
        </c:ser>
        <c:axId val="776632928"/>
        <c:axId val="354270941"/>
      </c:lineChart>
      <c:catAx>
        <c:axId val="7766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4270941"/>
      </c:catAx>
      <c:valAx>
        <c:axId val="35427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6329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CS2 Rachmaninoff (Oct 31-Nov 2)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10/31/2025 Sales (Fri, Piazza)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'CS2 Rachmaninoff'!$B$3:$L$3</c:f>
            </c:strRef>
          </c:cat>
          <c:val>
            <c:numRef>
              <c:f>'CS2 Rachmaninoff'!$B$4:$L$4</c:f>
              <c:numCache/>
            </c:numRef>
          </c:val>
          <c:smooth val="0"/>
        </c:ser>
        <c:ser>
          <c:idx val="1"/>
          <c:order val="1"/>
          <c:tx>
            <c:v>11/01/2025 Sales (Sat)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'CS2 Rachmaninoff'!$B$3:$L$3</c:f>
            </c:strRef>
          </c:cat>
          <c:val>
            <c:numRef>
              <c:f>'CS2 Rachmaninoff'!$B$5:$L$5</c:f>
              <c:numCache/>
            </c:numRef>
          </c:val>
          <c:smooth val="0"/>
        </c:ser>
        <c:ser>
          <c:idx val="2"/>
          <c:order val="2"/>
          <c:tx>
            <c:v>11/02/2025 Sales (Sun)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'CS2 Rachmaninoff'!$B$3:$L$3</c:f>
            </c:strRef>
          </c:cat>
          <c:val>
            <c:numRef>
              <c:f>'CS2 Rachmaninoff'!$B$6:$L$6</c:f>
              <c:numCache/>
            </c:numRef>
          </c:val>
          <c:smooth val="0"/>
        </c:ser>
        <c:ser>
          <c:idx val="3"/>
          <c:order val="3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'CS2 Rachmaninoff'!$B$3:$L$3</c:f>
            </c:strRef>
          </c:cat>
          <c:val>
            <c:numRef>
              <c:f>'CS2 Rachmaninoff'!$B$7:$L$7</c:f>
              <c:numCache/>
            </c:numRef>
          </c:val>
          <c:smooth val="0"/>
        </c:ser>
        <c:axId val="1399069012"/>
        <c:axId val="631457396"/>
      </c:lineChart>
      <c:catAx>
        <c:axId val="139906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1457396"/>
      </c:catAx>
      <c:valAx>
        <c:axId val="631457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90690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CS3 Mahler (Nov 21-23)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11/21/2025 Sales (Fri, Piazza)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'CS3 Mahler'!$B$3:$L$3</c:f>
            </c:strRef>
          </c:cat>
          <c:val>
            <c:numRef>
              <c:f>'CS3 Mahler'!$B$4:$L$4</c:f>
              <c:numCache/>
            </c:numRef>
          </c:val>
          <c:smooth val="0"/>
        </c:ser>
        <c:ser>
          <c:idx val="1"/>
          <c:order val="1"/>
          <c:tx>
            <c:v>11/22/2025 Sales (Sat)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'CS3 Mahler'!$B$3:$L$3</c:f>
            </c:strRef>
          </c:cat>
          <c:val>
            <c:numRef>
              <c:f>'CS3 Mahler'!$B$5:$L$5</c:f>
              <c:numCache/>
            </c:numRef>
          </c:val>
          <c:smooth val="0"/>
        </c:ser>
        <c:ser>
          <c:idx val="2"/>
          <c:order val="2"/>
          <c:tx>
            <c:v>11/23/2025 Sales (Sun)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'CS3 Mahler'!$B$3:$L$3</c:f>
            </c:strRef>
          </c:cat>
          <c:val>
            <c:numRef>
              <c:f>'CS3 Mahler'!$B$6:$L$6</c:f>
              <c:numCache/>
            </c:numRef>
          </c:val>
          <c:smooth val="0"/>
        </c:ser>
        <c:ser>
          <c:idx val="3"/>
          <c:order val="3"/>
          <c:tx>
            <c:v>Pace for 85% OCC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'CS3 Mahler'!$B$3:$L$3</c:f>
            </c:strRef>
          </c:cat>
          <c:val>
            <c:numRef>
              <c:f>'CS3 Mahler'!$B$7:$L$7</c:f>
              <c:numCache/>
            </c:numRef>
          </c:val>
          <c:smooth val="0"/>
        </c:ser>
        <c:axId val="1580476661"/>
        <c:axId val="577992043"/>
      </c:lineChart>
      <c:catAx>
        <c:axId val="158047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7992043"/>
      </c:catAx>
      <c:valAx>
        <c:axId val="577992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04766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Elf in Concert (Nov 28-30)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11/28/2025 (Fri)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Elf!$B$4:$L$4</c:f>
              <c:numCache/>
            </c:numRef>
          </c:val>
          <c:smooth val="0"/>
        </c:ser>
        <c:ser>
          <c:idx val="1"/>
          <c:order val="1"/>
          <c:tx>
            <c:v>11/29/2025 (Sat 1)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Elf!$B$5:$L$5</c:f>
              <c:numCache/>
            </c:numRef>
          </c:val>
          <c:smooth val="0"/>
        </c:ser>
        <c:ser>
          <c:idx val="2"/>
          <c:order val="2"/>
          <c:tx>
            <c:v>11/29/2025 (Sat 2)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Elf!$B$6:$L$6</c:f>
              <c:numCache/>
            </c:numRef>
          </c:val>
          <c:smooth val="0"/>
        </c:ser>
        <c:ser>
          <c:idx val="3"/>
          <c:order val="3"/>
          <c:tx>
            <c:v>11/30/2025 (Sun)</c:v>
          </c:tx>
          <c:spPr>
            <a:ln cmpd="sng" w="28575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Elf!$B$7:$L$7</c:f>
              <c:numCache/>
            </c:numRef>
          </c:val>
          <c:smooth val="0"/>
        </c:ser>
        <c:ser>
          <c:idx val="4"/>
          <c:order val="4"/>
          <c:tx>
            <c:v>Pace for 85% OCC</c:v>
          </c:tx>
          <c:spPr>
            <a:ln cmpd="sng" w="28575">
              <a:solidFill>
                <a:srgbClr val="0F9E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F9ED5">
                  <a:alpha val="100000"/>
                </a:srgbClr>
              </a:solidFill>
              <a:ln cmpd="sng">
                <a:solidFill>
                  <a:srgbClr val="0F9ED5">
                    <a:alpha val="100000"/>
                  </a:srgbClr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Elf!$B$8:$L$8</c:f>
              <c:numCache/>
            </c:numRef>
          </c:val>
          <c:smooth val="0"/>
        </c:ser>
        <c:ser>
          <c:idx val="5"/>
          <c:order val="5"/>
          <c:tx>
            <c:v>Home Alone 2024</c:v>
          </c:tx>
          <c:spPr>
            <a:ln cmpd="sng" w="28575">
              <a:solidFill>
                <a:srgbClr val="0F9E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F9ED5">
                  <a:alpha val="100000"/>
                </a:srgbClr>
              </a:solidFill>
              <a:ln cmpd="sng">
                <a:solidFill>
                  <a:srgbClr val="0F9ED5">
                    <a:alpha val="100000"/>
                  </a:srgbClr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Elf!$B$9:$L$9</c:f>
              <c:numCache/>
            </c:numRef>
          </c:val>
          <c:smooth val="0"/>
        </c:ser>
        <c:ser>
          <c:idx val="6"/>
          <c:order val="6"/>
          <c:tx>
            <c:v>Muppet XMas 2023</c:v>
          </c:tx>
          <c:spPr>
            <a:ln cmpd="sng" w="28575">
              <a:solidFill>
                <a:srgbClr val="0F9E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F9ED5">
                  <a:alpha val="100000"/>
                </a:srgbClr>
              </a:solidFill>
              <a:ln cmpd="sng">
                <a:solidFill>
                  <a:srgbClr val="0F9ED5">
                    <a:alpha val="100000"/>
                  </a:srgbClr>
                </a:solidFill>
              </a:ln>
            </c:spPr>
          </c:marker>
          <c:cat>
            <c:strRef>
              <c:f>Elf!$B$3:$L$3</c:f>
            </c:strRef>
          </c:cat>
          <c:val>
            <c:numRef>
              <c:f>Elf!$B$10:$L$10</c:f>
              <c:numCache/>
            </c:numRef>
          </c:val>
          <c:smooth val="0"/>
        </c:ser>
        <c:axId val="186492593"/>
        <c:axId val="1331813218"/>
      </c:lineChart>
      <c:catAx>
        <c:axId val="186492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1813218"/>
      </c:catAx>
      <c:valAx>
        <c:axId val="1331813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4925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Handel's Messiah (Dec 5-7)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12/5/2025 (Fri)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Messiah!$B$3:$L$3</c:f>
            </c:strRef>
          </c:cat>
          <c:val>
            <c:numRef>
              <c:f>Messiah!$B$4:$L$4</c:f>
              <c:numCache/>
            </c:numRef>
          </c:val>
          <c:smooth val="0"/>
        </c:ser>
        <c:ser>
          <c:idx val="1"/>
          <c:order val="1"/>
          <c:tx>
            <c:v>12/6/2025 (Sat)</c:v>
          </c:tx>
          <c:spPr>
            <a:ln cmpd="sng" w="28575">
              <a:solidFill>
                <a:srgbClr val="A02B93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02B93">
                  <a:alpha val="100000"/>
                </a:srgbClr>
              </a:solidFill>
              <a:ln cmpd="sng">
                <a:solidFill>
                  <a:srgbClr val="A02B93">
                    <a:alpha val="100000"/>
                  </a:srgbClr>
                </a:solidFill>
              </a:ln>
            </c:spPr>
          </c:marker>
          <c:cat>
            <c:strRef>
              <c:f>Messiah!$B$3:$L$3</c:f>
            </c:strRef>
          </c:cat>
          <c:val>
            <c:numRef>
              <c:f>Messiah!$B$5:$L$5</c:f>
              <c:numCache/>
            </c:numRef>
          </c:val>
          <c:smooth val="0"/>
        </c:ser>
        <c:ser>
          <c:idx val="2"/>
          <c:order val="2"/>
          <c:tx>
            <c:v>12/7/2025 (Sun)</c:v>
          </c:tx>
          <c:spPr>
            <a:ln cmpd="sng" w="28575">
              <a:solidFill>
                <a:srgbClr val="E97132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97132">
                  <a:alpha val="100000"/>
                </a:srgbClr>
              </a:solidFill>
              <a:ln cmpd="sng">
                <a:solidFill>
                  <a:srgbClr val="E97132">
                    <a:alpha val="100000"/>
                  </a:srgbClr>
                </a:solidFill>
              </a:ln>
            </c:spPr>
          </c:marker>
          <c:cat>
            <c:strRef>
              <c:f>Messiah!$B$3:$L$3</c:f>
            </c:strRef>
          </c:cat>
          <c:val>
            <c:numRef>
              <c:f>Messiah!$B$6:$L$6</c:f>
              <c:numCache/>
            </c:numRef>
          </c:val>
          <c:smooth val="0"/>
        </c:ser>
        <c:axId val="1431377754"/>
        <c:axId val="2000803552"/>
      </c:lineChart>
      <c:catAx>
        <c:axId val="143137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0803552"/>
      </c:catAx>
      <c:valAx>
        <c:axId val="2000803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13777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Christmas Festival (Dec 18-22)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12/18/2025 (Thu)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'XMas Festival'!$B$3:$L$3</c:f>
            </c:strRef>
          </c:cat>
          <c:val>
            <c:numRef>
              <c:f>'XMas Festival'!$B$4:$L$4</c:f>
              <c:numCache/>
            </c:numRef>
          </c:val>
          <c:smooth val="0"/>
        </c:ser>
        <c:ser>
          <c:idx val="1"/>
          <c:order val="1"/>
          <c:tx>
            <c:v>12/20/2025 (Sat 1)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'XMas Festival'!$B$3:$L$3</c:f>
            </c:strRef>
          </c:cat>
          <c:val>
            <c:numRef>
              <c:f>'XMas Festival'!$B$6:$L$6</c:f>
              <c:numCache/>
            </c:numRef>
          </c:val>
          <c:smooth val="0"/>
        </c:ser>
        <c:ser>
          <c:idx val="2"/>
          <c:order val="2"/>
          <c:tx>
            <c:v>12/20/2025 (Sat 2)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'XMas Festival'!$B$3:$L$3</c:f>
            </c:strRef>
          </c:cat>
          <c:val>
            <c:numRef>
              <c:f>'XMas Festival'!$B$7:$L$7</c:f>
              <c:numCache/>
            </c:numRef>
          </c:val>
          <c:smooth val="0"/>
        </c:ser>
        <c:axId val="1565186751"/>
        <c:axId val="705080998"/>
      </c:lineChart>
      <c:catAx>
        <c:axId val="156518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5080998"/>
      </c:catAx>
      <c:valAx>
        <c:axId val="70508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51867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10</xdr:row>
      <xdr:rowOff>142875</xdr:rowOff>
    </xdr:from>
    <xdr:ext cx="8001000" cy="2886075"/>
    <xdr:graphicFrame>
      <xdr:nvGraphicFramePr>
        <xdr:cNvPr id="68098121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13</xdr:row>
      <xdr:rowOff>142875</xdr:rowOff>
    </xdr:from>
    <xdr:ext cx="8001000" cy="2886075"/>
    <xdr:graphicFrame>
      <xdr:nvGraphicFramePr>
        <xdr:cNvPr id="210447132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8</xdr:row>
      <xdr:rowOff>104775</xdr:rowOff>
    </xdr:from>
    <xdr:ext cx="5353050" cy="2876550"/>
    <xdr:graphicFrame>
      <xdr:nvGraphicFramePr>
        <xdr:cNvPr id="15762019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8</xdr:row>
      <xdr:rowOff>142875</xdr:rowOff>
    </xdr:from>
    <xdr:ext cx="6276975" cy="2886075"/>
    <xdr:graphicFrame>
      <xdr:nvGraphicFramePr>
        <xdr:cNvPr id="2581992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9</xdr:row>
      <xdr:rowOff>142875</xdr:rowOff>
    </xdr:from>
    <xdr:ext cx="5924550" cy="2886075"/>
    <xdr:graphicFrame>
      <xdr:nvGraphicFramePr>
        <xdr:cNvPr id="18568657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7</xdr:row>
      <xdr:rowOff>0</xdr:rowOff>
    </xdr:from>
    <xdr:ext cx="4381500" cy="2876550"/>
    <xdr:graphicFrame>
      <xdr:nvGraphicFramePr>
        <xdr:cNvPr id="107899175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8</xdr:row>
      <xdr:rowOff>142875</xdr:rowOff>
    </xdr:from>
    <xdr:ext cx="8001000" cy="2886075"/>
    <xdr:graphicFrame>
      <xdr:nvGraphicFramePr>
        <xdr:cNvPr id="15615386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8</xdr:row>
      <xdr:rowOff>142875</xdr:rowOff>
    </xdr:from>
    <xdr:ext cx="8001000" cy="2886075"/>
    <xdr:graphicFrame>
      <xdr:nvGraphicFramePr>
        <xdr:cNvPr id="41131937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11</xdr:row>
      <xdr:rowOff>142875</xdr:rowOff>
    </xdr:from>
    <xdr:ext cx="8001000" cy="2886075"/>
    <xdr:graphicFrame>
      <xdr:nvGraphicFramePr>
        <xdr:cNvPr id="202522435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personal/jlai_kcsymphony_org/Documents/KCS%20sub%20report%2024%2025%20-%20April%202025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Performances%20by%20Zeek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lassical (Graph Data)"/>
      <sheetName val="Pops (Graph Data)"/>
      <sheetName val="Graphs"/>
      <sheetName val="Classical (JL)"/>
      <sheetName val="Classical"/>
      <sheetName val="class n-r"/>
      <sheetName val="Pops"/>
      <sheetName val="Family"/>
      <sheetName val="fl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rformances by Zeek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conta.cc/4mdHLVC" TargetMode="External"/><Relationship Id="rId2" Type="http://schemas.openxmlformats.org/officeDocument/2006/relationships/hyperlink" Target="https://conta.cc/3Hoy3k2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6.88"/>
    <col customWidth="1" min="4" max="4" width="8.63"/>
    <col customWidth="1" min="5" max="6" width="13.0"/>
    <col customWidth="1" min="7" max="7" width="13.88"/>
    <col customWidth="1" min="8" max="8" width="9.63"/>
    <col customWidth="1" min="9" max="10" width="14.63"/>
    <col customWidth="1" min="11" max="11" width="8.63"/>
    <col customWidth="1" min="12" max="13" width="14.63"/>
    <col customWidth="1" min="14" max="26" width="8.63"/>
  </cols>
  <sheetData>
    <row r="3">
      <c r="A3" s="1" t="s">
        <v>0</v>
      </c>
      <c r="B3" s="1"/>
      <c r="C3" s="1"/>
      <c r="D3" s="2"/>
      <c r="E3" s="3" t="s">
        <v>1</v>
      </c>
      <c r="F3" s="4"/>
      <c r="G3" s="4"/>
      <c r="H3" s="5"/>
      <c r="I3" s="6" t="s">
        <v>2</v>
      </c>
      <c r="J3" s="4"/>
      <c r="K3" s="5"/>
      <c r="L3" s="7" t="s">
        <v>3</v>
      </c>
      <c r="M3" s="4"/>
      <c r="N3" s="5"/>
      <c r="O3" s="3" t="s">
        <v>4</v>
      </c>
      <c r="P3" s="4"/>
      <c r="Q3" s="8"/>
    </row>
    <row r="4">
      <c r="A4" s="9" t="s">
        <v>5</v>
      </c>
      <c r="D4" s="9" t="s">
        <v>6</v>
      </c>
      <c r="E4" s="10" t="s">
        <v>7</v>
      </c>
      <c r="F4" s="9" t="s">
        <v>8</v>
      </c>
      <c r="G4" s="11" t="s">
        <v>9</v>
      </c>
      <c r="H4" s="9" t="s">
        <v>10</v>
      </c>
      <c r="I4" s="10" t="s">
        <v>11</v>
      </c>
      <c r="J4" s="9" t="s">
        <v>12</v>
      </c>
      <c r="K4" s="9" t="s">
        <v>10</v>
      </c>
      <c r="L4" s="10" t="s">
        <v>11</v>
      </c>
      <c r="M4" s="9" t="s">
        <v>12</v>
      </c>
      <c r="N4" s="9" t="s">
        <v>10</v>
      </c>
      <c r="O4" s="10" t="s">
        <v>13</v>
      </c>
      <c r="P4" s="12" t="s">
        <v>14</v>
      </c>
      <c r="Q4" s="13" t="s">
        <v>15</v>
      </c>
    </row>
    <row r="5">
      <c r="A5" s="14" t="s">
        <v>16</v>
      </c>
      <c r="B5" s="14"/>
      <c r="C5" s="14"/>
      <c r="D5" s="9"/>
      <c r="E5" s="10" t="s">
        <v>17</v>
      </c>
      <c r="F5" s="9"/>
      <c r="G5" s="15"/>
      <c r="H5" s="9"/>
      <c r="I5" s="10" t="s">
        <v>17</v>
      </c>
      <c r="J5" s="9"/>
      <c r="K5" s="9"/>
      <c r="L5" s="10" t="s">
        <v>17</v>
      </c>
      <c r="M5" s="9"/>
      <c r="N5" s="9"/>
      <c r="O5" s="16" t="s">
        <v>17</v>
      </c>
      <c r="P5" s="9"/>
      <c r="Q5" s="17" t="s">
        <v>17</v>
      </c>
    </row>
    <row r="6">
      <c r="A6" s="2" t="s">
        <v>18</v>
      </c>
      <c r="B6" s="2" t="s">
        <v>19</v>
      </c>
      <c r="C6" s="2"/>
      <c r="D6" s="2" t="s">
        <v>20</v>
      </c>
      <c r="E6" s="18">
        <f>SUM('Performances by Week'!U15:U17)</f>
        <v>49998</v>
      </c>
      <c r="F6" s="19">
        <f>SUM('Performances by Week'!T15:T17)</f>
        <v>48381</v>
      </c>
      <c r="G6" s="20">
        <f t="shared" ref="G6:G20" si="2">F6-E6</f>
        <v>-1617</v>
      </c>
      <c r="H6" s="21">
        <f>SUM('Performances by Week'!P15:P17)</f>
        <v>802</v>
      </c>
      <c r="I6" s="18">
        <f>SUM('Performances by Week'!Z15:Z17)</f>
        <v>100000</v>
      </c>
      <c r="J6" s="19">
        <f>SUM('Performances by Week'!Y15:Y17)</f>
        <v>112805.7</v>
      </c>
      <c r="K6" s="22">
        <f>SUM('Performances by Week'!X15:X17)</f>
        <v>1697</v>
      </c>
      <c r="L6" s="18">
        <f t="shared" ref="L6:M6" si="1">SUM(E6,I6)</f>
        <v>149998</v>
      </c>
      <c r="M6" s="18">
        <f t="shared" si="1"/>
        <v>161186.7</v>
      </c>
      <c r="N6" s="22">
        <f t="shared" ref="N6:N19" si="4">SUM(H6,K6)</f>
        <v>2499</v>
      </c>
      <c r="O6" s="23">
        <f>SUM('Performances by Week'!AB15:AB17)</f>
        <v>4299</v>
      </c>
      <c r="P6" s="24">
        <f t="shared" ref="P6:P20" si="5">N6/O6</f>
        <v>0.5812979763</v>
      </c>
      <c r="Q6" s="25">
        <f t="shared" ref="Q6:Q20" si="6">M6/N6</f>
        <v>64.50048019</v>
      </c>
    </row>
    <row r="7">
      <c r="A7" s="2" t="s">
        <v>21</v>
      </c>
      <c r="B7" s="2" t="s">
        <v>22</v>
      </c>
      <c r="C7" s="2"/>
      <c r="D7" s="2" t="s">
        <v>23</v>
      </c>
      <c r="E7" s="18">
        <f>SUM('Performances by Week'!U26:U28)</f>
        <v>85000</v>
      </c>
      <c r="F7" s="19">
        <f>SUM('Performances by Week'!T26:T28)</f>
        <v>42601</v>
      </c>
      <c r="G7" s="20">
        <f t="shared" si="2"/>
        <v>-42399</v>
      </c>
      <c r="H7" s="21">
        <f>SUM('Performances by Week'!P26:P28)</f>
        <v>742</v>
      </c>
      <c r="I7" s="19">
        <f>SUM('Performances by Week'!Z26:Z28)</f>
        <v>140000</v>
      </c>
      <c r="J7" s="19">
        <f>SUM('Performances by Week'!Y26:Y28)</f>
        <v>97281.1</v>
      </c>
      <c r="K7" s="21">
        <f>SUM('Performances by Week'!X26:X28)</f>
        <v>1470</v>
      </c>
      <c r="L7" s="18">
        <f t="shared" ref="L7:M7" si="3">SUM(E7,I7)</f>
        <v>225000</v>
      </c>
      <c r="M7" s="18">
        <f t="shared" si="3"/>
        <v>139882.1</v>
      </c>
      <c r="N7" s="22">
        <f t="shared" si="4"/>
        <v>2212</v>
      </c>
      <c r="O7" s="21">
        <f>SUM('Performances by Week'!AB26:AB28)</f>
        <v>4299</v>
      </c>
      <c r="P7" s="24">
        <f t="shared" si="5"/>
        <v>0.5145382647</v>
      </c>
      <c r="Q7" s="25">
        <f t="shared" si="6"/>
        <v>63.23783906</v>
      </c>
    </row>
    <row r="8">
      <c r="A8" s="2" t="s">
        <v>24</v>
      </c>
      <c r="B8" s="2" t="s">
        <v>25</v>
      </c>
      <c r="C8" s="2"/>
      <c r="D8" s="2" t="s">
        <v>26</v>
      </c>
      <c r="E8" s="18">
        <f>SUM('Performances by Week'!U31:U33)</f>
        <v>38000</v>
      </c>
      <c r="F8" s="19">
        <f>SUM('Performances by Week'!T31:T33)</f>
        <v>17796</v>
      </c>
      <c r="G8" s="20">
        <f t="shared" si="2"/>
        <v>-20204</v>
      </c>
      <c r="H8" s="21">
        <f>SUM('Performances by Week'!P31:P33)</f>
        <v>289</v>
      </c>
      <c r="I8" s="19">
        <f>SUM('Performances by Week'!Z31:Z33)</f>
        <v>135000</v>
      </c>
      <c r="J8" s="19">
        <f>SUM('Performances by Week'!Y31:Y33)</f>
        <v>105409.1</v>
      </c>
      <c r="K8" s="21">
        <f>SUM('Performances by Week'!X31:X33)</f>
        <v>1574</v>
      </c>
      <c r="L8" s="18">
        <f t="shared" ref="L8:M8" si="7">SUM(E8,I8)</f>
        <v>173000</v>
      </c>
      <c r="M8" s="18">
        <f t="shared" si="7"/>
        <v>123205.1</v>
      </c>
      <c r="N8" s="22">
        <f t="shared" si="4"/>
        <v>1863</v>
      </c>
      <c r="O8" s="21">
        <f>SUM('Performances by Week'!AB31:AB33)</f>
        <v>4770</v>
      </c>
      <c r="P8" s="24">
        <f t="shared" si="5"/>
        <v>0.3905660377</v>
      </c>
      <c r="Q8" s="25">
        <f t="shared" si="6"/>
        <v>66.13263553</v>
      </c>
    </row>
    <row r="9">
      <c r="A9" s="2" t="s">
        <v>27</v>
      </c>
      <c r="B9" s="2" t="s">
        <v>28</v>
      </c>
      <c r="C9" s="2"/>
      <c r="D9" s="2" t="s">
        <v>29</v>
      </c>
      <c r="E9" s="18">
        <f>SUM('Performances by Week'!U52:U54)</f>
        <v>64998</v>
      </c>
      <c r="F9" s="19">
        <f>SUM('Performances by Week'!T52:T54)</f>
        <v>8130</v>
      </c>
      <c r="G9" s="20">
        <f t="shared" si="2"/>
        <v>-56868</v>
      </c>
      <c r="H9" s="21">
        <f>SUM('Performances by Week'!P52:P54)</f>
        <v>148</v>
      </c>
      <c r="I9" s="19">
        <f>SUM('Performances by Week'!Z52:Z54)</f>
        <v>100000</v>
      </c>
      <c r="J9" s="19">
        <f>SUM('Performances by Week'!Y52:Y54)</f>
        <v>111380.5</v>
      </c>
      <c r="K9" s="21">
        <f>SUM('Performances by Week'!X52:X54)</f>
        <v>1694</v>
      </c>
      <c r="L9" s="18">
        <f t="shared" ref="L9:M9" si="8">SUM(E9,I9)</f>
        <v>164998</v>
      </c>
      <c r="M9" s="18">
        <f t="shared" si="8"/>
        <v>119510.5</v>
      </c>
      <c r="N9" s="22">
        <f t="shared" si="4"/>
        <v>1842</v>
      </c>
      <c r="O9" s="21">
        <f>SUM('Performances by Week'!AB52:AB54)</f>
        <v>4770</v>
      </c>
      <c r="P9" s="24">
        <f t="shared" si="5"/>
        <v>0.386163522</v>
      </c>
      <c r="Q9" s="25">
        <f t="shared" si="6"/>
        <v>64.88083605</v>
      </c>
    </row>
    <row r="10">
      <c r="A10" s="2" t="s">
        <v>30</v>
      </c>
      <c r="B10" s="2" t="s">
        <v>31</v>
      </c>
      <c r="C10" s="2"/>
      <c r="D10" s="2" t="s">
        <v>32</v>
      </c>
      <c r="E10" s="18">
        <f>SUM('Performances by Week'!U55:U57)</f>
        <v>70000</v>
      </c>
      <c r="F10" s="19">
        <f>SUM('Performances by Week'!T55:T57)</f>
        <v>15466</v>
      </c>
      <c r="G10" s="20">
        <f t="shared" si="2"/>
        <v>-54534</v>
      </c>
      <c r="H10" s="21">
        <f>SUM('Performances by Week'!P55:P57)</f>
        <v>257</v>
      </c>
      <c r="I10" s="19">
        <f>SUM('Performances by Week'!Z55:Z57)</f>
        <v>140000</v>
      </c>
      <c r="J10" s="19">
        <f>SUM('Performances by Week'!Y55:Y57)</f>
        <v>104772.1</v>
      </c>
      <c r="K10" s="21">
        <f>SUM('Performances by Week'!X55:X57)</f>
        <v>1574</v>
      </c>
      <c r="L10" s="18">
        <f t="shared" ref="L10:M10" si="9">SUM(E10,I10)</f>
        <v>210000</v>
      </c>
      <c r="M10" s="18">
        <f t="shared" si="9"/>
        <v>120238.1</v>
      </c>
      <c r="N10" s="22">
        <f t="shared" si="4"/>
        <v>1831</v>
      </c>
      <c r="O10" s="21">
        <f>SUM('Performances by Week'!AB55:AB57)</f>
        <v>4770</v>
      </c>
      <c r="P10" s="24">
        <f t="shared" si="5"/>
        <v>0.3838574423</v>
      </c>
      <c r="Q10" s="25">
        <f t="shared" si="6"/>
        <v>65.66799563</v>
      </c>
    </row>
    <row r="11">
      <c r="A11" s="2" t="s">
        <v>33</v>
      </c>
      <c r="B11" s="2" t="s">
        <v>34</v>
      </c>
      <c r="C11" s="2"/>
      <c r="D11" s="2" t="s">
        <v>35</v>
      </c>
      <c r="E11" s="18">
        <f>SUM('Performances by Week'!U62:U64)</f>
        <v>64000</v>
      </c>
      <c r="F11" s="19">
        <f>SUM('Performances by Week'!T62:T64)</f>
        <v>13412</v>
      </c>
      <c r="G11" s="20">
        <f t="shared" si="2"/>
        <v>-50588</v>
      </c>
      <c r="H11" s="21">
        <f>SUM('Performances by Week'!P62:P64)</f>
        <v>226</v>
      </c>
      <c r="I11" s="19">
        <f>SUM('Performances by Week'!Z62:Z64)</f>
        <v>140000</v>
      </c>
      <c r="J11" s="19">
        <f>SUM('Performances by Week'!Y62:Y64)</f>
        <v>103851.1</v>
      </c>
      <c r="K11" s="21">
        <f>SUM('Performances by Week'!X62:X64)</f>
        <v>1570</v>
      </c>
      <c r="L11" s="18">
        <f t="shared" ref="L11:M11" si="10">SUM(E11,I11)</f>
        <v>204000</v>
      </c>
      <c r="M11" s="18">
        <f t="shared" si="10"/>
        <v>117263.1</v>
      </c>
      <c r="N11" s="22">
        <f t="shared" si="4"/>
        <v>1796</v>
      </c>
      <c r="O11" s="21">
        <f>SUM('Performances by Week'!AB62:AB64)</f>
        <v>4770</v>
      </c>
      <c r="P11" s="24">
        <f t="shared" si="5"/>
        <v>0.3765199161</v>
      </c>
      <c r="Q11" s="25">
        <f t="shared" si="6"/>
        <v>65.29125835</v>
      </c>
    </row>
    <row r="12">
      <c r="A12" s="2" t="s">
        <v>36</v>
      </c>
      <c r="B12" s="2" t="s">
        <v>37</v>
      </c>
      <c r="C12" s="2"/>
      <c r="D12" s="2" t="s">
        <v>38</v>
      </c>
      <c r="E12" s="18">
        <f>SUM('Performances by Week'!U66:U68)</f>
        <v>39999</v>
      </c>
      <c r="F12" s="19">
        <f>SUM('Performances by Week'!T66:T68)</f>
        <v>6722</v>
      </c>
      <c r="G12" s="20">
        <f t="shared" si="2"/>
        <v>-33277</v>
      </c>
      <c r="H12" s="21">
        <f>SUM('Performances by Week'!P66:P68)</f>
        <v>150</v>
      </c>
      <c r="I12" s="19">
        <f>SUM('Performances by Week'!Z66:Z68)</f>
        <v>100000</v>
      </c>
      <c r="J12" s="19">
        <f>SUM('Performances by Week'!Y66:Y68)</f>
        <v>109770.3</v>
      </c>
      <c r="K12" s="21">
        <f>SUM('Performances by Week'!X66:X68)</f>
        <v>1676</v>
      </c>
      <c r="L12" s="18">
        <f t="shared" ref="L12:M12" si="11">SUM(E12,I12)</f>
        <v>139999</v>
      </c>
      <c r="M12" s="18">
        <f t="shared" si="11"/>
        <v>116492.3</v>
      </c>
      <c r="N12" s="22">
        <f t="shared" si="4"/>
        <v>1826</v>
      </c>
      <c r="O12" s="21">
        <f>SUM('Performances by Week'!AB66:AB68)</f>
        <v>4770</v>
      </c>
      <c r="P12" s="24">
        <f t="shared" si="5"/>
        <v>0.3828092243</v>
      </c>
      <c r="Q12" s="25">
        <f t="shared" si="6"/>
        <v>63.79644031</v>
      </c>
    </row>
    <row r="13">
      <c r="A13" s="2" t="s">
        <v>39</v>
      </c>
      <c r="B13" s="2" t="s">
        <v>40</v>
      </c>
      <c r="C13" s="2"/>
      <c r="D13" s="2" t="s">
        <v>41</v>
      </c>
      <c r="E13" s="18">
        <f>SUM('Performances by Week'!U79:U81)</f>
        <v>54999</v>
      </c>
      <c r="F13" s="19">
        <f>SUM('Performances by Week'!T79:T81)</f>
        <v>10155</v>
      </c>
      <c r="G13" s="20">
        <f t="shared" si="2"/>
        <v>-44844</v>
      </c>
      <c r="H13" s="21">
        <f>SUM('Performances by Week'!P79:P81)</f>
        <v>179</v>
      </c>
      <c r="I13" s="19">
        <f>SUM('Performances by Week'!Z79:Z81)</f>
        <v>110000</v>
      </c>
      <c r="J13" s="19">
        <f>SUM('Performances by Week'!Y79:Y81)</f>
        <v>111474.3</v>
      </c>
      <c r="K13" s="21">
        <f>SUM('Performances by Week'!X79:X81)</f>
        <v>1703</v>
      </c>
      <c r="L13" s="18">
        <f t="shared" ref="L13:M13" si="12">SUM(E13,I13)</f>
        <v>164999</v>
      </c>
      <c r="M13" s="18">
        <f t="shared" si="12"/>
        <v>121629.3</v>
      </c>
      <c r="N13" s="22">
        <f t="shared" si="4"/>
        <v>1882</v>
      </c>
      <c r="O13" s="21">
        <f>SUM('Performances by Week'!AB79:AB81)</f>
        <v>4770</v>
      </c>
      <c r="P13" s="24">
        <f t="shared" si="5"/>
        <v>0.3945492662</v>
      </c>
      <c r="Q13" s="25">
        <f t="shared" si="6"/>
        <v>64.62768332</v>
      </c>
    </row>
    <row r="14">
      <c r="A14" s="2" t="s">
        <v>42</v>
      </c>
      <c r="B14" s="2" t="s">
        <v>43</v>
      </c>
      <c r="C14" s="2"/>
      <c r="D14" s="2" t="s">
        <v>44</v>
      </c>
      <c r="E14" s="18">
        <f>SUM('Performances by Week'!U89:U91)</f>
        <v>70000</v>
      </c>
      <c r="F14" s="19">
        <f>SUM('Performances by Week'!T89:T91)</f>
        <v>9739</v>
      </c>
      <c r="G14" s="20">
        <f t="shared" si="2"/>
        <v>-60261</v>
      </c>
      <c r="H14" s="21">
        <f>SUM('Performances by Week'!P89:P91)</f>
        <v>206</v>
      </c>
      <c r="I14" s="19">
        <f>SUM('Performances by Week'!Z89:Z91)</f>
        <v>130000</v>
      </c>
      <c r="J14" s="19">
        <f>SUM('Performances by Week'!Y89:Y91)</f>
        <v>99030.1</v>
      </c>
      <c r="K14" s="21">
        <f>SUM('Performances by Week'!X89:X91)</f>
        <v>1503</v>
      </c>
      <c r="L14" s="18">
        <f t="shared" ref="L14:M14" si="13">SUM(E14,I14)</f>
        <v>200000</v>
      </c>
      <c r="M14" s="18">
        <f t="shared" si="13"/>
        <v>108769.1</v>
      </c>
      <c r="N14" s="22">
        <f t="shared" si="4"/>
        <v>1709</v>
      </c>
      <c r="O14" s="21">
        <f>SUM('Performances by Week'!AB89:AB91)</f>
        <v>4299</v>
      </c>
      <c r="P14" s="24">
        <f t="shared" si="5"/>
        <v>0.3975343103</v>
      </c>
      <c r="Q14" s="25">
        <f t="shared" si="6"/>
        <v>63.64488005</v>
      </c>
    </row>
    <row r="15">
      <c r="A15" s="2" t="s">
        <v>45</v>
      </c>
      <c r="B15" s="2" t="s">
        <v>46</v>
      </c>
      <c r="C15" s="2"/>
      <c r="D15" s="2" t="s">
        <v>47</v>
      </c>
      <c r="E15" s="18">
        <f>SUM('Performances by Week'!U92:U94)</f>
        <v>39999</v>
      </c>
      <c r="F15" s="19">
        <f>SUM('Performances by Week'!T92:T94)</f>
        <v>3860</v>
      </c>
      <c r="G15" s="20">
        <f t="shared" si="2"/>
        <v>-36139</v>
      </c>
      <c r="H15" s="21">
        <f>SUM('Performances by Week'!P92:P94)</f>
        <v>96</v>
      </c>
      <c r="I15" s="19">
        <f>SUM('Performances by Week'!Z92:Z94)</f>
        <v>100000</v>
      </c>
      <c r="J15" s="19">
        <f>SUM('Performances by Week'!Y92:Y94)</f>
        <v>119117.1</v>
      </c>
      <c r="K15" s="21">
        <f>SUM('Performances by Week'!X92:X94)</f>
        <v>1788</v>
      </c>
      <c r="L15" s="18">
        <f t="shared" ref="L15:M15" si="14">SUM(E15,I15)</f>
        <v>139999</v>
      </c>
      <c r="M15" s="18">
        <f t="shared" si="14"/>
        <v>122977.1</v>
      </c>
      <c r="N15" s="22">
        <f t="shared" si="4"/>
        <v>1884</v>
      </c>
      <c r="O15" s="21">
        <f>SUM('Performances by Week'!AB92:AB94)</f>
        <v>4770</v>
      </c>
      <c r="P15" s="24">
        <f t="shared" si="5"/>
        <v>0.3949685535</v>
      </c>
      <c r="Q15" s="25">
        <f t="shared" si="6"/>
        <v>65.27446921</v>
      </c>
    </row>
    <row r="16">
      <c r="A16" s="2" t="s">
        <v>48</v>
      </c>
      <c r="B16" s="2" t="s">
        <v>49</v>
      </c>
      <c r="C16" s="2"/>
      <c r="D16" s="2" t="s">
        <v>50</v>
      </c>
      <c r="E16" s="18">
        <f>SUM('Performances by Week'!U97:U99)</f>
        <v>55000</v>
      </c>
      <c r="F16" s="19">
        <f>SUM('Performances by Week'!T97:T99)</f>
        <v>10960</v>
      </c>
      <c r="G16" s="20">
        <f t="shared" si="2"/>
        <v>-44040</v>
      </c>
      <c r="H16" s="21">
        <f>SUM('Performances by Week'!P97:P99)</f>
        <v>201</v>
      </c>
      <c r="I16" s="19">
        <f>SUM('Performances by Week'!Z97:Z99)</f>
        <v>120000</v>
      </c>
      <c r="J16" s="19">
        <f>SUM('Performances by Week'!Y97:Y99)</f>
        <v>105558.1</v>
      </c>
      <c r="K16" s="21">
        <f>SUM('Performances by Week'!X97:X99)</f>
        <v>1582</v>
      </c>
      <c r="L16" s="18">
        <f t="shared" ref="L16:M16" si="15">SUM(E16,I16)</f>
        <v>175000</v>
      </c>
      <c r="M16" s="18">
        <f t="shared" si="15"/>
        <v>116518.1</v>
      </c>
      <c r="N16" s="22">
        <f t="shared" si="4"/>
        <v>1783</v>
      </c>
      <c r="O16" s="21">
        <f>SUM('Performances by Week'!AB97:AB99)</f>
        <v>4770</v>
      </c>
      <c r="P16" s="24">
        <f t="shared" si="5"/>
        <v>0.3737945493</v>
      </c>
      <c r="Q16" s="25">
        <f t="shared" si="6"/>
        <v>65.34946719</v>
      </c>
    </row>
    <row r="17">
      <c r="A17" s="2" t="s">
        <v>51</v>
      </c>
      <c r="B17" s="2" t="s">
        <v>52</v>
      </c>
      <c r="C17" s="2"/>
      <c r="D17" s="2" t="s">
        <v>53</v>
      </c>
      <c r="E17" s="18">
        <f>SUM('Performances by Week'!U107:U109)</f>
        <v>60000</v>
      </c>
      <c r="F17" s="19">
        <f>SUM('Performances by Week'!T107:T109)</f>
        <v>6072</v>
      </c>
      <c r="G17" s="20">
        <f t="shared" si="2"/>
        <v>-53928</v>
      </c>
      <c r="H17" s="21">
        <f>SUM('Performances by Week'!P107:P109)</f>
        <v>157</v>
      </c>
      <c r="I17" s="19">
        <f>SUM('Performances by Week'!Z107:Z109)</f>
        <v>95000</v>
      </c>
      <c r="J17" s="19">
        <f>SUM('Performances by Week'!Y107:Y109)</f>
        <v>111887.5</v>
      </c>
      <c r="K17" s="21">
        <f>SUM('Performances by Week'!X107:X109)</f>
        <v>1706</v>
      </c>
      <c r="L17" s="18">
        <f t="shared" ref="L17:M17" si="16">SUM(E17,I17)</f>
        <v>155000</v>
      </c>
      <c r="M17" s="18">
        <f t="shared" si="16"/>
        <v>117959.5</v>
      </c>
      <c r="N17" s="22">
        <f t="shared" si="4"/>
        <v>1863</v>
      </c>
      <c r="O17" s="21">
        <f>SUM('Performances by Week'!AB107:AB109)</f>
        <v>4770</v>
      </c>
      <c r="P17" s="24">
        <f t="shared" si="5"/>
        <v>0.3905660377</v>
      </c>
      <c r="Q17" s="25">
        <f t="shared" si="6"/>
        <v>63.31696189</v>
      </c>
    </row>
    <row r="18">
      <c r="A18" s="2" t="s">
        <v>54</v>
      </c>
      <c r="B18" s="2" t="s">
        <v>55</v>
      </c>
      <c r="C18" s="2"/>
      <c r="D18" s="2" t="s">
        <v>56</v>
      </c>
      <c r="E18" s="18">
        <f>SUM('Performances by Week'!U111:U113)</f>
        <v>90000</v>
      </c>
      <c r="F18" s="19">
        <f>SUM('Performances by Week'!T111:T113)</f>
        <v>12605</v>
      </c>
      <c r="G18" s="20">
        <f t="shared" si="2"/>
        <v>-77395</v>
      </c>
      <c r="H18" s="21">
        <f>SUM('Performances by Week'!P111:P113)</f>
        <v>218</v>
      </c>
      <c r="I18" s="19">
        <f>SUM('Performances by Week'!Z111:Z113)</f>
        <v>110000</v>
      </c>
      <c r="J18" s="19">
        <f>SUM('Performances by Week'!Y111:Y113)</f>
        <v>120143.5</v>
      </c>
      <c r="K18" s="21">
        <f>SUM('Performances by Week'!X111:X113)</f>
        <v>1808</v>
      </c>
      <c r="L18" s="18">
        <f t="shared" ref="L18:M18" si="17">SUM(E18,I18)</f>
        <v>200000</v>
      </c>
      <c r="M18" s="18">
        <f t="shared" si="17"/>
        <v>132748.5</v>
      </c>
      <c r="N18" s="22">
        <f t="shared" si="4"/>
        <v>2026</v>
      </c>
      <c r="O18" s="21">
        <f>SUM('Performances by Week'!AB111:AB113)</f>
        <v>4770</v>
      </c>
      <c r="P18" s="24">
        <f t="shared" si="5"/>
        <v>0.4247379455</v>
      </c>
      <c r="Q18" s="25">
        <f t="shared" si="6"/>
        <v>65.52245805</v>
      </c>
    </row>
    <row r="19">
      <c r="A19" s="2" t="s">
        <v>57</v>
      </c>
      <c r="B19" s="2" t="s">
        <v>58</v>
      </c>
      <c r="C19" s="2"/>
      <c r="D19" s="2" t="s">
        <v>59</v>
      </c>
      <c r="E19" s="18">
        <f>SUM('Performances by Week'!U115:U117)</f>
        <v>85000</v>
      </c>
      <c r="F19" s="19">
        <f>SUM('Performances by Week'!T115:T117)</f>
        <v>27465</v>
      </c>
      <c r="G19" s="20">
        <f t="shared" si="2"/>
        <v>-57535</v>
      </c>
      <c r="H19" s="21">
        <f>SUM('Performances by Week'!P115:P117)</f>
        <v>463</v>
      </c>
      <c r="I19" s="19">
        <f>SUM('Performances by Week'!Z115:Z117)</f>
        <v>115000</v>
      </c>
      <c r="J19" s="19">
        <f>SUM('Performances by Week'!Y115:Y117)</f>
        <v>101098</v>
      </c>
      <c r="K19" s="21">
        <f>SUM('Performances by Week'!X115:X117)</f>
        <v>1534</v>
      </c>
      <c r="L19" s="18">
        <f t="shared" ref="L19:M19" si="18">SUM(E19,I19)</f>
        <v>200000</v>
      </c>
      <c r="M19" s="18">
        <f t="shared" si="18"/>
        <v>128563</v>
      </c>
      <c r="N19" s="22">
        <f t="shared" si="4"/>
        <v>1997</v>
      </c>
      <c r="O19" s="21">
        <f>SUM('Performances by Week'!AB115:AB117)</f>
        <v>4770</v>
      </c>
      <c r="P19" s="24">
        <f t="shared" si="5"/>
        <v>0.4186582809</v>
      </c>
      <c r="Q19" s="25">
        <f t="shared" si="6"/>
        <v>64.3780671</v>
      </c>
    </row>
    <row r="20">
      <c r="A20" s="26" t="s">
        <v>60</v>
      </c>
      <c r="B20" s="27"/>
      <c r="C20" s="27"/>
      <c r="D20" s="28" t="s">
        <v>17</v>
      </c>
      <c r="E20" s="29">
        <f t="shared" ref="E20:F20" si="19">SUM(E6:E19)</f>
        <v>866993</v>
      </c>
      <c r="F20" s="29">
        <f t="shared" si="19"/>
        <v>233364</v>
      </c>
      <c r="G20" s="30">
        <f t="shared" si="2"/>
        <v>-633629</v>
      </c>
      <c r="H20" s="31">
        <f t="shared" ref="H20:L20" si="20">SUM(H6:H19)</f>
        <v>4134</v>
      </c>
      <c r="I20" s="29">
        <f t="shared" si="20"/>
        <v>1635000</v>
      </c>
      <c r="J20" s="29">
        <f t="shared" si="20"/>
        <v>1513578.5</v>
      </c>
      <c r="K20" s="31">
        <f t="shared" si="20"/>
        <v>22879</v>
      </c>
      <c r="L20" s="32">
        <f t="shared" si="20"/>
        <v>2501993</v>
      </c>
      <c r="M20" s="32">
        <f>SUM(F20,J20)</f>
        <v>1746942.5</v>
      </c>
      <c r="N20" s="33">
        <f t="shared" ref="N20:O20" si="21">SUM(N6:N19)</f>
        <v>27013</v>
      </c>
      <c r="O20" s="31">
        <f t="shared" si="21"/>
        <v>65367</v>
      </c>
      <c r="P20" s="34">
        <f t="shared" si="5"/>
        <v>0.4132513348</v>
      </c>
      <c r="Q20" s="35">
        <f t="shared" si="6"/>
        <v>64.67043646</v>
      </c>
    </row>
    <row r="21" ht="15.75" customHeight="1">
      <c r="A21" s="2"/>
      <c r="B21" s="2"/>
      <c r="C21" s="2"/>
      <c r="D21" s="2"/>
      <c r="E21" s="36" t="s">
        <v>17</v>
      </c>
      <c r="F21" s="2"/>
      <c r="G21" s="14"/>
      <c r="H21" s="2"/>
      <c r="I21" s="36" t="s">
        <v>17</v>
      </c>
      <c r="J21" s="2"/>
      <c r="K21" s="2"/>
      <c r="L21" s="36" t="s">
        <v>17</v>
      </c>
      <c r="M21" s="2"/>
      <c r="N21" s="2"/>
      <c r="O21" s="36" t="s">
        <v>17</v>
      </c>
      <c r="P21" s="2"/>
      <c r="Q21" s="37" t="s">
        <v>17</v>
      </c>
    </row>
    <row r="22" ht="15.75" customHeight="1">
      <c r="A22" s="14" t="s">
        <v>61</v>
      </c>
      <c r="B22" s="14"/>
      <c r="C22" s="14"/>
      <c r="D22" s="2"/>
      <c r="E22" s="36" t="s">
        <v>17</v>
      </c>
      <c r="F22" s="2"/>
      <c r="G22" s="14"/>
      <c r="H22" s="2"/>
      <c r="I22" s="36" t="s">
        <v>17</v>
      </c>
      <c r="J22" s="2"/>
      <c r="K22" s="2"/>
      <c r="L22" s="36" t="s">
        <v>17</v>
      </c>
      <c r="M22" s="2"/>
      <c r="N22" s="2"/>
      <c r="O22" s="36" t="s">
        <v>17</v>
      </c>
      <c r="P22" s="2"/>
      <c r="Q22" s="37" t="s">
        <v>17</v>
      </c>
    </row>
    <row r="23" ht="15.75" customHeight="1">
      <c r="A23" s="2" t="s">
        <v>62</v>
      </c>
      <c r="B23" s="2"/>
      <c r="C23" s="2"/>
      <c r="D23" s="2" t="s">
        <v>63</v>
      </c>
      <c r="E23" s="38">
        <v>27083.0</v>
      </c>
      <c r="F23" s="39">
        <v>34145.0</v>
      </c>
      <c r="G23" s="39">
        <v>7062.0</v>
      </c>
      <c r="H23" s="2">
        <v>772.0</v>
      </c>
      <c r="I23" s="38">
        <v>42070.0</v>
      </c>
      <c r="J23" s="39">
        <v>23563.0</v>
      </c>
      <c r="K23" s="2">
        <v>374.0</v>
      </c>
      <c r="L23" s="38">
        <v>69153.0</v>
      </c>
      <c r="M23" s="39">
        <v>57708.0</v>
      </c>
      <c r="N23" s="22">
        <v>1146.0</v>
      </c>
      <c r="O23" s="40">
        <v>1418.0</v>
      </c>
      <c r="P23" s="24">
        <v>0.81</v>
      </c>
      <c r="Q23" s="25">
        <v>50.0</v>
      </c>
    </row>
    <row r="24" ht="15.75" customHeight="1">
      <c r="A24" s="2" t="s">
        <v>64</v>
      </c>
      <c r="B24" s="2"/>
      <c r="C24" s="2"/>
      <c r="D24" s="2" t="s">
        <v>65</v>
      </c>
      <c r="E24" s="38">
        <v>22917.0</v>
      </c>
      <c r="F24" s="39">
        <v>37471.0</v>
      </c>
      <c r="G24" s="39">
        <v>14554.0</v>
      </c>
      <c r="H24" s="2">
        <v>900.0</v>
      </c>
      <c r="I24" s="38">
        <v>42070.0</v>
      </c>
      <c r="J24" s="39">
        <v>22959.0</v>
      </c>
      <c r="K24" s="2">
        <v>379.0</v>
      </c>
      <c r="L24" s="38">
        <v>64987.0</v>
      </c>
      <c r="M24" s="39">
        <v>60430.0</v>
      </c>
      <c r="N24" s="22">
        <v>1279.0</v>
      </c>
      <c r="O24" s="40">
        <v>1575.0</v>
      </c>
      <c r="P24" s="24">
        <v>0.81</v>
      </c>
      <c r="Q24" s="25">
        <v>47.0</v>
      </c>
    </row>
    <row r="25" ht="15.75" customHeight="1">
      <c r="A25" s="2" t="s">
        <v>66</v>
      </c>
      <c r="B25" s="2"/>
      <c r="C25" s="2"/>
      <c r="D25" s="2" t="s">
        <v>67</v>
      </c>
      <c r="E25" s="38">
        <v>25000.0</v>
      </c>
      <c r="F25" s="39">
        <v>22366.0</v>
      </c>
      <c r="G25" s="41">
        <v>-2634.0</v>
      </c>
      <c r="H25" s="2">
        <v>540.0</v>
      </c>
      <c r="I25" s="38">
        <v>42070.0</v>
      </c>
      <c r="J25" s="39">
        <v>22847.0</v>
      </c>
      <c r="K25" s="2">
        <v>373.0</v>
      </c>
      <c r="L25" s="38">
        <v>67070.0</v>
      </c>
      <c r="M25" s="39">
        <v>45213.0</v>
      </c>
      <c r="N25" s="2">
        <v>913.0</v>
      </c>
      <c r="O25" s="40">
        <v>1575.0</v>
      </c>
      <c r="P25" s="24">
        <v>0.58</v>
      </c>
      <c r="Q25" s="25">
        <v>50.0</v>
      </c>
    </row>
    <row r="26" ht="15.75" customHeight="1">
      <c r="A26" s="2" t="s">
        <v>68</v>
      </c>
      <c r="B26" s="2"/>
      <c r="C26" s="2"/>
      <c r="D26" s="2" t="s">
        <v>69</v>
      </c>
      <c r="E26" s="38">
        <v>18750.0</v>
      </c>
      <c r="F26" s="39">
        <v>15815.0</v>
      </c>
      <c r="G26" s="41">
        <v>-2935.0</v>
      </c>
      <c r="H26" s="2">
        <v>366.0</v>
      </c>
      <c r="I26" s="38">
        <v>42070.0</v>
      </c>
      <c r="J26" s="39">
        <v>22145.0</v>
      </c>
      <c r="K26" s="2">
        <v>370.0</v>
      </c>
      <c r="L26" s="38">
        <v>60820.0</v>
      </c>
      <c r="M26" s="39">
        <v>37960.0</v>
      </c>
      <c r="N26" s="2">
        <v>736.0</v>
      </c>
      <c r="O26" s="40">
        <v>1575.0</v>
      </c>
      <c r="P26" s="24">
        <v>0.47</v>
      </c>
      <c r="Q26" s="25">
        <v>52.0</v>
      </c>
    </row>
    <row r="27" ht="15.75" customHeight="1">
      <c r="A27" s="2" t="s">
        <v>70</v>
      </c>
      <c r="B27" s="2"/>
      <c r="C27" s="2"/>
      <c r="D27" s="2" t="s">
        <v>71</v>
      </c>
      <c r="E27" s="38">
        <v>18750.0</v>
      </c>
      <c r="F27" s="39">
        <v>12608.0</v>
      </c>
      <c r="G27" s="41">
        <v>-6142.0</v>
      </c>
      <c r="H27" s="2">
        <v>328.0</v>
      </c>
      <c r="I27" s="38">
        <v>42070.0</v>
      </c>
      <c r="J27" s="39">
        <v>21920.0</v>
      </c>
      <c r="K27" s="2">
        <v>364.0</v>
      </c>
      <c r="L27" s="38">
        <v>60820.0</v>
      </c>
      <c r="M27" s="39">
        <v>34528.0</v>
      </c>
      <c r="N27" s="2">
        <v>692.0</v>
      </c>
      <c r="O27" s="40">
        <v>1575.0</v>
      </c>
      <c r="P27" s="24">
        <v>0.44</v>
      </c>
      <c r="Q27" s="25">
        <v>50.0</v>
      </c>
    </row>
    <row r="28" ht="15.75" customHeight="1">
      <c r="A28" s="2" t="s">
        <v>72</v>
      </c>
      <c r="B28" s="2"/>
      <c r="C28" s="2"/>
      <c r="D28" s="2" t="s">
        <v>73</v>
      </c>
      <c r="E28" s="38">
        <v>18750.0</v>
      </c>
      <c r="F28" s="39">
        <v>26695.0</v>
      </c>
      <c r="G28" s="39">
        <v>7945.0</v>
      </c>
      <c r="H28" s="2">
        <v>527.0</v>
      </c>
      <c r="I28" s="38">
        <v>42070.0</v>
      </c>
      <c r="J28" s="39">
        <v>24248.0</v>
      </c>
      <c r="K28" s="2">
        <v>398.0</v>
      </c>
      <c r="L28" s="38">
        <v>60820.0</v>
      </c>
      <c r="M28" s="39">
        <v>50943.0</v>
      </c>
      <c r="N28" s="2">
        <v>925.0</v>
      </c>
      <c r="O28" s="40">
        <v>1575.0</v>
      </c>
      <c r="P28" s="24">
        <v>0.59</v>
      </c>
      <c r="Q28" s="25">
        <v>55.0</v>
      </c>
    </row>
    <row r="29" ht="15.75" customHeight="1">
      <c r="A29" s="42" t="s">
        <v>74</v>
      </c>
      <c r="B29" s="2"/>
      <c r="C29" s="2"/>
      <c r="D29" s="42" t="s">
        <v>75</v>
      </c>
      <c r="E29" s="43">
        <v>22917.0</v>
      </c>
      <c r="F29" s="44">
        <v>13227.0</v>
      </c>
      <c r="G29" s="2"/>
      <c r="H29" s="45">
        <v>244.0</v>
      </c>
      <c r="I29" s="43">
        <v>42070.0</v>
      </c>
      <c r="J29" s="44">
        <v>25629.0</v>
      </c>
      <c r="K29" s="45">
        <v>427.0</v>
      </c>
      <c r="L29" s="43">
        <v>64987.0</v>
      </c>
      <c r="M29" s="46">
        <v>38856.0</v>
      </c>
      <c r="N29" s="42">
        <v>671.0</v>
      </c>
      <c r="O29" s="47">
        <v>1575.0</v>
      </c>
      <c r="P29" s="48">
        <v>0.43</v>
      </c>
      <c r="Q29" s="49">
        <v>58.0</v>
      </c>
    </row>
    <row r="30" ht="15.75" customHeight="1">
      <c r="A30" s="50" t="s">
        <v>76</v>
      </c>
      <c r="B30" s="51"/>
      <c r="C30" s="51"/>
      <c r="D30" s="52" t="s">
        <v>17</v>
      </c>
      <c r="E30" s="53">
        <v>154167.0</v>
      </c>
      <c r="F30" s="54">
        <v>162327.0</v>
      </c>
      <c r="G30" s="54">
        <v>17850.0</v>
      </c>
      <c r="H30" s="55">
        <v>3677.0</v>
      </c>
      <c r="I30" s="53">
        <v>294490.0</v>
      </c>
      <c r="J30" s="54">
        <v>163311.0</v>
      </c>
      <c r="K30" s="55">
        <v>2685.0</v>
      </c>
      <c r="L30" s="53">
        <v>448657.0</v>
      </c>
      <c r="M30" s="56">
        <v>325638.0</v>
      </c>
      <c r="N30" s="57">
        <v>6362.0</v>
      </c>
      <c r="O30" s="58">
        <v>10868.0</v>
      </c>
      <c r="P30" s="59">
        <v>0.59</v>
      </c>
      <c r="Q30" s="60">
        <v>51.0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E3:H3"/>
    <mergeCell ref="I3:K3"/>
    <mergeCell ref="L3:N3"/>
    <mergeCell ref="O3:Q3"/>
    <mergeCell ref="A4:C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3" width="11.0"/>
    <col customWidth="1" min="4" max="4" width="9.25"/>
    <col customWidth="1" min="5" max="15" width="8.63"/>
    <col customWidth="1" min="16" max="16" width="14.38"/>
    <col customWidth="1" min="17" max="27" width="6.88"/>
  </cols>
  <sheetData>
    <row r="1">
      <c r="D1" s="239" t="s">
        <v>196</v>
      </c>
    </row>
    <row r="2">
      <c r="A2" s="240" t="s">
        <v>94</v>
      </c>
      <c r="B2" s="240">
        <v>10.0</v>
      </c>
      <c r="C2" s="240">
        <v>9.0</v>
      </c>
      <c r="D2" s="240">
        <v>8.0</v>
      </c>
      <c r="E2" s="240">
        <v>7.0</v>
      </c>
      <c r="F2" s="240">
        <v>6.0</v>
      </c>
      <c r="G2" s="240">
        <v>5.0</v>
      </c>
      <c r="H2" s="240">
        <v>4.0</v>
      </c>
      <c r="I2" s="241">
        <v>3.0</v>
      </c>
      <c r="J2" s="241">
        <v>2.0</v>
      </c>
      <c r="K2" s="241">
        <v>1.0</v>
      </c>
      <c r="L2" s="241">
        <v>0.0</v>
      </c>
      <c r="Q2" s="242" t="s">
        <v>197</v>
      </c>
      <c r="R2" s="243"/>
      <c r="S2" s="243"/>
      <c r="T2" s="244"/>
      <c r="U2" s="245" t="s">
        <v>198</v>
      </c>
      <c r="V2" s="243"/>
      <c r="W2" s="243"/>
      <c r="X2" s="243"/>
      <c r="Y2" s="243"/>
      <c r="Z2" s="243"/>
      <c r="AA2" s="244"/>
    </row>
    <row r="3">
      <c r="A3" s="240" t="s">
        <v>247</v>
      </c>
      <c r="B3" s="246">
        <v>45922.0</v>
      </c>
      <c r="C3" s="246">
        <v>45929.0</v>
      </c>
      <c r="D3" s="246">
        <v>45936.0</v>
      </c>
      <c r="E3" s="246">
        <v>45943.0</v>
      </c>
      <c r="F3" s="246">
        <v>45950.0</v>
      </c>
      <c r="G3" s="246">
        <v>45957.0</v>
      </c>
      <c r="H3" s="246">
        <v>45964.0</v>
      </c>
      <c r="I3" s="246">
        <v>45971.0</v>
      </c>
      <c r="J3" s="246">
        <v>45978.0</v>
      </c>
      <c r="K3" s="246">
        <v>45985.0</v>
      </c>
      <c r="L3" s="246">
        <v>45992.0</v>
      </c>
      <c r="M3" s="93" t="s">
        <v>200</v>
      </c>
      <c r="N3" s="93" t="s">
        <v>201</v>
      </c>
      <c r="P3" s="247" t="s">
        <v>202</v>
      </c>
      <c r="Q3" s="248">
        <v>10.0</v>
      </c>
      <c r="R3" s="248">
        <v>9.0</v>
      </c>
      <c r="S3" s="248">
        <v>8.0</v>
      </c>
      <c r="T3" s="248">
        <v>7.0</v>
      </c>
      <c r="U3" s="249">
        <v>6.0</v>
      </c>
      <c r="V3" s="249">
        <v>5.0</v>
      </c>
      <c r="W3" s="250">
        <v>4.0</v>
      </c>
      <c r="X3" s="251">
        <v>3.0</v>
      </c>
      <c r="Y3" s="251">
        <v>2.0</v>
      </c>
      <c r="Z3" s="251">
        <v>1.0</v>
      </c>
      <c r="AA3" s="250">
        <v>0.0</v>
      </c>
    </row>
    <row r="4">
      <c r="A4" s="246" t="s">
        <v>248</v>
      </c>
      <c r="B4" s="260"/>
      <c r="C4" s="260"/>
      <c r="M4" s="252">
        <f>'Performances by Week'!AB38-'Performances by Week'!X38</f>
        <v>1433</v>
      </c>
      <c r="N4" s="24" t="str">
        <f>'Performances by Week'!K38</f>
        <v>Too early</v>
      </c>
      <c r="P4" s="249" t="s">
        <v>136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249</v>
      </c>
      <c r="B5" s="260"/>
      <c r="C5" s="260"/>
      <c r="M5" s="252">
        <f>'Performances by Week'!AB39-'Performances by Week'!X39</f>
        <v>1433</v>
      </c>
      <c r="N5" s="24" t="str">
        <f>'Performances by Week'!K39</f>
        <v>Too early</v>
      </c>
      <c r="P5" s="249" t="s">
        <v>131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250</v>
      </c>
      <c r="B6" s="260"/>
      <c r="C6" s="260"/>
      <c r="M6" s="252">
        <f>'Performances by Week'!AB40-'Performances by Week'!X40</f>
        <v>1433</v>
      </c>
      <c r="N6" s="24" t="str">
        <f>'Performances by Week'!K40</f>
        <v>Too early</v>
      </c>
      <c r="P6" s="249" t="s">
        <v>126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206</v>
      </c>
      <c r="B7" s="241">
        <f t="shared" ref="B7:L7" si="1">$M$7*$M$12*Q6</f>
        <v>182.7075</v>
      </c>
      <c r="C7" s="241">
        <f t="shared" si="1"/>
        <v>219.249</v>
      </c>
      <c r="D7" s="241">
        <f t="shared" si="1"/>
        <v>255.7905</v>
      </c>
      <c r="E7" s="241">
        <f t="shared" si="1"/>
        <v>292.332</v>
      </c>
      <c r="F7" s="241">
        <f t="shared" si="1"/>
        <v>328.8735</v>
      </c>
      <c r="G7" s="241">
        <f t="shared" si="1"/>
        <v>365.415</v>
      </c>
      <c r="H7" s="241">
        <f t="shared" si="1"/>
        <v>401.9565</v>
      </c>
      <c r="I7" s="241">
        <f t="shared" si="1"/>
        <v>475.0395</v>
      </c>
      <c r="J7" s="241">
        <f t="shared" si="1"/>
        <v>560.303</v>
      </c>
      <c r="K7" s="241">
        <f t="shared" si="1"/>
        <v>718.6495</v>
      </c>
      <c r="L7" s="241">
        <f t="shared" si="1"/>
        <v>1218.05</v>
      </c>
      <c r="M7" s="241">
        <f>AVERAGE(M4:M6)</f>
        <v>1433</v>
      </c>
      <c r="P7" s="249" t="s">
        <v>207</v>
      </c>
      <c r="Q7" s="253">
        <v>0.15</v>
      </c>
      <c r="R7" s="253">
        <v>0.18</v>
      </c>
      <c r="S7" s="253">
        <v>0.21</v>
      </c>
      <c r="T7" s="253">
        <v>0.24</v>
      </c>
      <c r="U7" s="254">
        <v>0.27</v>
      </c>
      <c r="V7" s="254">
        <v>0.3</v>
      </c>
      <c r="W7" s="254">
        <v>0.33</v>
      </c>
      <c r="X7" s="254">
        <v>0.39</v>
      </c>
      <c r="Y7" s="255">
        <v>0.46</v>
      </c>
      <c r="Z7" s="254">
        <v>0.59</v>
      </c>
      <c r="AA7" s="254">
        <v>1.0</v>
      </c>
    </row>
    <row r="8">
      <c r="A8" s="246" t="s">
        <v>251</v>
      </c>
      <c r="B8" s="241">
        <f t="shared" ref="B8:L8" si="2">AVERAGE(B31:B33)</f>
        <v>300.3333333</v>
      </c>
      <c r="C8" s="241">
        <f t="shared" si="2"/>
        <v>322.3333333</v>
      </c>
      <c r="D8" s="241">
        <f t="shared" si="2"/>
        <v>360</v>
      </c>
      <c r="E8" s="241">
        <f t="shared" si="2"/>
        <v>395.6666667</v>
      </c>
      <c r="F8" s="241">
        <f t="shared" si="2"/>
        <v>431</v>
      </c>
      <c r="G8" s="241">
        <f t="shared" si="2"/>
        <v>486.3333333</v>
      </c>
      <c r="H8" s="241">
        <f t="shared" si="2"/>
        <v>568.3333333</v>
      </c>
      <c r="I8" s="241">
        <f t="shared" si="2"/>
        <v>667</v>
      </c>
      <c r="J8" s="241">
        <f t="shared" si="2"/>
        <v>790.3333333</v>
      </c>
      <c r="K8" s="241">
        <f t="shared" si="2"/>
        <v>954.3333333</v>
      </c>
      <c r="L8" s="241">
        <f t="shared" si="2"/>
        <v>1146</v>
      </c>
      <c r="M8" s="241"/>
      <c r="P8" s="256"/>
      <c r="Q8" s="254"/>
      <c r="R8" s="254"/>
      <c r="S8" s="254"/>
      <c r="T8" s="254"/>
    </row>
    <row r="9">
      <c r="A9" s="246" t="s">
        <v>252</v>
      </c>
      <c r="B9" s="241">
        <f t="shared" ref="B9:L9" si="3">AVERAGE(B41:B43)</f>
        <v>338</v>
      </c>
      <c r="C9" s="241">
        <f t="shared" si="3"/>
        <v>372</v>
      </c>
      <c r="D9" s="241">
        <f t="shared" si="3"/>
        <v>411</v>
      </c>
      <c r="E9" s="241">
        <f t="shared" si="3"/>
        <v>447.3333333</v>
      </c>
      <c r="F9" s="241">
        <f t="shared" si="3"/>
        <v>494.6666667</v>
      </c>
      <c r="G9" s="241">
        <f t="shared" si="3"/>
        <v>557</v>
      </c>
      <c r="H9" s="241">
        <f t="shared" si="3"/>
        <v>657.6666667</v>
      </c>
      <c r="I9" s="241">
        <f t="shared" si="3"/>
        <v>738.3333333</v>
      </c>
      <c r="J9" s="241">
        <f t="shared" si="3"/>
        <v>909.6666667</v>
      </c>
      <c r="K9" s="241">
        <f t="shared" si="3"/>
        <v>1046.666667</v>
      </c>
      <c r="L9" s="241">
        <f t="shared" si="3"/>
        <v>1180.333333</v>
      </c>
      <c r="M9" s="241"/>
      <c r="P9" s="256"/>
      <c r="Q9" s="254"/>
      <c r="R9" s="254"/>
      <c r="S9" s="254"/>
      <c r="T9" s="254"/>
    </row>
    <row r="10">
      <c r="A10" s="246" t="s">
        <v>208</v>
      </c>
      <c r="B10" s="241" t="str">
        <f t="shared" ref="B10:L10" si="4">IF(B4&gt;0,AVERAGE(B4:B6)-B7,"TBD")</f>
        <v>TBD</v>
      </c>
      <c r="C10" s="241" t="str">
        <f t="shared" si="4"/>
        <v>TBD</v>
      </c>
      <c r="D10" s="241" t="str">
        <f t="shared" si="4"/>
        <v>TBD</v>
      </c>
      <c r="E10" s="241" t="str">
        <f t="shared" si="4"/>
        <v>TBD</v>
      </c>
      <c r="F10" s="241" t="str">
        <f t="shared" si="4"/>
        <v>TBD</v>
      </c>
      <c r="G10" s="241" t="str">
        <f t="shared" si="4"/>
        <v>TBD</v>
      </c>
      <c r="H10" s="241" t="str">
        <f t="shared" si="4"/>
        <v>TBD</v>
      </c>
      <c r="I10" s="241" t="str">
        <f t="shared" si="4"/>
        <v>TBD</v>
      </c>
      <c r="J10" s="241" t="str">
        <f t="shared" si="4"/>
        <v>TBD</v>
      </c>
      <c r="K10" s="241" t="str">
        <f t="shared" si="4"/>
        <v>TBD</v>
      </c>
      <c r="L10" s="241" t="str">
        <f t="shared" si="4"/>
        <v>TBD</v>
      </c>
      <c r="P10" s="256"/>
      <c r="Q10" s="254"/>
      <c r="R10" s="254"/>
      <c r="S10" s="254"/>
      <c r="T10" s="254"/>
    </row>
    <row r="11">
      <c r="A11" s="246"/>
      <c r="B11" s="246"/>
      <c r="C11" s="246"/>
      <c r="M11" s="240" t="s">
        <v>209</v>
      </c>
      <c r="P11" s="247"/>
      <c r="Q11" s="254"/>
      <c r="R11" s="254"/>
      <c r="S11" s="254"/>
      <c r="T11" s="254"/>
    </row>
    <row r="12">
      <c r="A12" s="246"/>
      <c r="B12" s="246"/>
      <c r="C12" s="246"/>
      <c r="M12" s="257">
        <v>0.85</v>
      </c>
      <c r="P12" s="238"/>
      <c r="Q12" s="254"/>
      <c r="R12" s="254"/>
      <c r="S12" s="254"/>
      <c r="T12" s="254"/>
    </row>
    <row r="13">
      <c r="A13" s="246"/>
      <c r="B13" s="246"/>
      <c r="C13" s="246"/>
      <c r="P13" s="238"/>
      <c r="Q13" s="254"/>
      <c r="R13" s="254"/>
      <c r="S13" s="254"/>
      <c r="T13" s="2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264" t="s">
        <v>94</v>
      </c>
      <c r="B29" s="264">
        <v>10.0</v>
      </c>
      <c r="C29" s="264">
        <v>9.0</v>
      </c>
      <c r="D29" s="264">
        <v>8.0</v>
      </c>
      <c r="E29" s="264">
        <v>7.0</v>
      </c>
      <c r="F29" s="264">
        <v>6.0</v>
      </c>
      <c r="G29" s="264">
        <v>5.0</v>
      </c>
      <c r="H29" s="264">
        <v>4.0</v>
      </c>
      <c r="I29" s="264">
        <v>3.0</v>
      </c>
      <c r="J29" s="264">
        <v>2.0</v>
      </c>
      <c r="K29" s="264">
        <v>1.0</v>
      </c>
      <c r="L29" s="264">
        <v>0.0</v>
      </c>
      <c r="M29" s="264"/>
      <c r="N29" s="265"/>
    </row>
    <row r="30" ht="15.75" customHeight="1">
      <c r="A30" s="266" t="s">
        <v>253</v>
      </c>
      <c r="B30" s="267">
        <v>45558.0</v>
      </c>
      <c r="C30" s="267">
        <v>45565.0</v>
      </c>
      <c r="D30" s="267">
        <v>45572.0</v>
      </c>
      <c r="E30" s="267">
        <v>45579.0</v>
      </c>
      <c r="F30" s="267">
        <v>45586.0</v>
      </c>
      <c r="G30" s="267">
        <v>45593.0</v>
      </c>
      <c r="H30" s="267">
        <v>45600.0</v>
      </c>
      <c r="I30" s="267">
        <v>45607.0</v>
      </c>
      <c r="J30" s="267">
        <v>45614.0</v>
      </c>
      <c r="K30" s="267">
        <v>45621.0</v>
      </c>
      <c r="L30" s="267">
        <v>45628.0</v>
      </c>
      <c r="M30" s="268" t="s">
        <v>200</v>
      </c>
      <c r="N30" s="269" t="s">
        <v>239</v>
      </c>
    </row>
    <row r="31" ht="15.75" customHeight="1">
      <c r="A31" s="264" t="s">
        <v>254</v>
      </c>
      <c r="B31" s="270">
        <v>269.0</v>
      </c>
      <c r="C31" s="270">
        <v>295.0</v>
      </c>
      <c r="D31" s="270">
        <v>314.0</v>
      </c>
      <c r="E31" s="270">
        <v>335.0</v>
      </c>
      <c r="F31" s="270">
        <v>385.0</v>
      </c>
      <c r="G31" s="270">
        <v>425.0</v>
      </c>
      <c r="H31" s="270">
        <v>522.0</v>
      </c>
      <c r="I31" s="270">
        <v>615.0</v>
      </c>
      <c r="J31" s="270">
        <v>771.0</v>
      </c>
      <c r="K31" s="270">
        <v>912.0</v>
      </c>
      <c r="L31" s="270">
        <v>1078.0</v>
      </c>
      <c r="M31" s="270">
        <v>1450.0</v>
      </c>
      <c r="N31" s="271">
        <v>0.8834</v>
      </c>
    </row>
    <row r="32" ht="15.75" customHeight="1">
      <c r="A32" s="264" t="s">
        <v>255</v>
      </c>
      <c r="B32" s="270">
        <v>318.0</v>
      </c>
      <c r="C32" s="270">
        <v>333.0</v>
      </c>
      <c r="D32" s="270">
        <v>368.0</v>
      </c>
      <c r="E32" s="270">
        <v>392.0</v>
      </c>
      <c r="F32" s="270">
        <v>424.0</v>
      </c>
      <c r="G32" s="270">
        <v>483.0</v>
      </c>
      <c r="H32" s="270">
        <v>549.0</v>
      </c>
      <c r="I32" s="270">
        <v>660.0</v>
      </c>
      <c r="J32" s="270">
        <v>751.0</v>
      </c>
      <c r="K32" s="270">
        <v>918.0</v>
      </c>
      <c r="L32" s="270">
        <v>1127.0</v>
      </c>
      <c r="M32" s="270">
        <v>1450.0</v>
      </c>
      <c r="N32" s="271">
        <v>0.9662</v>
      </c>
    </row>
    <row r="33" ht="15.75" customHeight="1">
      <c r="A33" s="264" t="s">
        <v>256</v>
      </c>
      <c r="B33" s="270">
        <v>314.0</v>
      </c>
      <c r="C33" s="270">
        <v>339.0</v>
      </c>
      <c r="D33" s="270">
        <v>398.0</v>
      </c>
      <c r="E33" s="270">
        <v>460.0</v>
      </c>
      <c r="F33" s="270">
        <v>484.0</v>
      </c>
      <c r="G33" s="270">
        <v>551.0</v>
      </c>
      <c r="H33" s="270">
        <v>634.0</v>
      </c>
      <c r="I33" s="270">
        <v>726.0</v>
      </c>
      <c r="J33" s="270">
        <v>849.0</v>
      </c>
      <c r="K33" s="270">
        <v>1033.0</v>
      </c>
      <c r="L33" s="270">
        <v>1233.0</v>
      </c>
      <c r="M33" s="270">
        <v>1450.0</v>
      </c>
      <c r="N33" s="271">
        <v>0.9751</v>
      </c>
    </row>
    <row r="34" ht="15.75" customHeight="1">
      <c r="A34" s="264" t="s">
        <v>206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5"/>
    </row>
    <row r="35" ht="15.75" customHeight="1">
      <c r="A35" s="264" t="s">
        <v>208</v>
      </c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5"/>
    </row>
    <row r="36" ht="15.75" customHeight="1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 t="s">
        <v>209</v>
      </c>
      <c r="N36" s="265"/>
    </row>
    <row r="37" ht="15.75" customHeight="1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72">
        <v>0.85</v>
      </c>
      <c r="N37" s="265"/>
    </row>
    <row r="38" ht="15.75" customHeight="1"/>
    <row r="39" ht="15.75" customHeight="1">
      <c r="A39" s="264" t="s">
        <v>94</v>
      </c>
      <c r="B39" s="264">
        <v>10.0</v>
      </c>
      <c r="C39" s="264">
        <v>9.0</v>
      </c>
      <c r="D39" s="264">
        <v>8.0</v>
      </c>
      <c r="E39" s="264">
        <v>7.0</v>
      </c>
      <c r="F39" s="264">
        <v>6.0</v>
      </c>
      <c r="G39" s="264">
        <v>5.0</v>
      </c>
      <c r="H39" s="264">
        <v>4.0</v>
      </c>
      <c r="I39" s="264">
        <v>3.0</v>
      </c>
      <c r="J39" s="264">
        <v>2.0</v>
      </c>
      <c r="K39" s="264">
        <v>1.0</v>
      </c>
      <c r="L39" s="264">
        <v>0.0</v>
      </c>
      <c r="M39" s="264"/>
      <c r="N39" s="273"/>
    </row>
    <row r="40" ht="15.75" customHeight="1">
      <c r="A40" s="266" t="s">
        <v>257</v>
      </c>
      <c r="B40" s="267">
        <v>45187.0</v>
      </c>
      <c r="C40" s="267">
        <v>45194.0</v>
      </c>
      <c r="D40" s="267">
        <v>45201.0</v>
      </c>
      <c r="E40" s="267">
        <v>45208.0</v>
      </c>
      <c r="F40" s="267">
        <v>45215.0</v>
      </c>
      <c r="G40" s="267">
        <v>45222.0</v>
      </c>
      <c r="H40" s="267">
        <v>45229.0</v>
      </c>
      <c r="I40" s="267">
        <v>45236.0</v>
      </c>
      <c r="J40" s="267">
        <v>45243.0</v>
      </c>
      <c r="K40" s="267">
        <v>45250.0</v>
      </c>
      <c r="L40" s="267">
        <v>45988.0</v>
      </c>
      <c r="M40" s="268" t="s">
        <v>200</v>
      </c>
      <c r="N40" s="274" t="s">
        <v>239</v>
      </c>
    </row>
    <row r="41" ht="15.75" customHeight="1">
      <c r="A41" s="264" t="s">
        <v>258</v>
      </c>
      <c r="B41" s="270">
        <v>292.0</v>
      </c>
      <c r="C41" s="270">
        <v>312.0</v>
      </c>
      <c r="D41" s="270">
        <v>345.0</v>
      </c>
      <c r="E41" s="270">
        <v>367.0</v>
      </c>
      <c r="F41" s="270">
        <v>421.0</v>
      </c>
      <c r="G41" s="270">
        <v>468.0</v>
      </c>
      <c r="H41" s="270">
        <v>562.0</v>
      </c>
      <c r="I41" s="270">
        <v>635.0</v>
      </c>
      <c r="J41" s="270">
        <v>855.0</v>
      </c>
      <c r="K41" s="270">
        <v>992.0</v>
      </c>
      <c r="L41" s="270">
        <v>1129.0</v>
      </c>
      <c r="M41" s="270">
        <v>1450.0</v>
      </c>
      <c r="N41" s="271">
        <v>0.9434</v>
      </c>
    </row>
    <row r="42" ht="15.75" customHeight="1">
      <c r="A42" s="264" t="s">
        <v>259</v>
      </c>
      <c r="B42" s="270">
        <v>345.0</v>
      </c>
      <c r="C42" s="270">
        <v>396.0</v>
      </c>
      <c r="D42" s="270">
        <v>439.0</v>
      </c>
      <c r="E42" s="270">
        <v>495.0</v>
      </c>
      <c r="F42" s="270">
        <v>538.0</v>
      </c>
      <c r="G42" s="270">
        <v>590.0</v>
      </c>
      <c r="H42" s="270">
        <v>693.0</v>
      </c>
      <c r="I42" s="270">
        <v>784.0</v>
      </c>
      <c r="J42" s="270">
        <v>929.0</v>
      </c>
      <c r="K42" s="270">
        <v>1043.0</v>
      </c>
      <c r="L42" s="270">
        <v>1153.0</v>
      </c>
      <c r="M42" s="270">
        <v>1450.0</v>
      </c>
      <c r="N42" s="271">
        <v>0.991</v>
      </c>
    </row>
    <row r="43" ht="15.75" customHeight="1">
      <c r="A43" s="264" t="s">
        <v>260</v>
      </c>
      <c r="B43" s="270">
        <v>377.0</v>
      </c>
      <c r="C43" s="270">
        <v>408.0</v>
      </c>
      <c r="D43" s="270">
        <v>449.0</v>
      </c>
      <c r="E43" s="270">
        <v>480.0</v>
      </c>
      <c r="F43" s="270">
        <v>525.0</v>
      </c>
      <c r="G43" s="270">
        <v>613.0</v>
      </c>
      <c r="H43" s="270">
        <v>718.0</v>
      </c>
      <c r="I43" s="270">
        <v>796.0</v>
      </c>
      <c r="J43" s="270">
        <v>945.0</v>
      </c>
      <c r="K43" s="270">
        <v>1105.0</v>
      </c>
      <c r="L43" s="270">
        <v>1259.0</v>
      </c>
      <c r="M43" s="270">
        <v>1450.0</v>
      </c>
      <c r="N43" s="271">
        <v>1.0</v>
      </c>
    </row>
    <row r="44" ht="15.75" customHeight="1">
      <c r="A44" s="264" t="s">
        <v>208</v>
      </c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73"/>
    </row>
    <row r="45" ht="15.75" customHeight="1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 t="s">
        <v>209</v>
      </c>
      <c r="N45" s="273"/>
    </row>
    <row r="46" ht="15.75" customHeight="1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72">
        <v>0.85</v>
      </c>
      <c r="N46" s="27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L1"/>
    <mergeCell ref="Q2:T2"/>
    <mergeCell ref="U2:AA2"/>
  </mergeCells>
  <conditionalFormatting sqref="N4:N6">
    <cfRule type="cellIs" dxfId="0" priority="1" stopIfTrue="1" operator="equal">
      <formula>""</formula>
    </cfRule>
  </conditionalFormatting>
  <conditionalFormatting sqref="N4:N6">
    <cfRule type="cellIs" dxfId="1" priority="2" operator="equal">
      <formula>"Too early"</formula>
    </cfRule>
  </conditionalFormatting>
  <conditionalFormatting sqref="N4:N6">
    <cfRule type="cellIs" dxfId="2" priority="3" operator="lessThanOrEqual">
      <formula>0.7</formula>
    </cfRule>
  </conditionalFormatting>
  <conditionalFormatting sqref="N4:N6">
    <cfRule type="cellIs" dxfId="3" priority="4" operator="between">
      <formula>0.85</formula>
      <formula>0.7</formula>
    </cfRule>
  </conditionalFormatting>
  <conditionalFormatting sqref="N4:N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3" width="11.0"/>
    <col customWidth="1" min="4" max="4" width="9.25"/>
    <col customWidth="1" min="5" max="15" width="8.63"/>
    <col customWidth="1" min="16" max="16" width="14.38"/>
    <col customWidth="1" min="17" max="27" width="6.88"/>
  </cols>
  <sheetData>
    <row r="1">
      <c r="D1" s="239" t="s">
        <v>196</v>
      </c>
    </row>
    <row r="2">
      <c r="A2" s="240" t="s">
        <v>94</v>
      </c>
      <c r="B2" s="240">
        <v>10.0</v>
      </c>
      <c r="C2" s="240">
        <v>9.0</v>
      </c>
      <c r="D2" s="240">
        <v>8.0</v>
      </c>
      <c r="E2" s="240">
        <v>7.0</v>
      </c>
      <c r="F2" s="240">
        <v>6.0</v>
      </c>
      <c r="G2" s="240">
        <v>5.0</v>
      </c>
      <c r="H2" s="240">
        <v>4.0</v>
      </c>
      <c r="I2" s="241">
        <v>3.0</v>
      </c>
      <c r="J2" s="241">
        <v>2.0</v>
      </c>
      <c r="K2" s="241">
        <v>1.0</v>
      </c>
      <c r="L2" s="241">
        <v>0.0</v>
      </c>
      <c r="Q2" s="242" t="s">
        <v>197</v>
      </c>
      <c r="R2" s="243"/>
      <c r="S2" s="243"/>
      <c r="T2" s="244"/>
      <c r="U2" s="245" t="s">
        <v>198</v>
      </c>
      <c r="V2" s="243"/>
      <c r="W2" s="243"/>
      <c r="X2" s="243"/>
      <c r="Y2" s="243"/>
      <c r="Z2" s="243"/>
      <c r="AA2" s="244"/>
    </row>
    <row r="3">
      <c r="A3" s="240" t="s">
        <v>261</v>
      </c>
      <c r="B3" s="246">
        <v>45936.0</v>
      </c>
      <c r="C3" s="246">
        <v>45943.0</v>
      </c>
      <c r="D3" s="246">
        <v>45950.0</v>
      </c>
      <c r="E3" s="246">
        <v>45957.0</v>
      </c>
      <c r="F3" s="246">
        <v>45964.0</v>
      </c>
      <c r="G3" s="246">
        <v>45971.0</v>
      </c>
      <c r="H3" s="246">
        <v>45978.0</v>
      </c>
      <c r="I3" s="246">
        <v>45985.0</v>
      </c>
      <c r="J3" s="246">
        <v>45992.0</v>
      </c>
      <c r="K3" s="246">
        <v>45999.0</v>
      </c>
      <c r="L3" s="246">
        <v>46006.0</v>
      </c>
      <c r="M3" s="93" t="s">
        <v>200</v>
      </c>
      <c r="N3" s="93" t="s">
        <v>201</v>
      </c>
      <c r="P3" s="247" t="s">
        <v>202</v>
      </c>
      <c r="Q3" s="248">
        <v>10.0</v>
      </c>
      <c r="R3" s="248">
        <v>9.0</v>
      </c>
      <c r="S3" s="248">
        <v>8.0</v>
      </c>
      <c r="T3" s="248">
        <v>7.0</v>
      </c>
      <c r="U3" s="249">
        <v>6.0</v>
      </c>
      <c r="V3" s="249">
        <v>5.0</v>
      </c>
      <c r="W3" s="250">
        <v>4.0</v>
      </c>
      <c r="X3" s="251">
        <v>3.0</v>
      </c>
      <c r="Y3" s="251">
        <v>2.0</v>
      </c>
      <c r="Z3" s="251">
        <v>1.0</v>
      </c>
      <c r="AA3" s="250">
        <v>0.0</v>
      </c>
    </row>
    <row r="4">
      <c r="A4" s="246" t="s">
        <v>262</v>
      </c>
      <c r="B4" s="260"/>
      <c r="C4" s="260"/>
      <c r="M4" s="252">
        <f>'Performances by Week'!AB43-'Performances by Week'!X43</f>
        <v>1433</v>
      </c>
      <c r="N4" s="24" t="str">
        <f>'Performances by Week'!K43</f>
        <v>Too early</v>
      </c>
      <c r="P4" s="249" t="s">
        <v>136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263</v>
      </c>
      <c r="B5" s="260"/>
      <c r="C5" s="260"/>
      <c r="M5" s="252">
        <f>'Performances by Week'!AB44-'Performances by Week'!X44</f>
        <v>1433</v>
      </c>
      <c r="N5" s="24" t="str">
        <f>'Performances by Week'!K44</f>
        <v>Too early</v>
      </c>
      <c r="P5" s="249" t="s">
        <v>131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264</v>
      </c>
      <c r="B6" s="260"/>
      <c r="C6" s="260"/>
      <c r="M6" s="252">
        <f>'Performances by Week'!AB45-'Performances by Week'!X45</f>
        <v>1433</v>
      </c>
      <c r="N6" s="24" t="str">
        <f>'Performances by Week'!K45</f>
        <v>Too early</v>
      </c>
      <c r="P6" s="249" t="s">
        <v>126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265</v>
      </c>
      <c r="B7" s="260"/>
      <c r="C7" s="260"/>
      <c r="M7" s="252">
        <f>'Performances by Week'!AB46-'Performances by Week'!X46</f>
        <v>1433</v>
      </c>
      <c r="N7" s="24" t="str">
        <f>'Performances by Week'!K46</f>
        <v>Too early</v>
      </c>
      <c r="P7" s="249" t="s">
        <v>207</v>
      </c>
      <c r="Q7" s="253">
        <v>0.15</v>
      </c>
      <c r="R7" s="253">
        <v>0.18</v>
      </c>
      <c r="S7" s="253">
        <v>0.21</v>
      </c>
      <c r="T7" s="253">
        <v>0.24</v>
      </c>
      <c r="U7" s="254">
        <v>0.27</v>
      </c>
      <c r="V7" s="254">
        <v>0.3</v>
      </c>
      <c r="W7" s="254">
        <v>0.33</v>
      </c>
      <c r="X7" s="254">
        <v>0.39</v>
      </c>
      <c r="Y7" s="255">
        <v>0.46</v>
      </c>
      <c r="Z7" s="254">
        <v>0.59</v>
      </c>
      <c r="AA7" s="254">
        <v>1.0</v>
      </c>
    </row>
    <row r="8">
      <c r="A8" s="246" t="s">
        <v>266</v>
      </c>
      <c r="B8" s="260"/>
      <c r="C8" s="260"/>
      <c r="M8" s="252">
        <f>'Performances by Week'!AB47-'Performances by Week'!X47</f>
        <v>1134</v>
      </c>
      <c r="N8" s="24" t="str">
        <f>'Performances by Week'!K47</f>
        <v>Too early</v>
      </c>
      <c r="P8" s="256"/>
      <c r="Q8" s="254"/>
      <c r="R8" s="254"/>
      <c r="S8" s="254"/>
      <c r="T8" s="254"/>
    </row>
    <row r="9">
      <c r="A9" s="246" t="s">
        <v>267</v>
      </c>
      <c r="B9" s="260"/>
      <c r="C9" s="260"/>
      <c r="M9" s="252">
        <f>'Performances by Week'!AB48-'Performances by Week'!X48</f>
        <v>1433</v>
      </c>
      <c r="N9" s="24" t="str">
        <f>'Performances by Week'!K48</f>
        <v>Too early</v>
      </c>
      <c r="P9" s="256"/>
      <c r="Q9" s="254"/>
      <c r="R9" s="254"/>
      <c r="S9" s="254"/>
      <c r="T9" s="254"/>
    </row>
    <row r="10">
      <c r="A10" s="246" t="s">
        <v>206</v>
      </c>
      <c r="B10" s="241">
        <f t="shared" ref="B10:L10" si="1">$M$10*$M$15*Q6</f>
        <v>176.35375</v>
      </c>
      <c r="C10" s="241">
        <f t="shared" si="1"/>
        <v>211.6245</v>
      </c>
      <c r="D10" s="241">
        <f t="shared" si="1"/>
        <v>246.89525</v>
      </c>
      <c r="E10" s="241">
        <f t="shared" si="1"/>
        <v>282.166</v>
      </c>
      <c r="F10" s="241">
        <f t="shared" si="1"/>
        <v>317.43675</v>
      </c>
      <c r="G10" s="241">
        <f t="shared" si="1"/>
        <v>352.7075</v>
      </c>
      <c r="H10" s="241">
        <f t="shared" si="1"/>
        <v>387.97825</v>
      </c>
      <c r="I10" s="241">
        <f t="shared" si="1"/>
        <v>458.51975</v>
      </c>
      <c r="J10" s="241">
        <f t="shared" si="1"/>
        <v>540.8181667</v>
      </c>
      <c r="K10" s="241">
        <f t="shared" si="1"/>
        <v>693.6580833</v>
      </c>
      <c r="L10" s="241">
        <f t="shared" si="1"/>
        <v>1175.691667</v>
      </c>
      <c r="M10" s="241">
        <f>AVERAGE(M4:M9)</f>
        <v>1383.166667</v>
      </c>
      <c r="P10" s="256"/>
      <c r="Q10" s="254"/>
      <c r="R10" s="254"/>
      <c r="S10" s="254"/>
      <c r="T10" s="254"/>
    </row>
    <row r="11">
      <c r="A11" s="246" t="s">
        <v>268</v>
      </c>
      <c r="B11" s="241">
        <f t="shared" ref="B11:L11" si="2">AVERAGE(B34:B39)</f>
        <v>261.3333333</v>
      </c>
      <c r="C11" s="241">
        <f t="shared" si="2"/>
        <v>282.6666667</v>
      </c>
      <c r="D11" s="241">
        <f t="shared" si="2"/>
        <v>315.5</v>
      </c>
      <c r="E11" s="241">
        <f t="shared" si="2"/>
        <v>360.1666667</v>
      </c>
      <c r="F11" s="241">
        <f t="shared" si="2"/>
        <v>412.1666667</v>
      </c>
      <c r="G11" s="241">
        <f t="shared" si="2"/>
        <v>494.3333333</v>
      </c>
      <c r="H11" s="241">
        <f t="shared" si="2"/>
        <v>597.8333333</v>
      </c>
      <c r="I11" s="241">
        <f t="shared" si="2"/>
        <v>699.5</v>
      </c>
      <c r="J11" s="241">
        <f t="shared" si="2"/>
        <v>806.1666667</v>
      </c>
      <c r="K11" s="241">
        <f t="shared" si="2"/>
        <v>955.1666667</v>
      </c>
      <c r="L11" s="241">
        <f t="shared" si="2"/>
        <v>1111.333333</v>
      </c>
      <c r="M11" s="241"/>
      <c r="P11" s="247"/>
      <c r="Q11" s="254"/>
      <c r="R11" s="254"/>
      <c r="S11" s="254"/>
      <c r="T11" s="254"/>
    </row>
    <row r="12">
      <c r="A12" s="246" t="s">
        <v>269</v>
      </c>
      <c r="B12" s="241">
        <f t="shared" ref="B12:L12" si="3">AVERAGE(B45:B50)</f>
        <v>349.1666667</v>
      </c>
      <c r="C12" s="241">
        <f t="shared" si="3"/>
        <v>378.1666667</v>
      </c>
      <c r="D12" s="241">
        <f t="shared" si="3"/>
        <v>414.6666667</v>
      </c>
      <c r="E12" s="241">
        <f t="shared" si="3"/>
        <v>459.1666667</v>
      </c>
      <c r="F12" s="241">
        <f t="shared" si="3"/>
        <v>530.8333333</v>
      </c>
      <c r="G12" s="241">
        <f t="shared" si="3"/>
        <v>599.6666667</v>
      </c>
      <c r="H12" s="241">
        <f t="shared" si="3"/>
        <v>709</v>
      </c>
      <c r="I12" s="241">
        <f t="shared" si="3"/>
        <v>795.5</v>
      </c>
      <c r="J12" s="241">
        <f t="shared" si="3"/>
        <v>867.6666667</v>
      </c>
      <c r="K12" s="241">
        <f t="shared" si="3"/>
        <v>991.1666667</v>
      </c>
      <c r="L12" s="241">
        <f t="shared" si="3"/>
        <v>1105.833333</v>
      </c>
      <c r="M12" s="241"/>
      <c r="P12" s="238"/>
      <c r="Q12" s="254"/>
      <c r="R12" s="254"/>
      <c r="S12" s="254"/>
      <c r="T12" s="254"/>
    </row>
    <row r="13">
      <c r="A13" s="246" t="s">
        <v>208</v>
      </c>
      <c r="B13" s="241" t="str">
        <f t="shared" ref="B13:L13" si="4">IF(B4&gt;0,AVERAGE(B4:B9)-B10,"TBD")</f>
        <v>TBD</v>
      </c>
      <c r="C13" s="241" t="str">
        <f t="shared" si="4"/>
        <v>TBD</v>
      </c>
      <c r="D13" s="241" t="str">
        <f t="shared" si="4"/>
        <v>TBD</v>
      </c>
      <c r="E13" s="241" t="str">
        <f t="shared" si="4"/>
        <v>TBD</v>
      </c>
      <c r="F13" s="241" t="str">
        <f t="shared" si="4"/>
        <v>TBD</v>
      </c>
      <c r="G13" s="241" t="str">
        <f t="shared" si="4"/>
        <v>TBD</v>
      </c>
      <c r="H13" s="241" t="str">
        <f t="shared" si="4"/>
        <v>TBD</v>
      </c>
      <c r="I13" s="241" t="str">
        <f t="shared" si="4"/>
        <v>TBD</v>
      </c>
      <c r="J13" s="241" t="str">
        <f t="shared" si="4"/>
        <v>TBD</v>
      </c>
      <c r="K13" s="241" t="str">
        <f t="shared" si="4"/>
        <v>TBD</v>
      </c>
      <c r="L13" s="241" t="str">
        <f t="shared" si="4"/>
        <v>TBD</v>
      </c>
      <c r="P13" s="238"/>
      <c r="Q13" s="254"/>
      <c r="R13" s="254"/>
      <c r="S13" s="254"/>
      <c r="T13" s="254"/>
    </row>
    <row r="14">
      <c r="A14" s="246"/>
      <c r="B14" s="246"/>
      <c r="C14" s="246"/>
      <c r="M14" s="240" t="s">
        <v>209</v>
      </c>
    </row>
    <row r="15">
      <c r="A15" s="246"/>
      <c r="B15" s="246"/>
      <c r="C15" s="246"/>
      <c r="M15" s="257">
        <v>0.85</v>
      </c>
    </row>
    <row r="16">
      <c r="A16" s="246"/>
      <c r="B16" s="246"/>
      <c r="C16" s="2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64" t="s">
        <v>94</v>
      </c>
      <c r="B32" s="264">
        <v>10.0</v>
      </c>
      <c r="C32" s="264">
        <v>9.0</v>
      </c>
      <c r="D32" s="264">
        <v>8.0</v>
      </c>
      <c r="E32" s="264">
        <v>7.0</v>
      </c>
      <c r="F32" s="264">
        <v>6.0</v>
      </c>
      <c r="G32" s="264">
        <v>5.0</v>
      </c>
      <c r="H32" s="264">
        <v>4.0</v>
      </c>
      <c r="I32" s="264">
        <v>3.0</v>
      </c>
      <c r="J32" s="264">
        <v>2.0</v>
      </c>
      <c r="K32" s="264">
        <v>1.0</v>
      </c>
      <c r="L32" s="264">
        <v>0.0</v>
      </c>
      <c r="M32" s="264"/>
      <c r="N32" s="265"/>
    </row>
    <row r="33" ht="15.75" customHeight="1">
      <c r="A33" s="266" t="s">
        <v>261</v>
      </c>
      <c r="B33" s="267">
        <v>45572.0</v>
      </c>
      <c r="C33" s="267">
        <v>45579.0</v>
      </c>
      <c r="D33" s="267">
        <v>45586.0</v>
      </c>
      <c r="E33" s="267">
        <v>45593.0</v>
      </c>
      <c r="F33" s="267">
        <v>45600.0</v>
      </c>
      <c r="G33" s="267">
        <v>45607.0</v>
      </c>
      <c r="H33" s="267">
        <v>45614.0</v>
      </c>
      <c r="I33" s="267">
        <v>45621.0</v>
      </c>
      <c r="J33" s="267">
        <v>45628.0</v>
      </c>
      <c r="K33" s="267">
        <v>45635.0</v>
      </c>
      <c r="L33" s="267">
        <v>45642.0</v>
      </c>
      <c r="M33" s="268" t="s">
        <v>200</v>
      </c>
      <c r="N33" s="269" t="s">
        <v>239</v>
      </c>
    </row>
    <row r="34" ht="15.75" customHeight="1">
      <c r="A34" s="264" t="s">
        <v>270</v>
      </c>
      <c r="B34" s="270">
        <v>261.0</v>
      </c>
      <c r="C34" s="270">
        <v>267.0</v>
      </c>
      <c r="D34" s="270">
        <v>297.0</v>
      </c>
      <c r="E34" s="270">
        <v>341.0</v>
      </c>
      <c r="F34" s="270">
        <v>395.0</v>
      </c>
      <c r="G34" s="270">
        <v>447.0</v>
      </c>
      <c r="H34" s="270">
        <v>602.0</v>
      </c>
      <c r="I34" s="270">
        <v>693.0</v>
      </c>
      <c r="J34" s="270">
        <v>750.0</v>
      </c>
      <c r="K34" s="270">
        <v>932.0</v>
      </c>
      <c r="L34" s="270">
        <v>1069.0</v>
      </c>
      <c r="M34" s="270">
        <v>1446.0</v>
      </c>
      <c r="N34" s="277">
        <v>0.7897</v>
      </c>
    </row>
    <row r="35" ht="15.75" customHeight="1">
      <c r="A35" s="264" t="s">
        <v>271</v>
      </c>
      <c r="B35" s="270">
        <v>206.0</v>
      </c>
      <c r="C35" s="270">
        <v>216.0</v>
      </c>
      <c r="D35" s="270">
        <v>256.0</v>
      </c>
      <c r="E35" s="270">
        <v>310.0</v>
      </c>
      <c r="F35" s="270">
        <v>370.0</v>
      </c>
      <c r="G35" s="270">
        <v>432.0</v>
      </c>
      <c r="H35" s="270">
        <v>509.0</v>
      </c>
      <c r="I35" s="270">
        <v>605.0</v>
      </c>
      <c r="J35" s="270">
        <v>732.0</v>
      </c>
      <c r="K35" s="270">
        <v>848.0</v>
      </c>
      <c r="L35" s="270">
        <v>1052.0</v>
      </c>
      <c r="M35" s="270">
        <v>1476.0</v>
      </c>
      <c r="N35" s="271">
        <v>0.8741</v>
      </c>
    </row>
    <row r="36" ht="15.75" customHeight="1">
      <c r="A36" s="264" t="s">
        <v>272</v>
      </c>
      <c r="B36" s="270">
        <v>349.0</v>
      </c>
      <c r="C36" s="270">
        <v>398.0</v>
      </c>
      <c r="D36" s="270">
        <v>427.0</v>
      </c>
      <c r="E36" s="270">
        <v>464.0</v>
      </c>
      <c r="F36" s="270">
        <v>526.0</v>
      </c>
      <c r="G36" s="270">
        <v>606.0</v>
      </c>
      <c r="H36" s="270">
        <v>670.0</v>
      </c>
      <c r="I36" s="270">
        <v>745.0</v>
      </c>
      <c r="J36" s="270">
        <v>848.0</v>
      </c>
      <c r="K36" s="270">
        <v>1034.0</v>
      </c>
      <c r="L36" s="270">
        <v>1180.0</v>
      </c>
      <c r="M36" s="270">
        <v>1476.0</v>
      </c>
      <c r="N36" s="271">
        <v>0.8934</v>
      </c>
    </row>
    <row r="37" ht="15.75" customHeight="1">
      <c r="A37" s="264" t="s">
        <v>273</v>
      </c>
      <c r="B37" s="270">
        <v>276.0</v>
      </c>
      <c r="C37" s="270">
        <v>294.0</v>
      </c>
      <c r="D37" s="270">
        <v>340.0</v>
      </c>
      <c r="E37" s="270">
        <v>375.0</v>
      </c>
      <c r="F37" s="270">
        <v>400.0</v>
      </c>
      <c r="G37" s="270">
        <v>480.0</v>
      </c>
      <c r="H37" s="270">
        <v>584.0</v>
      </c>
      <c r="I37" s="270">
        <v>715.0</v>
      </c>
      <c r="J37" s="270">
        <v>844.0</v>
      </c>
      <c r="K37" s="270">
        <v>995.0</v>
      </c>
      <c r="L37" s="270">
        <v>1184.0</v>
      </c>
      <c r="M37" s="270">
        <v>1476.0</v>
      </c>
      <c r="N37" s="271">
        <v>0.9591</v>
      </c>
    </row>
    <row r="38" ht="15.75" customHeight="1">
      <c r="A38" s="264" t="s">
        <v>274</v>
      </c>
      <c r="B38" s="270">
        <v>302.0</v>
      </c>
      <c r="C38" s="270">
        <v>336.0</v>
      </c>
      <c r="D38" s="270">
        <v>363.0</v>
      </c>
      <c r="E38" s="270">
        <v>411.0</v>
      </c>
      <c r="F38" s="270">
        <v>486.0</v>
      </c>
      <c r="G38" s="270">
        <v>624.0</v>
      </c>
      <c r="H38" s="270">
        <v>730.0</v>
      </c>
      <c r="I38" s="270">
        <v>857.0</v>
      </c>
      <c r="J38" s="270">
        <v>986.0</v>
      </c>
      <c r="K38" s="270">
        <v>1089.0</v>
      </c>
      <c r="L38" s="270">
        <v>1104.0</v>
      </c>
      <c r="M38" s="270">
        <v>1168.0</v>
      </c>
      <c r="N38" s="271">
        <v>0.9412</v>
      </c>
    </row>
    <row r="39" ht="15.75" customHeight="1">
      <c r="A39" s="264" t="s">
        <v>275</v>
      </c>
      <c r="B39" s="270">
        <v>174.0</v>
      </c>
      <c r="C39" s="270">
        <v>185.0</v>
      </c>
      <c r="D39" s="270">
        <v>210.0</v>
      </c>
      <c r="E39" s="270">
        <v>260.0</v>
      </c>
      <c r="F39" s="270">
        <v>296.0</v>
      </c>
      <c r="G39" s="270">
        <v>377.0</v>
      </c>
      <c r="H39" s="270">
        <v>492.0</v>
      </c>
      <c r="I39" s="270">
        <v>582.0</v>
      </c>
      <c r="J39" s="270">
        <v>677.0</v>
      </c>
      <c r="K39" s="270">
        <v>833.0</v>
      </c>
      <c r="L39" s="270">
        <v>1079.0</v>
      </c>
      <c r="M39" s="270">
        <v>1476.0</v>
      </c>
      <c r="N39" s="271">
        <v>0.9751</v>
      </c>
    </row>
    <row r="40" ht="15.75" customHeight="1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 t="s">
        <v>209</v>
      </c>
      <c r="N40" s="265"/>
    </row>
    <row r="41" ht="15.75" customHeight="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72">
        <v>0.85</v>
      </c>
      <c r="N41" s="265"/>
    </row>
    <row r="42" ht="15.75" customHeight="1"/>
    <row r="43" ht="15.75" customHeight="1">
      <c r="A43" s="264" t="s">
        <v>94</v>
      </c>
      <c r="B43" s="264">
        <v>10.0</v>
      </c>
      <c r="C43" s="264">
        <v>9.0</v>
      </c>
      <c r="D43" s="264">
        <v>8.0</v>
      </c>
      <c r="E43" s="264">
        <v>7.0</v>
      </c>
      <c r="F43" s="264">
        <v>6.0</v>
      </c>
      <c r="G43" s="264">
        <v>5.0</v>
      </c>
      <c r="H43" s="264">
        <v>4.0</v>
      </c>
      <c r="I43" s="264">
        <v>3.0</v>
      </c>
      <c r="J43" s="264">
        <v>2.0</v>
      </c>
      <c r="K43" s="264">
        <v>1.0</v>
      </c>
      <c r="L43" s="264">
        <v>0.0</v>
      </c>
      <c r="M43" s="264"/>
      <c r="N43" s="273"/>
    </row>
    <row r="44" ht="15.75" customHeight="1">
      <c r="A44" s="266" t="s">
        <v>261</v>
      </c>
      <c r="B44" s="267">
        <v>45201.0</v>
      </c>
      <c r="C44" s="267">
        <v>45208.0</v>
      </c>
      <c r="D44" s="267">
        <v>45215.0</v>
      </c>
      <c r="E44" s="267">
        <v>45222.0</v>
      </c>
      <c r="F44" s="267">
        <v>45229.0</v>
      </c>
      <c r="G44" s="267">
        <v>45236.0</v>
      </c>
      <c r="H44" s="267">
        <v>45243.0</v>
      </c>
      <c r="I44" s="267">
        <v>45250.0</v>
      </c>
      <c r="J44" s="267">
        <v>45988.0</v>
      </c>
      <c r="K44" s="267">
        <v>45995.0</v>
      </c>
      <c r="L44" s="267">
        <v>46002.0</v>
      </c>
      <c r="M44" s="268" t="s">
        <v>200</v>
      </c>
      <c r="N44" s="274" t="s">
        <v>239</v>
      </c>
    </row>
    <row r="45" ht="15.75" customHeight="1">
      <c r="A45" s="264" t="s">
        <v>276</v>
      </c>
      <c r="B45" s="270">
        <v>279.0</v>
      </c>
      <c r="C45" s="270">
        <v>293.0</v>
      </c>
      <c r="D45" s="270">
        <v>309.0</v>
      </c>
      <c r="E45" s="270">
        <v>348.0</v>
      </c>
      <c r="F45" s="270">
        <v>410.0</v>
      </c>
      <c r="G45" s="270">
        <v>485.0</v>
      </c>
      <c r="H45" s="270">
        <v>540.0</v>
      </c>
      <c r="I45" s="270">
        <v>608.0</v>
      </c>
      <c r="J45" s="270">
        <v>674.0</v>
      </c>
      <c r="K45" s="270">
        <v>793.0</v>
      </c>
      <c r="L45" s="270">
        <v>912.0</v>
      </c>
      <c r="M45" s="270">
        <v>1446.0</v>
      </c>
      <c r="N45" s="277">
        <v>0.7627</v>
      </c>
    </row>
    <row r="46" ht="15.75" customHeight="1">
      <c r="A46" s="264" t="s">
        <v>277</v>
      </c>
      <c r="B46" s="270">
        <v>288.0</v>
      </c>
      <c r="C46" s="270">
        <v>332.0</v>
      </c>
      <c r="D46" s="270">
        <v>391.0</v>
      </c>
      <c r="E46" s="270">
        <v>435.0</v>
      </c>
      <c r="F46" s="270">
        <v>536.0</v>
      </c>
      <c r="G46" s="270">
        <v>605.0</v>
      </c>
      <c r="H46" s="270">
        <v>744.0</v>
      </c>
      <c r="I46" s="270">
        <v>845.0</v>
      </c>
      <c r="J46" s="270">
        <v>942.0</v>
      </c>
      <c r="K46" s="270">
        <v>1068.0</v>
      </c>
      <c r="L46" s="270">
        <v>1230.0</v>
      </c>
      <c r="M46" s="270">
        <v>1446.0</v>
      </c>
      <c r="N46" s="271">
        <v>0.9273</v>
      </c>
    </row>
    <row r="47" ht="15.75" customHeight="1">
      <c r="A47" s="264" t="s">
        <v>278</v>
      </c>
      <c r="B47" s="270">
        <v>506.0</v>
      </c>
      <c r="C47" s="270">
        <v>529.0</v>
      </c>
      <c r="D47" s="270">
        <v>575.0</v>
      </c>
      <c r="E47" s="270">
        <v>625.0</v>
      </c>
      <c r="F47" s="270">
        <v>741.0</v>
      </c>
      <c r="G47" s="270">
        <v>835.0</v>
      </c>
      <c r="H47" s="270">
        <v>972.0</v>
      </c>
      <c r="I47" s="270">
        <v>1097.0</v>
      </c>
      <c r="J47" s="270">
        <v>1175.0</v>
      </c>
      <c r="K47" s="270">
        <v>1315.0</v>
      </c>
      <c r="L47" s="270">
        <v>1382.0</v>
      </c>
      <c r="M47" s="270">
        <v>1446.0</v>
      </c>
      <c r="N47" s="271">
        <v>0.9723</v>
      </c>
    </row>
    <row r="48" ht="15.75" customHeight="1">
      <c r="A48" s="264" t="s">
        <v>279</v>
      </c>
      <c r="B48" s="270">
        <v>396.0</v>
      </c>
      <c r="C48" s="270">
        <v>417.0</v>
      </c>
      <c r="D48" s="270">
        <v>462.0</v>
      </c>
      <c r="E48" s="270">
        <v>520.0</v>
      </c>
      <c r="F48" s="270">
        <v>554.0</v>
      </c>
      <c r="G48" s="270">
        <v>619.0</v>
      </c>
      <c r="H48" s="270">
        <v>806.0</v>
      </c>
      <c r="I48" s="270">
        <v>887.0</v>
      </c>
      <c r="J48" s="270">
        <v>965.0</v>
      </c>
      <c r="K48" s="270">
        <v>1139.0</v>
      </c>
      <c r="L48" s="270">
        <v>1312.0</v>
      </c>
      <c r="M48" s="270">
        <v>1446.0</v>
      </c>
      <c r="N48" s="271">
        <v>0.9764</v>
      </c>
    </row>
    <row r="49" ht="15.75" customHeight="1">
      <c r="A49" s="264" t="s">
        <v>280</v>
      </c>
      <c r="B49" s="270">
        <v>442.0</v>
      </c>
      <c r="C49" s="270">
        <v>467.0</v>
      </c>
      <c r="D49" s="270">
        <v>499.0</v>
      </c>
      <c r="E49" s="270">
        <v>559.0</v>
      </c>
      <c r="F49" s="270">
        <v>648.0</v>
      </c>
      <c r="G49" s="270">
        <v>712.0</v>
      </c>
      <c r="H49" s="270">
        <v>800.0</v>
      </c>
      <c r="I49" s="270">
        <v>857.0</v>
      </c>
      <c r="J49" s="270">
        <v>866.0</v>
      </c>
      <c r="K49" s="270">
        <v>903.0</v>
      </c>
      <c r="L49" s="270">
        <v>925.0</v>
      </c>
      <c r="M49" s="270">
        <v>969.0</v>
      </c>
      <c r="N49" s="271">
        <v>0.9917</v>
      </c>
    </row>
    <row r="50" ht="15.75" customHeight="1">
      <c r="A50" s="264" t="s">
        <v>281</v>
      </c>
      <c r="B50" s="270">
        <v>184.0</v>
      </c>
      <c r="C50" s="270">
        <v>231.0</v>
      </c>
      <c r="D50" s="270">
        <v>252.0</v>
      </c>
      <c r="E50" s="270">
        <v>268.0</v>
      </c>
      <c r="F50" s="270">
        <v>296.0</v>
      </c>
      <c r="G50" s="270">
        <v>342.0</v>
      </c>
      <c r="H50" s="270">
        <v>392.0</v>
      </c>
      <c r="I50" s="270">
        <v>479.0</v>
      </c>
      <c r="J50" s="270">
        <v>584.0</v>
      </c>
      <c r="K50" s="270">
        <v>729.0</v>
      </c>
      <c r="L50" s="270">
        <v>874.0</v>
      </c>
      <c r="M50" s="270">
        <v>1446.0</v>
      </c>
      <c r="N50" s="271">
        <v>0.9702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L1"/>
    <mergeCell ref="Q2:T2"/>
    <mergeCell ref="U2:AA2"/>
  </mergeCells>
  <conditionalFormatting sqref="N4:N9">
    <cfRule type="cellIs" dxfId="0" priority="1" stopIfTrue="1" operator="equal">
      <formula>""</formula>
    </cfRule>
  </conditionalFormatting>
  <conditionalFormatting sqref="N4:N9">
    <cfRule type="cellIs" dxfId="1" priority="2" operator="equal">
      <formula>"Too early"</formula>
    </cfRule>
  </conditionalFormatting>
  <conditionalFormatting sqref="N4:N9">
    <cfRule type="cellIs" dxfId="2" priority="3" operator="lessThanOrEqual">
      <formula>0.7</formula>
    </cfRule>
  </conditionalFormatting>
  <conditionalFormatting sqref="N4:N9">
    <cfRule type="cellIs" dxfId="3" priority="4" operator="between">
      <formula>0.85</formula>
      <formula>0.7</formula>
    </cfRule>
  </conditionalFormatting>
  <conditionalFormatting sqref="N4:N9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2.25"/>
    <col customWidth="1" min="4" max="4" width="9.38"/>
    <col customWidth="1" min="5" max="5" width="12.75"/>
    <col customWidth="1" min="6" max="6" width="12.25"/>
    <col customWidth="1" min="7" max="7" width="11.63"/>
    <col customWidth="1" min="8" max="8" width="15.25"/>
    <col customWidth="1" min="9" max="9" width="12.25"/>
    <col customWidth="1" min="10" max="10" width="9.38"/>
    <col customWidth="1" min="11" max="11" width="12.75"/>
    <col customWidth="1" min="12" max="12" width="16.0"/>
    <col customWidth="1" min="13" max="13" width="3.25"/>
    <col customWidth="1" min="14" max="14" width="11.13"/>
    <col customWidth="1" min="15" max="15" width="9.13"/>
    <col customWidth="1" min="16" max="16" width="12.88"/>
    <col customWidth="1" min="17" max="17" width="14.38"/>
    <col customWidth="1" min="18" max="18" width="17.75"/>
    <col customWidth="1" min="19" max="19" width="9.13"/>
    <col customWidth="1" min="20" max="20" width="15.63"/>
    <col customWidth="1" min="21" max="21" width="12.25"/>
    <col customWidth="1" min="22" max="22" width="9.13"/>
    <col customWidth="1" min="23" max="23" width="14.88"/>
  </cols>
  <sheetData>
    <row r="1" ht="15.75" customHeight="1">
      <c r="A1" s="278"/>
      <c r="B1" s="278" t="s">
        <v>282</v>
      </c>
      <c r="C1" s="278"/>
      <c r="D1" s="278"/>
      <c r="E1" s="279" t="s">
        <v>80</v>
      </c>
      <c r="F1" s="279"/>
      <c r="G1" s="279"/>
      <c r="H1" s="278"/>
      <c r="I1" s="278"/>
      <c r="J1" s="280" t="s">
        <v>283</v>
      </c>
      <c r="K1" s="280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</row>
    <row r="2" ht="15.75" customHeight="1">
      <c r="A2" s="278"/>
      <c r="B2" s="278" t="s">
        <v>284</v>
      </c>
      <c r="C2" s="278"/>
      <c r="D2" s="278"/>
      <c r="E2" s="281" t="s">
        <v>285</v>
      </c>
      <c r="F2" s="282"/>
      <c r="G2" s="282"/>
      <c r="H2" s="278"/>
      <c r="I2" s="278"/>
      <c r="J2" s="283" t="s">
        <v>286</v>
      </c>
      <c r="K2" s="283"/>
      <c r="L2" s="278"/>
      <c r="M2" s="278"/>
      <c r="N2" s="284" t="s">
        <v>136</v>
      </c>
      <c r="O2" s="278"/>
      <c r="P2" s="278"/>
      <c r="Q2" s="278"/>
      <c r="R2" s="278"/>
      <c r="S2" s="285" t="s">
        <v>287</v>
      </c>
      <c r="U2" s="278"/>
      <c r="V2" s="278"/>
      <c r="W2" s="278"/>
      <c r="X2" s="278"/>
      <c r="Y2" s="278"/>
      <c r="Z2" s="278"/>
    </row>
    <row r="3" ht="15.75" customHeight="1">
      <c r="A3" s="278"/>
      <c r="B3" s="278"/>
      <c r="C3" s="278"/>
      <c r="D3" s="278"/>
      <c r="E3" s="286" t="s">
        <v>288</v>
      </c>
      <c r="F3" s="287"/>
      <c r="G3" s="287"/>
      <c r="H3" s="278"/>
      <c r="I3" s="278"/>
      <c r="J3" s="288" t="s">
        <v>289</v>
      </c>
      <c r="K3" s="288"/>
      <c r="L3" s="278"/>
      <c r="M3" s="278"/>
      <c r="N3" s="289">
        <v>0.72</v>
      </c>
      <c r="O3" s="278" t="s">
        <v>290</v>
      </c>
      <c r="P3" s="278"/>
      <c r="Q3" s="278"/>
      <c r="R3" s="278"/>
      <c r="S3" s="278" t="s">
        <v>291</v>
      </c>
      <c r="T3" s="278" t="s">
        <v>292</v>
      </c>
      <c r="U3" s="278"/>
      <c r="V3" s="278"/>
      <c r="W3" s="278"/>
      <c r="X3" s="278"/>
      <c r="Y3" s="278"/>
      <c r="Z3" s="278"/>
    </row>
    <row r="4" ht="15.75" customHeight="1">
      <c r="A4" s="278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90">
        <f t="shared" ref="O4:O5" si="1">O8/S8*S4</f>
        <v>190.7695155</v>
      </c>
      <c r="P4" s="291">
        <f t="shared" ref="P4:P5" si="2">P8/O8*O4</f>
        <v>67934.77867</v>
      </c>
      <c r="Q4" s="290">
        <f t="shared" ref="Q4:Q5" si="3">Q8/S8*S4</f>
        <v>2954.734737</v>
      </c>
      <c r="R4" s="291">
        <f t="shared" ref="R4:R5" si="4">R8/Q8*Q4</f>
        <v>1567065.221</v>
      </c>
      <c r="S4" s="292">
        <f>T4/(T8/S8)</f>
        <v>3145.504253</v>
      </c>
      <c r="T4" s="293">
        <v>1635000.0</v>
      </c>
      <c r="U4" s="294" t="s">
        <v>293</v>
      </c>
      <c r="V4" s="278"/>
      <c r="W4" s="278"/>
      <c r="X4" s="278"/>
      <c r="Y4" s="278"/>
      <c r="Z4" s="278"/>
    </row>
    <row r="5" ht="15.75" customHeight="1">
      <c r="A5" s="278"/>
      <c r="B5" s="284" t="s">
        <v>294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90">
        <f t="shared" si="1"/>
        <v>8.670865068</v>
      </c>
      <c r="P5" s="291">
        <f t="shared" si="2"/>
        <v>2639.154412</v>
      </c>
      <c r="Q5" s="290">
        <f t="shared" si="3"/>
        <v>267.8333877</v>
      </c>
      <c r="R5" s="291">
        <f t="shared" si="4"/>
        <v>147753.1465</v>
      </c>
      <c r="S5" s="290">
        <f>T5/(T8/S8)</f>
        <v>276.5042527</v>
      </c>
      <c r="T5" s="291">
        <f>T4-T8</f>
        <v>143724</v>
      </c>
      <c r="U5" s="278" t="s">
        <v>295</v>
      </c>
      <c r="V5" s="278"/>
      <c r="W5" s="295"/>
      <c r="X5" s="278"/>
      <c r="Y5" s="278"/>
      <c r="Z5" s="278"/>
    </row>
    <row r="6" ht="15.75" customHeight="1">
      <c r="A6" s="278"/>
      <c r="B6" s="278"/>
      <c r="C6" s="296" t="s">
        <v>296</v>
      </c>
      <c r="D6" s="243"/>
      <c r="E6" s="244"/>
      <c r="F6" s="296" t="s">
        <v>297</v>
      </c>
      <c r="G6" s="243"/>
      <c r="H6" s="244"/>
      <c r="I6" s="296" t="s">
        <v>293</v>
      </c>
      <c r="J6" s="243"/>
      <c r="K6" s="244"/>
      <c r="L6" s="278"/>
      <c r="M6" s="278"/>
      <c r="N6" s="284" t="s">
        <v>298</v>
      </c>
      <c r="O6" s="278"/>
      <c r="P6" s="278"/>
      <c r="Q6" s="278"/>
      <c r="R6" s="278"/>
      <c r="S6" s="278"/>
      <c r="T6" s="278"/>
      <c r="U6" s="278"/>
      <c r="V6" s="278"/>
      <c r="W6" s="295"/>
      <c r="X6" s="278"/>
      <c r="Y6" s="278"/>
      <c r="Z6" s="278"/>
    </row>
    <row r="7" ht="15.75" customHeight="1">
      <c r="A7" s="278" t="s">
        <v>299</v>
      </c>
      <c r="B7" s="278"/>
      <c r="C7" s="297" t="s">
        <v>300</v>
      </c>
      <c r="D7" s="297" t="s">
        <v>301</v>
      </c>
      <c r="E7" s="297" t="s">
        <v>302</v>
      </c>
      <c r="F7" s="297" t="s">
        <v>300</v>
      </c>
      <c r="G7" s="297" t="s">
        <v>301</v>
      </c>
      <c r="H7" s="297" t="s">
        <v>302</v>
      </c>
      <c r="I7" s="297" t="s">
        <v>300</v>
      </c>
      <c r="J7" s="297" t="s">
        <v>301</v>
      </c>
      <c r="K7" s="297" t="s">
        <v>302</v>
      </c>
      <c r="L7" s="298" t="s">
        <v>303</v>
      </c>
      <c r="M7" s="278"/>
      <c r="N7" s="278"/>
      <c r="O7" s="278" t="s">
        <v>304</v>
      </c>
      <c r="P7" s="278" t="s">
        <v>305</v>
      </c>
      <c r="Q7" s="278" t="s">
        <v>306</v>
      </c>
      <c r="R7" s="278" t="s">
        <v>307</v>
      </c>
      <c r="S7" s="278" t="s">
        <v>308</v>
      </c>
      <c r="T7" s="278" t="s">
        <v>309</v>
      </c>
      <c r="U7" s="298" t="s">
        <v>310</v>
      </c>
      <c r="V7" s="278"/>
      <c r="W7" s="278"/>
      <c r="X7" s="278"/>
      <c r="Y7" s="278"/>
      <c r="Z7" s="278"/>
    </row>
    <row r="8" ht="15.75" customHeight="1">
      <c r="A8" s="299" t="s">
        <v>311</v>
      </c>
      <c r="B8" s="299"/>
      <c r="C8" s="299"/>
      <c r="D8" s="299"/>
      <c r="E8" s="299"/>
      <c r="F8" s="299"/>
      <c r="G8" s="299"/>
      <c r="H8" s="299"/>
      <c r="I8" s="300">
        <f>I16</f>
        <v>2456</v>
      </c>
      <c r="J8" s="300"/>
      <c r="K8" s="301">
        <f>K16</f>
        <v>1408430</v>
      </c>
      <c r="L8" s="302"/>
      <c r="M8" s="299"/>
      <c r="N8" s="299" t="s">
        <v>312</v>
      </c>
      <c r="O8" s="303">
        <f t="shared" ref="O8:T8" si="5">O21</f>
        <v>174</v>
      </c>
      <c r="P8" s="304">
        <f t="shared" si="5"/>
        <v>61963</v>
      </c>
      <c r="Q8" s="303">
        <f t="shared" si="5"/>
        <v>2695</v>
      </c>
      <c r="R8" s="304">
        <f t="shared" si="5"/>
        <v>1429313</v>
      </c>
      <c r="S8" s="303">
        <f t="shared" si="5"/>
        <v>2869</v>
      </c>
      <c r="T8" s="304">
        <f t="shared" si="5"/>
        <v>1491276</v>
      </c>
      <c r="U8" s="305"/>
      <c r="V8" s="299"/>
      <c r="W8" s="300"/>
      <c r="X8" s="299"/>
      <c r="Y8" s="299"/>
      <c r="Z8" s="299"/>
    </row>
    <row r="9" ht="15.75" customHeight="1">
      <c r="A9" s="278">
        <v>1.0</v>
      </c>
      <c r="B9" s="306">
        <v>45747.0</v>
      </c>
      <c r="C9" s="307">
        <v>30.0</v>
      </c>
      <c r="D9" s="308">
        <f>C9/'Sales Pacing'!B3</f>
        <v>713.3333333</v>
      </c>
      <c r="E9" s="309">
        <v>16220.0</v>
      </c>
      <c r="F9" s="307">
        <v>898.0</v>
      </c>
      <c r="G9" s="308">
        <f>F9/'Sales Pacing'!E3</f>
        <v>3554.021828</v>
      </c>
      <c r="H9" s="309">
        <v>527973.0</v>
      </c>
      <c r="I9" s="260">
        <f t="shared" ref="I9:K9" si="6">C9+F9</f>
        <v>928</v>
      </c>
      <c r="J9" s="308">
        <f t="shared" si="6"/>
        <v>4267.355161</v>
      </c>
      <c r="K9" s="310">
        <f t="shared" si="6"/>
        <v>544193</v>
      </c>
      <c r="L9" s="311"/>
      <c r="M9" s="278"/>
      <c r="N9" s="306">
        <v>45383.0</v>
      </c>
      <c r="O9" s="260">
        <v>27.0</v>
      </c>
      <c r="P9" s="310">
        <v>8218.0</v>
      </c>
      <c r="Q9" s="260">
        <v>834.0</v>
      </c>
      <c r="R9" s="310">
        <v>460085.0</v>
      </c>
      <c r="S9" s="260">
        <f t="shared" ref="S9:T9" si="7">O9+Q9</f>
        <v>861</v>
      </c>
      <c r="T9" s="310">
        <f t="shared" si="7"/>
        <v>468303</v>
      </c>
      <c r="U9" s="298"/>
      <c r="V9" s="278"/>
      <c r="W9" s="278"/>
      <c r="X9" s="278"/>
      <c r="Y9" s="278"/>
      <c r="Z9" s="278"/>
    </row>
    <row r="10" ht="15.75" customHeight="1">
      <c r="A10" s="278">
        <v>2.0</v>
      </c>
      <c r="B10" s="306">
        <v>45754.0</v>
      </c>
      <c r="C10" s="307">
        <v>39.0</v>
      </c>
      <c r="D10" s="308">
        <f>C10/'Sales Pacing'!B4</f>
        <v>642</v>
      </c>
      <c r="E10" s="309">
        <v>21024.0</v>
      </c>
      <c r="F10" s="307">
        <v>1136.0</v>
      </c>
      <c r="G10" s="308">
        <f>F10/'Sales Pacing'!E4</f>
        <v>3593.823337</v>
      </c>
      <c r="H10" s="309">
        <v>652031.0</v>
      </c>
      <c r="I10" s="260">
        <f t="shared" ref="I10:K10" si="8">C10+F10</f>
        <v>1175</v>
      </c>
      <c r="J10" s="308">
        <f t="shared" si="8"/>
        <v>4235.823337</v>
      </c>
      <c r="K10" s="310">
        <f t="shared" si="8"/>
        <v>673055</v>
      </c>
      <c r="L10" s="311">
        <f t="shared" ref="L10:L21" si="11">IF(K10&gt;0,K10-K9,0)</f>
        <v>128862</v>
      </c>
      <c r="M10" s="278"/>
      <c r="N10" s="306">
        <f t="shared" ref="N10:N20" si="12">N9+7</f>
        <v>45390</v>
      </c>
      <c r="O10" s="260">
        <v>32.0</v>
      </c>
      <c r="P10" s="310">
        <v>12068.0</v>
      </c>
      <c r="Q10" s="260">
        <v>1194.0</v>
      </c>
      <c r="R10" s="310">
        <v>655718.0</v>
      </c>
      <c r="S10" s="260">
        <f t="shared" ref="S10:T10" si="9">O10+Q10</f>
        <v>1226</v>
      </c>
      <c r="T10" s="310">
        <f t="shared" si="9"/>
        <v>667786</v>
      </c>
      <c r="U10" s="311">
        <f t="shared" ref="U10:U21" si="14">IF(T10&gt;0,T10-T9,0)</f>
        <v>199483</v>
      </c>
      <c r="V10" s="278"/>
      <c r="W10" s="278"/>
      <c r="X10" s="278"/>
      <c r="Y10" s="278"/>
      <c r="Z10" s="278"/>
    </row>
    <row r="11" ht="15.75" customHeight="1">
      <c r="A11" s="278">
        <v>3.0</v>
      </c>
      <c r="B11" s="306">
        <v>45761.0</v>
      </c>
      <c r="C11" s="307">
        <v>50.0</v>
      </c>
      <c r="D11" s="308">
        <f>C11/'Sales Pacing'!B5</f>
        <v>455.3191489</v>
      </c>
      <c r="E11" s="309">
        <v>27424.0</v>
      </c>
      <c r="F11" s="307">
        <v>1387.0</v>
      </c>
      <c r="G11" s="308">
        <f>F11/'Sales Pacing'!E5</f>
        <v>3529.55</v>
      </c>
      <c r="H11" s="309">
        <v>817109.0</v>
      </c>
      <c r="I11" s="260">
        <f t="shared" ref="I11:K11" si="10">C11+F11</f>
        <v>1437</v>
      </c>
      <c r="J11" s="308">
        <f t="shared" si="10"/>
        <v>3984.869149</v>
      </c>
      <c r="K11" s="310">
        <f t="shared" si="10"/>
        <v>844533</v>
      </c>
      <c r="L11" s="311">
        <f t="shared" si="11"/>
        <v>171478</v>
      </c>
      <c r="M11" s="278"/>
      <c r="N11" s="306">
        <f t="shared" si="12"/>
        <v>45397</v>
      </c>
      <c r="O11" s="260">
        <v>36.0</v>
      </c>
      <c r="P11" s="310">
        <v>13657.0</v>
      </c>
      <c r="Q11" s="260">
        <v>1434.0</v>
      </c>
      <c r="R11" s="310">
        <v>789833.0</v>
      </c>
      <c r="S11" s="260">
        <f t="shared" ref="S11:T11" si="13">O11+Q11</f>
        <v>1470</v>
      </c>
      <c r="T11" s="310">
        <f t="shared" si="13"/>
        <v>803490</v>
      </c>
      <c r="U11" s="311">
        <f t="shared" si="14"/>
        <v>135704</v>
      </c>
      <c r="V11" s="278"/>
      <c r="W11" s="312"/>
      <c r="X11" s="278"/>
      <c r="Y11" s="278"/>
      <c r="Z11" s="278"/>
    </row>
    <row r="12" ht="15.75" customHeight="1">
      <c r="A12" s="278">
        <v>4.0</v>
      </c>
      <c r="B12" s="306">
        <v>45768.0</v>
      </c>
      <c r="C12" s="307">
        <v>76.0</v>
      </c>
      <c r="D12" s="308">
        <f>C12/'Sales Pacing'!B6</f>
        <v>591.4181818</v>
      </c>
      <c r="E12" s="309">
        <v>40984.0</v>
      </c>
      <c r="F12" s="307">
        <v>1739.0</v>
      </c>
      <c r="G12" s="308">
        <f>F12/'Sales Pacing'!E6</f>
        <v>3653.033309</v>
      </c>
      <c r="H12" s="309">
        <v>1005395.0</v>
      </c>
      <c r="I12" s="260">
        <f t="shared" ref="I12:K12" si="15">C12+F12</f>
        <v>1815</v>
      </c>
      <c r="J12" s="308">
        <f t="shared" si="15"/>
        <v>4244.451491</v>
      </c>
      <c r="K12" s="310">
        <f t="shared" si="15"/>
        <v>1046379</v>
      </c>
      <c r="L12" s="311">
        <f t="shared" si="11"/>
        <v>201846</v>
      </c>
      <c r="M12" s="278"/>
      <c r="N12" s="306">
        <f t="shared" si="12"/>
        <v>45404</v>
      </c>
      <c r="O12" s="260">
        <v>45.0</v>
      </c>
      <c r="P12" s="310">
        <v>17584.0</v>
      </c>
      <c r="Q12" s="260">
        <v>1789.0</v>
      </c>
      <c r="R12" s="310">
        <v>976040.0</v>
      </c>
      <c r="S12" s="260">
        <f t="shared" ref="S12:T12" si="16">O12+Q12</f>
        <v>1834</v>
      </c>
      <c r="T12" s="310">
        <f t="shared" si="16"/>
        <v>993624</v>
      </c>
      <c r="U12" s="311">
        <f t="shared" si="14"/>
        <v>190134</v>
      </c>
      <c r="V12" s="278"/>
      <c r="W12" s="278"/>
      <c r="X12" s="278"/>
      <c r="Y12" s="278"/>
      <c r="Z12" s="278"/>
    </row>
    <row r="13" ht="15.75" customHeight="1">
      <c r="A13" s="282">
        <v>5.0</v>
      </c>
      <c r="B13" s="306">
        <f t="shared" ref="B13:B20" si="19">B12+7</f>
        <v>45775</v>
      </c>
      <c r="C13" s="307">
        <v>112.0</v>
      </c>
      <c r="D13" s="308">
        <f>C13/'Sales Pacing'!B7</f>
        <v>684.8</v>
      </c>
      <c r="E13" s="309">
        <v>54163.0</v>
      </c>
      <c r="F13" s="307">
        <v>2160.0</v>
      </c>
      <c r="G13" s="308">
        <f>F13/'Sales Pacing'!E7</f>
        <v>3788.488513</v>
      </c>
      <c r="H13" s="309">
        <v>1232817.0</v>
      </c>
      <c r="I13" s="313">
        <f t="shared" ref="I13:K13" si="17">C13+F13</f>
        <v>2272</v>
      </c>
      <c r="J13" s="308">
        <f t="shared" si="17"/>
        <v>4473.288513</v>
      </c>
      <c r="K13" s="310">
        <f t="shared" si="17"/>
        <v>1286980</v>
      </c>
      <c r="L13" s="311">
        <f t="shared" si="11"/>
        <v>240601</v>
      </c>
      <c r="M13" s="278"/>
      <c r="N13" s="306">
        <f t="shared" si="12"/>
        <v>45411</v>
      </c>
      <c r="O13" s="260">
        <v>47.0</v>
      </c>
      <c r="P13" s="310">
        <v>17987.0</v>
      </c>
      <c r="Q13" s="260">
        <v>2005.0</v>
      </c>
      <c r="R13" s="310">
        <v>1080463.0</v>
      </c>
      <c r="S13" s="260">
        <f t="shared" ref="S13:T13" si="18">O13+Q13</f>
        <v>2052</v>
      </c>
      <c r="T13" s="310">
        <f t="shared" si="18"/>
        <v>1098450</v>
      </c>
      <c r="U13" s="311">
        <f t="shared" si="14"/>
        <v>104826</v>
      </c>
      <c r="V13" s="278"/>
      <c r="W13" s="278"/>
      <c r="X13" s="278"/>
      <c r="Y13" s="278"/>
      <c r="Z13" s="278"/>
    </row>
    <row r="14" ht="15.75" customHeight="1">
      <c r="A14" s="278">
        <v>6.0</v>
      </c>
      <c r="B14" s="306">
        <f t="shared" si="19"/>
        <v>45782</v>
      </c>
      <c r="C14" s="307">
        <v>121.0</v>
      </c>
      <c r="D14" s="308">
        <f>C14/'Sales Pacing'!B8</f>
        <v>533.8969072</v>
      </c>
      <c r="E14" s="309">
        <v>58153.0</v>
      </c>
      <c r="F14" s="307">
        <v>2252.0</v>
      </c>
      <c r="G14" s="308">
        <f>F14/'Sales Pacing'!E8</f>
        <v>3121.381749</v>
      </c>
      <c r="H14" s="309">
        <v>1294295.0</v>
      </c>
      <c r="I14" s="260">
        <f t="shared" ref="I14:K14" si="20">C14+F14</f>
        <v>2373</v>
      </c>
      <c r="J14" s="308">
        <f t="shared" si="20"/>
        <v>3655.278656</v>
      </c>
      <c r="K14" s="310">
        <f t="shared" si="20"/>
        <v>1352448</v>
      </c>
      <c r="L14" s="311">
        <f t="shared" si="11"/>
        <v>65468</v>
      </c>
      <c r="M14" s="278"/>
      <c r="N14" s="306">
        <f t="shared" si="12"/>
        <v>45418</v>
      </c>
      <c r="O14" s="260">
        <v>70.0</v>
      </c>
      <c r="P14" s="310">
        <v>26832.0</v>
      </c>
      <c r="Q14" s="260">
        <v>2362.0</v>
      </c>
      <c r="R14" s="310">
        <v>1271615.0</v>
      </c>
      <c r="S14" s="260">
        <f t="shared" ref="S14:T14" si="21">O14+Q14</f>
        <v>2432</v>
      </c>
      <c r="T14" s="310">
        <f t="shared" si="21"/>
        <v>1298447</v>
      </c>
      <c r="U14" s="311">
        <f t="shared" si="14"/>
        <v>199997</v>
      </c>
      <c r="V14" s="278"/>
      <c r="W14" s="278"/>
      <c r="X14" s="278"/>
      <c r="Y14" s="278"/>
      <c r="Z14" s="278"/>
    </row>
    <row r="15" ht="15.75" customHeight="1">
      <c r="A15" s="278">
        <v>7.0</v>
      </c>
      <c r="B15" s="306">
        <f t="shared" si="19"/>
        <v>45789</v>
      </c>
      <c r="C15" s="307">
        <v>122.0</v>
      </c>
      <c r="D15" s="308">
        <f>C15/'Sales Pacing'!B9</f>
        <v>404.7751938</v>
      </c>
      <c r="E15" s="309">
        <v>59763.0</v>
      </c>
      <c r="F15" s="307">
        <v>2293.0</v>
      </c>
      <c r="G15" s="308">
        <f>F15/'Sales Pacing'!E9</f>
        <v>2534.092571</v>
      </c>
      <c r="H15" s="309">
        <v>1322554.0</v>
      </c>
      <c r="I15" s="260">
        <f t="shared" ref="I15:K15" si="22">C15+F15</f>
        <v>2415</v>
      </c>
      <c r="J15" s="308">
        <f t="shared" si="22"/>
        <v>2938.867765</v>
      </c>
      <c r="K15" s="310">
        <f t="shared" si="22"/>
        <v>1382317</v>
      </c>
      <c r="L15" s="311">
        <f t="shared" si="11"/>
        <v>29869</v>
      </c>
      <c r="M15" s="278"/>
      <c r="N15" s="306">
        <f t="shared" si="12"/>
        <v>45425</v>
      </c>
      <c r="O15" s="260">
        <v>76.0</v>
      </c>
      <c r="P15" s="310">
        <v>28802.0</v>
      </c>
      <c r="Q15" s="260">
        <v>2443.0</v>
      </c>
      <c r="R15" s="310">
        <v>1319275.0</v>
      </c>
      <c r="S15" s="260">
        <f t="shared" ref="S15:T15" si="23">O15+Q15</f>
        <v>2519</v>
      </c>
      <c r="T15" s="310">
        <f t="shared" si="23"/>
        <v>1348077</v>
      </c>
      <c r="U15" s="311">
        <f t="shared" si="14"/>
        <v>49630</v>
      </c>
      <c r="V15" s="278"/>
      <c r="W15" s="278"/>
      <c r="X15" s="278"/>
      <c r="Y15" s="278"/>
      <c r="Z15" s="278"/>
    </row>
    <row r="16" ht="15.75" customHeight="1">
      <c r="A16" s="278">
        <v>8.0</v>
      </c>
      <c r="B16" s="306">
        <f t="shared" si="19"/>
        <v>45796</v>
      </c>
      <c r="C16" s="279">
        <v>134.0</v>
      </c>
      <c r="D16" s="308">
        <f>C16/'Sales Pacing'!B10</f>
        <v>382.3466667</v>
      </c>
      <c r="E16" s="314">
        <v>63528.0</v>
      </c>
      <c r="F16" s="315">
        <v>2322.0</v>
      </c>
      <c r="G16" s="308">
        <f>F16/'Sales Pacing'!E10</f>
        <v>2473.787</v>
      </c>
      <c r="H16" s="314">
        <v>1344902.0</v>
      </c>
      <c r="I16" s="260">
        <f t="shared" ref="I16:K16" si="24">C16+F16</f>
        <v>2456</v>
      </c>
      <c r="J16" s="308">
        <f t="shared" si="24"/>
        <v>2856.133666</v>
      </c>
      <c r="K16" s="310">
        <f t="shared" si="24"/>
        <v>1408430</v>
      </c>
      <c r="L16" s="311">
        <f t="shared" si="11"/>
        <v>26113</v>
      </c>
      <c r="M16" s="278"/>
      <c r="N16" s="306">
        <f t="shared" si="12"/>
        <v>45432</v>
      </c>
      <c r="O16" s="260">
        <v>85.0</v>
      </c>
      <c r="P16" s="310">
        <v>30752.0</v>
      </c>
      <c r="Q16" s="260">
        <v>2473.0</v>
      </c>
      <c r="R16" s="310">
        <v>1329297.0</v>
      </c>
      <c r="S16" s="260">
        <f t="shared" ref="S16:T16" si="25">O16+Q16</f>
        <v>2558</v>
      </c>
      <c r="T16" s="310">
        <f t="shared" si="25"/>
        <v>1360049</v>
      </c>
      <c r="U16" s="311">
        <f t="shared" si="14"/>
        <v>11972</v>
      </c>
      <c r="V16" s="278"/>
      <c r="W16" s="290"/>
      <c r="X16" s="278"/>
      <c r="Y16" s="278"/>
      <c r="Z16" s="278"/>
    </row>
    <row r="17" ht="15.75" customHeight="1">
      <c r="A17" s="278">
        <v>9.0</v>
      </c>
      <c r="B17" s="306">
        <f t="shared" si="19"/>
        <v>45803</v>
      </c>
      <c r="C17" s="279">
        <v>146.0</v>
      </c>
      <c r="D17" s="308">
        <f>C17/'Sales Pacing'!B11</f>
        <v>369.7514793</v>
      </c>
      <c r="E17" s="314">
        <v>67946.0</v>
      </c>
      <c r="F17" s="315">
        <v>2345.0</v>
      </c>
      <c r="G17" s="308">
        <f>F17/'Sales Pacing'!E11</f>
        <v>2468.37627</v>
      </c>
      <c r="H17" s="314">
        <v>1357272.0</v>
      </c>
      <c r="I17" s="260">
        <f t="shared" ref="I17:K17" si="26">C17+F17</f>
        <v>2491</v>
      </c>
      <c r="J17" s="308">
        <f t="shared" si="26"/>
        <v>2838.127749</v>
      </c>
      <c r="K17" s="310">
        <f t="shared" si="26"/>
        <v>1425218</v>
      </c>
      <c r="L17" s="311">
        <f t="shared" si="11"/>
        <v>16788</v>
      </c>
      <c r="M17" s="278"/>
      <c r="N17" s="306">
        <f t="shared" si="12"/>
        <v>45439</v>
      </c>
      <c r="O17" s="260">
        <v>91.0</v>
      </c>
      <c r="P17" s="310">
        <v>32154.0</v>
      </c>
      <c r="Q17" s="260">
        <v>2513.0</v>
      </c>
      <c r="R17" s="310">
        <v>1344658.0</v>
      </c>
      <c r="S17" s="260">
        <f t="shared" ref="S17:T17" si="27">O17+Q17</f>
        <v>2604</v>
      </c>
      <c r="T17" s="310">
        <f t="shared" si="27"/>
        <v>1376812</v>
      </c>
      <c r="U17" s="311">
        <f t="shared" si="14"/>
        <v>16763</v>
      </c>
      <c r="V17" s="278"/>
      <c r="W17" s="290"/>
      <c r="X17" s="278"/>
      <c r="Y17" s="278"/>
      <c r="Z17" s="278"/>
    </row>
    <row r="18" ht="15.75" customHeight="1">
      <c r="A18" s="278">
        <v>10.0</v>
      </c>
      <c r="B18" s="306">
        <f t="shared" si="19"/>
        <v>45810</v>
      </c>
      <c r="C18" s="279">
        <v>165.0</v>
      </c>
      <c r="D18" s="308">
        <f>C18/'Sales Pacing'!B12</f>
        <v>377.6470588</v>
      </c>
      <c r="E18" s="314">
        <v>75744.0</v>
      </c>
      <c r="F18" s="315">
        <v>2369.0</v>
      </c>
      <c r="G18" s="308">
        <f>F18/'Sales Pacing'!E12</f>
        <v>2461.486032</v>
      </c>
      <c r="H18" s="314">
        <v>1380368.0</v>
      </c>
      <c r="I18" s="260">
        <f t="shared" ref="I18:K18" si="28">C18+F18</f>
        <v>2534</v>
      </c>
      <c r="J18" s="308">
        <f t="shared" si="28"/>
        <v>2839.13309</v>
      </c>
      <c r="K18" s="310">
        <f t="shared" si="28"/>
        <v>1456112</v>
      </c>
      <c r="L18" s="311">
        <f t="shared" si="11"/>
        <v>30894</v>
      </c>
      <c r="M18" s="278"/>
      <c r="N18" s="306">
        <f t="shared" si="12"/>
        <v>45446</v>
      </c>
      <c r="O18" s="260">
        <v>94.0</v>
      </c>
      <c r="P18" s="310">
        <v>32854.0</v>
      </c>
      <c r="Q18" s="260">
        <v>2608.0</v>
      </c>
      <c r="R18" s="310">
        <v>1391277.0</v>
      </c>
      <c r="S18" s="260">
        <f t="shared" ref="S18:T18" si="29">O18+Q18</f>
        <v>2702</v>
      </c>
      <c r="T18" s="310">
        <f t="shared" si="29"/>
        <v>1424131</v>
      </c>
      <c r="U18" s="311">
        <f t="shared" si="14"/>
        <v>47319</v>
      </c>
      <c r="V18" s="278"/>
      <c r="W18" s="290"/>
      <c r="X18" s="278"/>
      <c r="Y18" s="278"/>
      <c r="Z18" s="278"/>
    </row>
    <row r="19" ht="15.75" customHeight="1">
      <c r="A19" s="287">
        <v>11.0</v>
      </c>
      <c r="B19" s="306">
        <f t="shared" si="19"/>
        <v>45817</v>
      </c>
      <c r="C19" s="279">
        <v>186.0</v>
      </c>
      <c r="D19" s="308">
        <f>C19/'Sales Pacing'!B13</f>
        <v>396.0597015</v>
      </c>
      <c r="E19" s="314">
        <v>89633.0</v>
      </c>
      <c r="F19" s="315">
        <v>2384.0</v>
      </c>
      <c r="G19" s="308">
        <f>F19/'Sales Pacing'!E13</f>
        <v>2469.11246</v>
      </c>
      <c r="H19" s="314">
        <v>1390065.0</v>
      </c>
      <c r="I19" s="316">
        <f t="shared" ref="I19:K19" si="30">C19+F19</f>
        <v>2570</v>
      </c>
      <c r="J19" s="308">
        <f t="shared" si="30"/>
        <v>2865.172161</v>
      </c>
      <c r="K19" s="310">
        <f t="shared" si="30"/>
        <v>1479698</v>
      </c>
      <c r="L19" s="311">
        <f t="shared" si="11"/>
        <v>23586</v>
      </c>
      <c r="M19" s="278"/>
      <c r="N19" s="306">
        <f t="shared" si="12"/>
        <v>45453</v>
      </c>
      <c r="O19" s="260">
        <v>95.0</v>
      </c>
      <c r="P19" s="310">
        <v>33169.0</v>
      </c>
      <c r="Q19" s="260">
        <v>2628.0</v>
      </c>
      <c r="R19" s="310">
        <v>1398365.0</v>
      </c>
      <c r="S19" s="260">
        <f t="shared" ref="S19:T19" si="31">O19+Q19</f>
        <v>2723</v>
      </c>
      <c r="T19" s="310">
        <f t="shared" si="31"/>
        <v>1431534</v>
      </c>
      <c r="U19" s="311">
        <f t="shared" si="14"/>
        <v>7403</v>
      </c>
      <c r="V19" s="278"/>
      <c r="W19" s="290"/>
      <c r="X19" s="278"/>
      <c r="Y19" s="278"/>
      <c r="Z19" s="278"/>
    </row>
    <row r="20" ht="15.75" customHeight="1">
      <c r="A20" s="278">
        <v>12.0</v>
      </c>
      <c r="B20" s="306">
        <f t="shared" si="19"/>
        <v>45824</v>
      </c>
      <c r="C20" s="279">
        <v>205.0</v>
      </c>
      <c r="D20" s="308">
        <f>C20/'Sales Pacing'!B14</f>
        <v>404.3317972</v>
      </c>
      <c r="E20" s="314">
        <v>94753.0</v>
      </c>
      <c r="F20" s="315">
        <v>2413.0</v>
      </c>
      <c r="G20" s="308">
        <f>F20/'Sales Pacing'!E14</f>
        <v>2491.143416</v>
      </c>
      <c r="H20" s="314">
        <v>1408181.0</v>
      </c>
      <c r="I20" s="260">
        <f t="shared" ref="I20:K20" si="32">C20+F20</f>
        <v>2618</v>
      </c>
      <c r="J20" s="308">
        <f t="shared" si="32"/>
        <v>2895.475214</v>
      </c>
      <c r="K20" s="310">
        <f t="shared" si="32"/>
        <v>1502934</v>
      </c>
      <c r="L20" s="311">
        <f t="shared" si="11"/>
        <v>23236</v>
      </c>
      <c r="M20" s="278"/>
      <c r="N20" s="306">
        <f t="shared" si="12"/>
        <v>45460</v>
      </c>
      <c r="O20" s="260">
        <v>103.0</v>
      </c>
      <c r="P20" s="310">
        <v>35745.0</v>
      </c>
      <c r="Q20" s="260">
        <v>2655.0</v>
      </c>
      <c r="R20" s="310">
        <v>1411925.0</v>
      </c>
      <c r="S20" s="260">
        <f t="shared" ref="S20:T20" si="33">O20+Q20</f>
        <v>2758</v>
      </c>
      <c r="T20" s="310">
        <f t="shared" si="33"/>
        <v>1447670</v>
      </c>
      <c r="U20" s="311">
        <f t="shared" si="14"/>
        <v>16136</v>
      </c>
      <c r="V20" s="278"/>
      <c r="W20" s="290"/>
      <c r="X20" s="278"/>
      <c r="Y20" s="278"/>
      <c r="Z20" s="278"/>
    </row>
    <row r="21" ht="15.75" customHeight="1">
      <c r="A21" s="317" t="s">
        <v>313</v>
      </c>
      <c r="B21" s="318">
        <v>45915.0</v>
      </c>
      <c r="C21" s="279">
        <v>313.0</v>
      </c>
      <c r="D21" s="308">
        <f>C21/'Sales Pacing'!B15</f>
        <v>313</v>
      </c>
      <c r="E21" s="314">
        <v>138928.0</v>
      </c>
      <c r="F21" s="315">
        <v>2426.0</v>
      </c>
      <c r="G21" s="308">
        <f>F21/'Sales Pacing'!E15</f>
        <v>2426</v>
      </c>
      <c r="H21" s="314">
        <v>1411029.0</v>
      </c>
      <c r="I21" s="260">
        <f t="shared" ref="I21:K21" si="34">C21+F21</f>
        <v>2739</v>
      </c>
      <c r="J21" s="308">
        <f t="shared" si="34"/>
        <v>2739</v>
      </c>
      <c r="K21" s="319">
        <f t="shared" si="34"/>
        <v>1549957</v>
      </c>
      <c r="L21" s="311">
        <f t="shared" si="11"/>
        <v>47023</v>
      </c>
      <c r="M21" s="278"/>
      <c r="N21" s="320" t="s">
        <v>314</v>
      </c>
      <c r="O21" s="260">
        <v>174.0</v>
      </c>
      <c r="P21" s="310">
        <v>61963.0</v>
      </c>
      <c r="Q21" s="260">
        <v>2695.0</v>
      </c>
      <c r="R21" s="310">
        <v>1429313.0</v>
      </c>
      <c r="S21" s="260">
        <f t="shared" ref="S21:T21" si="35">O21+Q21</f>
        <v>2869</v>
      </c>
      <c r="T21" s="310">
        <f t="shared" si="35"/>
        <v>1491276</v>
      </c>
      <c r="U21" s="311">
        <f t="shared" si="14"/>
        <v>43606</v>
      </c>
      <c r="V21" s="278"/>
      <c r="W21" s="290"/>
      <c r="X21" s="278"/>
      <c r="Y21" s="278"/>
      <c r="Z21" s="278"/>
    </row>
    <row r="22" ht="15.75" customHeight="1">
      <c r="A22" s="278"/>
      <c r="B22" s="278"/>
      <c r="C22" s="260"/>
      <c r="D22" s="260"/>
      <c r="E22" s="310"/>
      <c r="F22" s="260"/>
      <c r="G22" s="260"/>
      <c r="H22" s="310"/>
      <c r="I22" s="260" t="s">
        <v>315</v>
      </c>
      <c r="J22" s="257">
        <f>J21/$S$4</f>
        <v>0.8707665862</v>
      </c>
      <c r="K22" s="257">
        <f>K21/$T$4</f>
        <v>0.9479859327</v>
      </c>
      <c r="L22" s="310"/>
      <c r="M22" s="278"/>
      <c r="N22" s="306"/>
      <c r="O22" s="278"/>
      <c r="P22" s="278"/>
      <c r="Q22" s="278"/>
      <c r="R22" s="278"/>
      <c r="S22" s="278"/>
      <c r="T22" s="310"/>
      <c r="U22" s="278"/>
      <c r="V22" s="278"/>
      <c r="W22" s="278"/>
      <c r="X22" s="278"/>
      <c r="Y22" s="278"/>
      <c r="Z22" s="278"/>
    </row>
    <row r="23" ht="15.75" customHeight="1">
      <c r="A23" s="278"/>
      <c r="B23" s="278" t="s">
        <v>316</v>
      </c>
      <c r="C23" s="260"/>
      <c r="D23" s="260"/>
      <c r="E23" s="310"/>
      <c r="F23" s="260"/>
      <c r="G23" s="260"/>
      <c r="H23" s="310"/>
      <c r="I23" s="260"/>
      <c r="J23" s="260"/>
      <c r="K23" s="310"/>
      <c r="L23" s="310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</row>
    <row r="24" ht="15.75" customHeight="1">
      <c r="A24" s="278"/>
      <c r="B24" s="257">
        <f>F15/S8</f>
        <v>0.7992331823</v>
      </c>
      <c r="C24" s="260"/>
      <c r="D24" s="260"/>
      <c r="E24" s="310" t="s">
        <v>317</v>
      </c>
      <c r="F24" s="260"/>
      <c r="G24" s="260"/>
      <c r="H24" s="310"/>
      <c r="I24" s="260"/>
      <c r="J24" s="260"/>
      <c r="K24" s="257"/>
      <c r="L24" s="310"/>
      <c r="M24" s="278"/>
      <c r="N24" s="284" t="s">
        <v>131</v>
      </c>
      <c r="O24" s="278"/>
      <c r="P24" s="278"/>
      <c r="Q24" s="278"/>
      <c r="R24" s="278"/>
      <c r="S24" s="285" t="s">
        <v>318</v>
      </c>
      <c r="U24" s="278"/>
      <c r="V24" s="278"/>
      <c r="W24" s="278"/>
      <c r="X24" s="278"/>
      <c r="Y24" s="278"/>
      <c r="Z24" s="278"/>
    </row>
    <row r="25" ht="15.75" customHeight="1">
      <c r="A25" s="278"/>
      <c r="B25" s="278"/>
      <c r="C25" s="260"/>
      <c r="D25" s="260"/>
      <c r="E25" s="310"/>
      <c r="F25" s="260"/>
      <c r="G25" s="260"/>
      <c r="H25" s="310"/>
      <c r="I25" s="260"/>
      <c r="J25" s="260"/>
      <c r="K25" s="310"/>
      <c r="L25" s="310"/>
      <c r="M25" s="278"/>
      <c r="N25" s="289">
        <v>0.26</v>
      </c>
      <c r="O25" s="278" t="s">
        <v>290</v>
      </c>
      <c r="P25" s="278"/>
      <c r="Q25" s="278"/>
      <c r="R25" s="278"/>
      <c r="S25" s="278" t="s">
        <v>291</v>
      </c>
      <c r="T25" s="278" t="s">
        <v>292</v>
      </c>
      <c r="U25" s="278"/>
      <c r="V25" s="278"/>
      <c r="W25" s="278"/>
      <c r="X25" s="278"/>
      <c r="Y25" s="278"/>
      <c r="Z25" s="278"/>
    </row>
    <row r="26" ht="15.75" customHeight="1">
      <c r="A26" s="278"/>
      <c r="B26" s="278"/>
      <c r="C26" s="260"/>
      <c r="D26" s="260"/>
      <c r="E26" s="310"/>
      <c r="F26" s="260"/>
      <c r="G26" s="260"/>
      <c r="H26" s="310"/>
      <c r="I26" s="260"/>
      <c r="J26" s="260"/>
      <c r="K26" s="310"/>
      <c r="L26" s="310"/>
      <c r="M26" s="278"/>
      <c r="N26" s="278"/>
      <c r="O26" s="290">
        <f t="shared" ref="O26:O27" si="36">O30/S30*S26</f>
        <v>240.0734312</v>
      </c>
      <c r="P26" s="291">
        <f t="shared" ref="P26:P27" si="37">P30/O30*O26</f>
        <v>69318.26902</v>
      </c>
      <c r="Q26" s="290">
        <f t="shared" ref="Q26:Q27" si="38">Q30/S30*S26</f>
        <v>1547.13989</v>
      </c>
      <c r="R26" s="291">
        <f t="shared" ref="R26:R27" si="39">R30/Q30*Q26</f>
        <v>549681.731</v>
      </c>
      <c r="S26" s="292">
        <f>T26/(T30/S30)</f>
        <v>1787.213321</v>
      </c>
      <c r="T26" s="293">
        <v>619000.0</v>
      </c>
      <c r="U26" s="294" t="s">
        <v>293</v>
      </c>
      <c r="V26" s="278"/>
      <c r="W26" s="278"/>
      <c r="X26" s="278"/>
      <c r="Y26" s="278"/>
      <c r="Z26" s="278"/>
    </row>
    <row r="27" ht="15.75" customHeight="1">
      <c r="A27" s="278"/>
      <c r="B27" s="284" t="s">
        <v>319</v>
      </c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90">
        <f t="shared" si="36"/>
        <v>3.206094887</v>
      </c>
      <c r="P27" s="291">
        <f t="shared" si="37"/>
        <v>1038.774743</v>
      </c>
      <c r="Q27" s="290">
        <f t="shared" si="38"/>
        <v>109.0072262</v>
      </c>
      <c r="R27" s="291">
        <f t="shared" si="39"/>
        <v>44362.73495</v>
      </c>
      <c r="S27" s="290">
        <f>T27/(T30/S30)</f>
        <v>112.213321</v>
      </c>
      <c r="T27" s="291">
        <f>T26-T30</f>
        <v>38865</v>
      </c>
      <c r="U27" s="278" t="s">
        <v>295</v>
      </c>
      <c r="V27" s="278"/>
      <c r="W27" s="295"/>
      <c r="X27" s="278"/>
      <c r="Y27" s="278"/>
      <c r="Z27" s="278"/>
    </row>
    <row r="28" ht="15.75" customHeight="1">
      <c r="A28" s="278"/>
      <c r="B28" s="278"/>
      <c r="C28" s="296" t="s">
        <v>296</v>
      </c>
      <c r="D28" s="243"/>
      <c r="E28" s="244"/>
      <c r="F28" s="296" t="s">
        <v>297</v>
      </c>
      <c r="G28" s="243"/>
      <c r="H28" s="244"/>
      <c r="I28" s="296" t="s">
        <v>293</v>
      </c>
      <c r="J28" s="243"/>
      <c r="K28" s="244"/>
      <c r="L28" s="278"/>
      <c r="M28" s="278"/>
      <c r="N28" s="284" t="s">
        <v>320</v>
      </c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</row>
    <row r="29" ht="15.75" customHeight="1">
      <c r="A29" s="278"/>
      <c r="B29" s="278"/>
      <c r="C29" s="297" t="s">
        <v>300</v>
      </c>
      <c r="D29" s="297" t="s">
        <v>301</v>
      </c>
      <c r="E29" s="297" t="s">
        <v>302</v>
      </c>
      <c r="F29" s="297" t="s">
        <v>300</v>
      </c>
      <c r="G29" s="297" t="s">
        <v>301</v>
      </c>
      <c r="H29" s="297" t="s">
        <v>302</v>
      </c>
      <c r="I29" s="297" t="s">
        <v>300</v>
      </c>
      <c r="J29" s="297" t="s">
        <v>301</v>
      </c>
      <c r="K29" s="297" t="s">
        <v>302</v>
      </c>
      <c r="L29" s="298" t="s">
        <v>303</v>
      </c>
      <c r="M29" s="278"/>
      <c r="N29" s="278"/>
      <c r="O29" s="278" t="s">
        <v>304</v>
      </c>
      <c r="P29" s="278" t="s">
        <v>305</v>
      </c>
      <c r="Q29" s="278" t="s">
        <v>306</v>
      </c>
      <c r="R29" s="278" t="s">
        <v>307</v>
      </c>
      <c r="S29" s="278" t="s">
        <v>308</v>
      </c>
      <c r="T29" s="278" t="s">
        <v>309</v>
      </c>
      <c r="U29" s="298" t="s">
        <v>310</v>
      </c>
      <c r="V29" s="278"/>
      <c r="W29" s="278"/>
      <c r="X29" s="278"/>
      <c r="Y29" s="278"/>
      <c r="Z29" s="278"/>
    </row>
    <row r="30" ht="15.75" customHeight="1">
      <c r="A30" s="299" t="s">
        <v>311</v>
      </c>
      <c r="B30" s="299"/>
      <c r="C30" s="299"/>
      <c r="D30" s="299"/>
      <c r="E30" s="299"/>
      <c r="F30" s="299"/>
      <c r="G30" s="299"/>
      <c r="H30" s="299"/>
      <c r="I30" s="300">
        <f>I38</f>
        <v>1561</v>
      </c>
      <c r="J30" s="300"/>
      <c r="K30" s="301">
        <f>K38</f>
        <v>591188</v>
      </c>
      <c r="L30" s="302"/>
      <c r="M30" s="299"/>
      <c r="N30" s="299" t="s">
        <v>312</v>
      </c>
      <c r="O30" s="303">
        <f t="shared" ref="O30:T30" si="40">O43</f>
        <v>225</v>
      </c>
      <c r="P30" s="303">
        <f t="shared" si="40"/>
        <v>64966</v>
      </c>
      <c r="Q30" s="303">
        <f t="shared" si="40"/>
        <v>1450</v>
      </c>
      <c r="R30" s="303">
        <f t="shared" si="40"/>
        <v>515169</v>
      </c>
      <c r="S30" s="303">
        <f t="shared" si="40"/>
        <v>1675</v>
      </c>
      <c r="T30" s="303">
        <f t="shared" si="40"/>
        <v>580135</v>
      </c>
      <c r="U30" s="302"/>
      <c r="V30" s="299"/>
      <c r="W30" s="299"/>
      <c r="X30" s="299"/>
      <c r="Y30" s="299"/>
      <c r="Z30" s="299"/>
    </row>
    <row r="31" ht="15.75" customHeight="1">
      <c r="A31" s="278">
        <v>1.0</v>
      </c>
      <c r="B31" s="306">
        <v>45747.0</v>
      </c>
      <c r="C31" s="307">
        <v>38.0</v>
      </c>
      <c r="D31" s="308">
        <f>C31/'Sales Pacing'!C3</f>
        <v>1048.166667</v>
      </c>
      <c r="E31" s="309">
        <v>13163.0</v>
      </c>
      <c r="F31" s="307">
        <v>636.0</v>
      </c>
      <c r="G31" s="308">
        <f>F31/'Sales Pacing'!F3</f>
        <v>5546.392654</v>
      </c>
      <c r="H31" s="309">
        <v>258782.0</v>
      </c>
      <c r="I31" s="260">
        <f t="shared" ref="I31:K31" si="41">C31+F31</f>
        <v>674</v>
      </c>
      <c r="J31" s="308">
        <f t="shared" si="41"/>
        <v>6594.559321</v>
      </c>
      <c r="K31" s="310">
        <f t="shared" si="41"/>
        <v>271945</v>
      </c>
      <c r="L31" s="311"/>
      <c r="M31" s="278"/>
      <c r="N31" s="306">
        <v>45383.0</v>
      </c>
      <c r="O31" s="260">
        <v>2.0</v>
      </c>
      <c r="P31" s="310">
        <v>648.0</v>
      </c>
      <c r="Q31" s="260">
        <v>68.0</v>
      </c>
      <c r="R31" s="310">
        <v>27674.0</v>
      </c>
      <c r="S31" s="260">
        <f t="shared" ref="S31:T31" si="42">O31+Q31</f>
        <v>70</v>
      </c>
      <c r="T31" s="310">
        <f t="shared" si="42"/>
        <v>28322</v>
      </c>
      <c r="U31" s="298"/>
      <c r="V31" s="278"/>
      <c r="W31" s="278"/>
      <c r="X31" s="278"/>
      <c r="Y31" s="278"/>
      <c r="Z31" s="278"/>
    </row>
    <row r="32" ht="15.75" customHeight="1">
      <c r="A32" s="278">
        <v>2.0</v>
      </c>
      <c r="B32" s="306">
        <v>45754.0</v>
      </c>
      <c r="C32" s="307">
        <v>44.0</v>
      </c>
      <c r="D32" s="308">
        <f>C32/'Sales Pacing'!C4</f>
        <v>606.8333333</v>
      </c>
      <c r="E32" s="309">
        <v>14651.0</v>
      </c>
      <c r="F32" s="307">
        <v>785.0</v>
      </c>
      <c r="G32" s="308">
        <f>F32/'Sales Pacing'!F4</f>
        <v>3783.578874</v>
      </c>
      <c r="H32" s="309">
        <v>312531.0</v>
      </c>
      <c r="I32" s="260">
        <f t="shared" ref="I32:K32" si="43">C32+F32</f>
        <v>829</v>
      </c>
      <c r="J32" s="308">
        <f t="shared" si="43"/>
        <v>4390.412207</v>
      </c>
      <c r="K32" s="310">
        <f t="shared" si="43"/>
        <v>327182</v>
      </c>
      <c r="L32" s="311">
        <f t="shared" ref="L32:L43" si="46">IF(K32&gt;0,K32-K31,0)</f>
        <v>55237</v>
      </c>
      <c r="M32" s="278"/>
      <c r="N32" s="306">
        <f t="shared" ref="N32:N42" si="47">N31+7</f>
        <v>45390</v>
      </c>
      <c r="O32" s="260">
        <v>54.0</v>
      </c>
      <c r="P32" s="310">
        <v>17576.0</v>
      </c>
      <c r="Q32" s="260">
        <v>181.0</v>
      </c>
      <c r="R32" s="310">
        <v>68648.0</v>
      </c>
      <c r="S32" s="260">
        <f t="shared" ref="S32:T32" si="44">O32+Q32</f>
        <v>235</v>
      </c>
      <c r="T32" s="310">
        <f t="shared" si="44"/>
        <v>86224</v>
      </c>
      <c r="U32" s="311">
        <f t="shared" ref="U32:U43" si="49">IF(T32&gt;0,T32-T31,0)</f>
        <v>57902</v>
      </c>
      <c r="V32" s="278"/>
      <c r="W32" s="278"/>
      <c r="X32" s="278"/>
      <c r="Y32" s="278"/>
      <c r="Z32" s="278"/>
    </row>
    <row r="33" ht="15.75" customHeight="1">
      <c r="A33" s="278">
        <v>3.0</v>
      </c>
      <c r="B33" s="306">
        <v>45761.0</v>
      </c>
      <c r="C33" s="307">
        <v>54.0</v>
      </c>
      <c r="D33" s="308">
        <f>C33/'Sales Pacing'!C5</f>
        <v>616.3448276</v>
      </c>
      <c r="E33" s="309">
        <v>19061.0</v>
      </c>
      <c r="F33" s="307">
        <v>893.0</v>
      </c>
      <c r="G33" s="308">
        <f>F33/'Sales Pacing'!F5</f>
        <v>3135.214404</v>
      </c>
      <c r="H33" s="309">
        <v>353304.0</v>
      </c>
      <c r="I33" s="260">
        <f t="shared" ref="I33:K33" si="45">C33+F33</f>
        <v>947</v>
      </c>
      <c r="J33" s="308">
        <f t="shared" si="45"/>
        <v>3751.559232</v>
      </c>
      <c r="K33" s="310">
        <f t="shared" si="45"/>
        <v>372365</v>
      </c>
      <c r="L33" s="311">
        <f t="shared" si="46"/>
        <v>45183</v>
      </c>
      <c r="M33" s="278"/>
      <c r="N33" s="306">
        <f t="shared" si="47"/>
        <v>45397</v>
      </c>
      <c r="O33" s="260">
        <v>66.0</v>
      </c>
      <c r="P33" s="310">
        <v>20302.0</v>
      </c>
      <c r="Q33" s="260">
        <v>283.0</v>
      </c>
      <c r="R33" s="310">
        <v>105425.0</v>
      </c>
      <c r="S33" s="260">
        <f t="shared" ref="S33:T33" si="48">O33+Q33</f>
        <v>349</v>
      </c>
      <c r="T33" s="310">
        <f t="shared" si="48"/>
        <v>125727</v>
      </c>
      <c r="U33" s="311">
        <f t="shared" si="49"/>
        <v>39503</v>
      </c>
      <c r="V33" s="278"/>
      <c r="W33" s="278"/>
      <c r="X33" s="278"/>
      <c r="Y33" s="278"/>
      <c r="Z33" s="278"/>
    </row>
    <row r="34" ht="15.75" customHeight="1">
      <c r="A34" s="278">
        <v>4.0</v>
      </c>
      <c r="B34" s="306">
        <v>45768.0</v>
      </c>
      <c r="C34" s="307">
        <v>60.0</v>
      </c>
      <c r="D34" s="308">
        <f>C34/'Sales Pacing'!C6</f>
        <v>484.3902439</v>
      </c>
      <c r="E34" s="309">
        <v>20782.0</v>
      </c>
      <c r="F34" s="307">
        <v>1067.0</v>
      </c>
      <c r="G34" s="308">
        <f>F34/'Sales Pacing'!F6</f>
        <v>2921.075041</v>
      </c>
      <c r="H34" s="309">
        <v>417996.0</v>
      </c>
      <c r="I34" s="260">
        <f t="shared" ref="I34:K34" si="50">C34+F34</f>
        <v>1127</v>
      </c>
      <c r="J34" s="308">
        <f t="shared" si="50"/>
        <v>3405.465285</v>
      </c>
      <c r="K34" s="310">
        <f t="shared" si="50"/>
        <v>438778</v>
      </c>
      <c r="L34" s="311">
        <f t="shared" si="46"/>
        <v>66413</v>
      </c>
      <c r="M34" s="278"/>
      <c r="N34" s="306">
        <f t="shared" si="47"/>
        <v>45404</v>
      </c>
      <c r="O34" s="260">
        <v>86.0</v>
      </c>
      <c r="P34" s="310">
        <v>26557.0</v>
      </c>
      <c r="Q34" s="260">
        <v>389.0</v>
      </c>
      <c r="R34" s="310">
        <v>146108.0</v>
      </c>
      <c r="S34" s="260">
        <f t="shared" ref="S34:T34" si="51">O34+Q34</f>
        <v>475</v>
      </c>
      <c r="T34" s="310">
        <f t="shared" si="51"/>
        <v>172665</v>
      </c>
      <c r="U34" s="311">
        <f t="shared" si="49"/>
        <v>46938</v>
      </c>
      <c r="V34" s="278"/>
      <c r="W34" s="278"/>
      <c r="X34" s="278"/>
      <c r="Y34" s="278"/>
      <c r="Z34" s="278"/>
    </row>
    <row r="35" ht="15.75" customHeight="1">
      <c r="A35" s="282">
        <v>5.0</v>
      </c>
      <c r="B35" s="306">
        <f t="shared" ref="B35:B42" si="54">B34+7</f>
        <v>45775</v>
      </c>
      <c r="C35" s="307">
        <v>118.0</v>
      </c>
      <c r="D35" s="308">
        <f>C35/'Sales Pacing'!C7</f>
        <v>566.057971</v>
      </c>
      <c r="E35" s="309">
        <v>38918.0</v>
      </c>
      <c r="F35" s="307">
        <v>1300.0</v>
      </c>
      <c r="G35" s="308">
        <f>F35/'Sales Pacing'!F7</f>
        <v>2887.950873</v>
      </c>
      <c r="H35" s="309">
        <v>502867.0</v>
      </c>
      <c r="I35" s="313">
        <f t="shared" ref="I35:K35" si="52">C35+F35</f>
        <v>1418</v>
      </c>
      <c r="J35" s="308">
        <f t="shared" si="52"/>
        <v>3454.008844</v>
      </c>
      <c r="K35" s="310">
        <f t="shared" si="52"/>
        <v>541785</v>
      </c>
      <c r="L35" s="311">
        <f t="shared" si="46"/>
        <v>103007</v>
      </c>
      <c r="M35" s="278"/>
      <c r="N35" s="306">
        <f t="shared" si="47"/>
        <v>45411</v>
      </c>
      <c r="O35" s="260">
        <v>86.0</v>
      </c>
      <c r="P35" s="310">
        <v>26557.0</v>
      </c>
      <c r="Q35" s="260">
        <v>476.0</v>
      </c>
      <c r="R35" s="310">
        <v>178054.0</v>
      </c>
      <c r="S35" s="260">
        <f t="shared" ref="S35:T35" si="53">O35+Q35</f>
        <v>562</v>
      </c>
      <c r="T35" s="310">
        <f t="shared" si="53"/>
        <v>204611</v>
      </c>
      <c r="U35" s="311">
        <f t="shared" si="49"/>
        <v>31946</v>
      </c>
      <c r="V35" s="278"/>
      <c r="W35" s="278"/>
      <c r="X35" s="278"/>
      <c r="Y35" s="278"/>
      <c r="Z35" s="278"/>
    </row>
    <row r="36" ht="15.75" customHeight="1">
      <c r="A36" s="278">
        <v>6.0</v>
      </c>
      <c r="B36" s="306">
        <f t="shared" si="54"/>
        <v>45782</v>
      </c>
      <c r="C36" s="307">
        <v>157.0</v>
      </c>
      <c r="D36" s="308">
        <f>C36/'Sales Pacing'!C8</f>
        <v>683.7763158</v>
      </c>
      <c r="E36" s="309">
        <v>51765.0</v>
      </c>
      <c r="F36" s="307">
        <v>1358.0</v>
      </c>
      <c r="G36" s="308">
        <f>F36/'Sales Pacing'!F8</f>
        <v>2121.639789</v>
      </c>
      <c r="H36" s="309">
        <v>522161.0</v>
      </c>
      <c r="I36" s="260">
        <f t="shared" ref="I36:K36" si="55">C36+F36</f>
        <v>1515</v>
      </c>
      <c r="J36" s="308">
        <f t="shared" si="55"/>
        <v>2805.416105</v>
      </c>
      <c r="K36" s="310">
        <f t="shared" si="55"/>
        <v>573926</v>
      </c>
      <c r="L36" s="311">
        <f t="shared" si="46"/>
        <v>32141</v>
      </c>
      <c r="M36" s="278"/>
      <c r="N36" s="306">
        <f t="shared" si="47"/>
        <v>45418</v>
      </c>
      <c r="O36" s="260">
        <v>98.0</v>
      </c>
      <c r="P36" s="310">
        <v>31472.0</v>
      </c>
      <c r="Q36" s="260">
        <v>806.0</v>
      </c>
      <c r="R36" s="310">
        <v>294720.0</v>
      </c>
      <c r="S36" s="260">
        <f t="shared" ref="S36:T36" si="56">O36+Q36</f>
        <v>904</v>
      </c>
      <c r="T36" s="310">
        <f t="shared" si="56"/>
        <v>326192</v>
      </c>
      <c r="U36" s="311">
        <f t="shared" si="49"/>
        <v>121581</v>
      </c>
      <c r="V36" s="278"/>
      <c r="W36" s="278"/>
      <c r="X36" s="278"/>
      <c r="Y36" s="278"/>
      <c r="Z36" s="278"/>
    </row>
    <row r="37" ht="15.75" customHeight="1">
      <c r="A37" s="278">
        <v>7.0</v>
      </c>
      <c r="B37" s="306">
        <f t="shared" si="54"/>
        <v>45789</v>
      </c>
      <c r="C37" s="307">
        <v>165.0</v>
      </c>
      <c r="D37" s="308">
        <f>C37/'Sales Pacing'!C9</f>
        <v>593.6413043</v>
      </c>
      <c r="E37" s="309">
        <v>54301.0</v>
      </c>
      <c r="F37" s="307">
        <v>1365.0</v>
      </c>
      <c r="G37" s="308">
        <f>F37/'Sales Pacing'!F9</f>
        <v>1717.375042</v>
      </c>
      <c r="H37" s="309">
        <v>525805.0</v>
      </c>
      <c r="I37" s="260">
        <f t="shared" ref="I37:K37" si="57">C37+F37</f>
        <v>1530</v>
      </c>
      <c r="J37" s="308">
        <f t="shared" si="57"/>
        <v>2311.016346</v>
      </c>
      <c r="K37" s="310">
        <f t="shared" si="57"/>
        <v>580106</v>
      </c>
      <c r="L37" s="311">
        <f t="shared" si="46"/>
        <v>6180</v>
      </c>
      <c r="M37" s="278"/>
      <c r="N37" s="306">
        <f t="shared" si="47"/>
        <v>45425</v>
      </c>
      <c r="O37" s="278">
        <v>113.0</v>
      </c>
      <c r="P37" s="310">
        <v>36672.0</v>
      </c>
      <c r="Q37" s="260">
        <v>1031.0</v>
      </c>
      <c r="R37" s="310">
        <v>372369.0</v>
      </c>
      <c r="S37" s="260">
        <f t="shared" ref="S37:T37" si="58">O37+Q37</f>
        <v>1144</v>
      </c>
      <c r="T37" s="310">
        <f t="shared" si="58"/>
        <v>409041</v>
      </c>
      <c r="U37" s="311">
        <f t="shared" si="49"/>
        <v>82849</v>
      </c>
      <c r="V37" s="278"/>
      <c r="W37" s="278"/>
      <c r="X37" s="278"/>
      <c r="Y37" s="278"/>
      <c r="Z37" s="278"/>
    </row>
    <row r="38" ht="15.75" customHeight="1">
      <c r="A38" s="278">
        <v>8.0</v>
      </c>
      <c r="B38" s="306">
        <f t="shared" si="54"/>
        <v>45796</v>
      </c>
      <c r="C38" s="315">
        <v>199.0</v>
      </c>
      <c r="D38" s="308">
        <f>C38/'Sales Pacing'!C10</f>
        <v>639.5048544</v>
      </c>
      <c r="E38" s="314">
        <v>65018.0</v>
      </c>
      <c r="F38" s="315">
        <v>1362.0</v>
      </c>
      <c r="G38" s="308">
        <f>F38/'Sales Pacing'!F10</f>
        <v>1532.847086</v>
      </c>
      <c r="H38" s="314">
        <v>526170.0</v>
      </c>
      <c r="I38" s="260">
        <f t="shared" ref="I38:K38" si="59">C38+F38</f>
        <v>1561</v>
      </c>
      <c r="J38" s="308">
        <f t="shared" si="59"/>
        <v>2172.35194</v>
      </c>
      <c r="K38" s="310">
        <f t="shared" si="59"/>
        <v>591188</v>
      </c>
      <c r="L38" s="311">
        <f t="shared" si="46"/>
        <v>11082</v>
      </c>
      <c r="M38" s="278"/>
      <c r="N38" s="306">
        <f t="shared" si="47"/>
        <v>45432</v>
      </c>
      <c r="O38" s="260">
        <v>127.0</v>
      </c>
      <c r="P38" s="310">
        <v>40518.0</v>
      </c>
      <c r="Q38" s="260">
        <v>1267.0</v>
      </c>
      <c r="R38" s="310">
        <v>452816.0</v>
      </c>
      <c r="S38" s="260">
        <f t="shared" ref="S38:T38" si="60">O38+Q38</f>
        <v>1394</v>
      </c>
      <c r="T38" s="310">
        <f t="shared" si="60"/>
        <v>493334</v>
      </c>
      <c r="U38" s="311">
        <f t="shared" si="49"/>
        <v>84293</v>
      </c>
      <c r="V38" s="278"/>
      <c r="W38" s="290"/>
      <c r="X38" s="278"/>
      <c r="Y38" s="278"/>
      <c r="Z38" s="278"/>
    </row>
    <row r="39" ht="15.75" customHeight="1">
      <c r="A39" s="278">
        <v>9.0</v>
      </c>
      <c r="B39" s="306">
        <f t="shared" si="54"/>
        <v>45803</v>
      </c>
      <c r="C39" s="315">
        <v>220.0</v>
      </c>
      <c r="D39" s="308">
        <f>C39/'Sales Pacing'!C11</f>
        <v>568.90625</v>
      </c>
      <c r="E39" s="314">
        <v>73218.0</v>
      </c>
      <c r="F39" s="315">
        <v>1368.0</v>
      </c>
      <c r="G39" s="308">
        <f>F39/'Sales Pacing'!F11</f>
        <v>1451.793502</v>
      </c>
      <c r="H39" s="314">
        <v>531352.0</v>
      </c>
      <c r="I39" s="260">
        <f t="shared" ref="I39:K39" si="61">C39+F39</f>
        <v>1588</v>
      </c>
      <c r="J39" s="308">
        <f t="shared" si="61"/>
        <v>2020.699752</v>
      </c>
      <c r="K39" s="310">
        <f t="shared" si="61"/>
        <v>604570</v>
      </c>
      <c r="L39" s="311">
        <f t="shared" si="46"/>
        <v>13382</v>
      </c>
      <c r="M39" s="278"/>
      <c r="N39" s="306">
        <f t="shared" si="47"/>
        <v>45439</v>
      </c>
      <c r="O39" s="260">
        <v>160.0</v>
      </c>
      <c r="P39" s="310">
        <v>48485.0</v>
      </c>
      <c r="Q39" s="260">
        <v>1395.0</v>
      </c>
      <c r="R39" s="310">
        <v>497335.0</v>
      </c>
      <c r="S39" s="260">
        <f t="shared" ref="S39:T39" si="62">O39+Q39</f>
        <v>1555</v>
      </c>
      <c r="T39" s="310">
        <f t="shared" si="62"/>
        <v>545820</v>
      </c>
      <c r="U39" s="311">
        <f t="shared" si="49"/>
        <v>52486</v>
      </c>
      <c r="V39" s="278"/>
      <c r="W39" s="290"/>
      <c r="X39" s="278"/>
      <c r="Y39" s="278"/>
      <c r="Z39" s="278"/>
    </row>
    <row r="40" ht="15.75" customHeight="1">
      <c r="A40" s="287">
        <v>10.0</v>
      </c>
      <c r="B40" s="306">
        <f t="shared" si="54"/>
        <v>45810</v>
      </c>
      <c r="C40" s="315">
        <v>239.0</v>
      </c>
      <c r="D40" s="308">
        <f>C40/'Sales Pacing'!C12</f>
        <v>557.1056338</v>
      </c>
      <c r="E40" s="314">
        <v>80035.0</v>
      </c>
      <c r="F40" s="315">
        <v>1374.0</v>
      </c>
      <c r="G40" s="308">
        <f>F40/'Sales Pacing'!F12</f>
        <v>1439.25779</v>
      </c>
      <c r="H40" s="314">
        <v>536728.0</v>
      </c>
      <c r="I40" s="316">
        <f t="shared" ref="I40:K40" si="63">C40+F40</f>
        <v>1613</v>
      </c>
      <c r="J40" s="308">
        <f t="shared" si="63"/>
        <v>1996.363424</v>
      </c>
      <c r="K40" s="310">
        <f t="shared" si="63"/>
        <v>616763</v>
      </c>
      <c r="L40" s="311">
        <f t="shared" si="46"/>
        <v>12193</v>
      </c>
      <c r="M40" s="278"/>
      <c r="N40" s="306">
        <f t="shared" si="47"/>
        <v>45446</v>
      </c>
      <c r="O40" s="260">
        <v>172.0</v>
      </c>
      <c r="P40" s="310">
        <v>51234.0</v>
      </c>
      <c r="Q40" s="260">
        <v>1411.0</v>
      </c>
      <c r="R40" s="310">
        <v>502695.0</v>
      </c>
      <c r="S40" s="260">
        <f t="shared" ref="S40:T40" si="64">O40+Q40</f>
        <v>1583</v>
      </c>
      <c r="T40" s="310">
        <f t="shared" si="64"/>
        <v>553929</v>
      </c>
      <c r="U40" s="311">
        <f t="shared" si="49"/>
        <v>8109</v>
      </c>
      <c r="V40" s="278"/>
      <c r="W40" s="278"/>
      <c r="X40" s="278"/>
      <c r="Y40" s="278"/>
      <c r="Z40" s="278"/>
    </row>
    <row r="41" ht="15.75" customHeight="1">
      <c r="A41" s="278">
        <v>11.0</v>
      </c>
      <c r="B41" s="306">
        <f t="shared" si="54"/>
        <v>45817</v>
      </c>
      <c r="C41" s="315">
        <v>255.0</v>
      </c>
      <c r="D41" s="308">
        <f>C41/'Sales Pacing'!C13</f>
        <v>530.8490566</v>
      </c>
      <c r="E41" s="314">
        <v>89633.0</v>
      </c>
      <c r="F41" s="315">
        <v>1407.0</v>
      </c>
      <c r="G41" s="308">
        <f>F41/'Sales Pacing'!F13</f>
        <v>1457.573477</v>
      </c>
      <c r="H41" s="314">
        <v>540393.0</v>
      </c>
      <c r="I41" s="260">
        <f t="shared" ref="I41:K41" si="65">C41+F41</f>
        <v>1662</v>
      </c>
      <c r="J41" s="308">
        <f t="shared" si="65"/>
        <v>1988.422533</v>
      </c>
      <c r="K41" s="310">
        <f t="shared" si="65"/>
        <v>630026</v>
      </c>
      <c r="L41" s="311">
        <f t="shared" si="46"/>
        <v>13263</v>
      </c>
      <c r="M41" s="278"/>
      <c r="N41" s="306">
        <f t="shared" si="47"/>
        <v>45453</v>
      </c>
      <c r="O41" s="260">
        <v>187.0</v>
      </c>
      <c r="P41" s="310">
        <v>55826.0</v>
      </c>
      <c r="Q41" s="260">
        <v>1418.0</v>
      </c>
      <c r="R41" s="310">
        <v>505550.0</v>
      </c>
      <c r="S41" s="260">
        <f t="shared" ref="S41:T41" si="66">O41+Q41</f>
        <v>1605</v>
      </c>
      <c r="T41" s="310">
        <f t="shared" si="66"/>
        <v>561376</v>
      </c>
      <c r="U41" s="311">
        <f t="shared" si="49"/>
        <v>7447</v>
      </c>
      <c r="V41" s="278"/>
      <c r="W41" s="278"/>
      <c r="X41" s="278"/>
      <c r="Y41" s="278"/>
      <c r="Z41" s="278"/>
    </row>
    <row r="42" ht="15.75" customHeight="1">
      <c r="A42" s="278">
        <v>12.0</v>
      </c>
      <c r="B42" s="306">
        <f t="shared" si="54"/>
        <v>45824</v>
      </c>
      <c r="C42" s="315">
        <v>270.0</v>
      </c>
      <c r="D42" s="308">
        <f>C42/'Sales Pacing'!C14</f>
        <v>470.3684211</v>
      </c>
      <c r="E42" s="314">
        <v>90711.0</v>
      </c>
      <c r="F42" s="315">
        <v>1383.0</v>
      </c>
      <c r="G42" s="308">
        <f>F42/'Sales Pacing'!F14</f>
        <v>1420.053999</v>
      </c>
      <c r="H42" s="314">
        <v>543160.0</v>
      </c>
      <c r="I42" s="260">
        <f t="shared" ref="I42:K42" si="67">C42+F42</f>
        <v>1653</v>
      </c>
      <c r="J42" s="308">
        <f t="shared" si="67"/>
        <v>1890.42242</v>
      </c>
      <c r="K42" s="310">
        <f t="shared" si="67"/>
        <v>633871</v>
      </c>
      <c r="L42" s="311">
        <f t="shared" si="46"/>
        <v>3845</v>
      </c>
      <c r="M42" s="278"/>
      <c r="N42" s="306">
        <f t="shared" si="47"/>
        <v>45460</v>
      </c>
      <c r="O42" s="260">
        <v>193.0</v>
      </c>
      <c r="P42" s="295">
        <v>57355.0</v>
      </c>
      <c r="Q42" s="290">
        <v>1434.0</v>
      </c>
      <c r="R42" s="295">
        <v>510568.0</v>
      </c>
      <c r="S42" s="260">
        <f t="shared" ref="S42:T42" si="68">O42+Q42</f>
        <v>1627</v>
      </c>
      <c r="T42" s="310">
        <f t="shared" si="68"/>
        <v>567923</v>
      </c>
      <c r="U42" s="311">
        <f t="shared" si="49"/>
        <v>6547</v>
      </c>
      <c r="V42" s="278"/>
      <c r="W42" s="278"/>
      <c r="X42" s="278"/>
      <c r="Y42" s="278"/>
      <c r="Z42" s="278"/>
    </row>
    <row r="43" ht="15.75" customHeight="1">
      <c r="A43" s="317" t="s">
        <v>313</v>
      </c>
      <c r="B43" s="318">
        <v>45915.0</v>
      </c>
      <c r="C43" s="315">
        <v>375.0</v>
      </c>
      <c r="D43" s="308">
        <f>C43/'Sales Pacing'!C15</f>
        <v>375</v>
      </c>
      <c r="E43" s="314">
        <v>117365.0</v>
      </c>
      <c r="F43" s="315">
        <v>1409.0</v>
      </c>
      <c r="G43" s="308">
        <f>F43/'Sales Pacing'!F15</f>
        <v>1409</v>
      </c>
      <c r="H43" s="314">
        <v>544870.0</v>
      </c>
      <c r="I43" s="260">
        <f t="shared" ref="I43:K43" si="69">C43+F43</f>
        <v>1784</v>
      </c>
      <c r="J43" s="308">
        <f t="shared" si="69"/>
        <v>1784</v>
      </c>
      <c r="K43" s="321">
        <f t="shared" si="69"/>
        <v>662235</v>
      </c>
      <c r="L43" s="311">
        <f t="shared" si="46"/>
        <v>28364</v>
      </c>
      <c r="M43" s="278"/>
      <c r="N43" s="320" t="s">
        <v>314</v>
      </c>
      <c r="O43" s="260">
        <v>225.0</v>
      </c>
      <c r="P43" s="310">
        <v>64966.0</v>
      </c>
      <c r="Q43" s="260">
        <v>1450.0</v>
      </c>
      <c r="R43" s="310">
        <v>515169.0</v>
      </c>
      <c r="S43" s="260">
        <f t="shared" ref="S43:T43" si="70">O43+Q43</f>
        <v>1675</v>
      </c>
      <c r="T43" s="310">
        <f t="shared" si="70"/>
        <v>580135</v>
      </c>
      <c r="U43" s="311">
        <f t="shared" si="49"/>
        <v>12212</v>
      </c>
      <c r="V43" s="278"/>
      <c r="W43" s="278"/>
      <c r="X43" s="278"/>
      <c r="Y43" s="278"/>
      <c r="Z43" s="278"/>
    </row>
    <row r="44" ht="15.75" customHeight="1">
      <c r="A44" s="278"/>
      <c r="B44" s="278"/>
      <c r="C44" s="260"/>
      <c r="D44" s="260"/>
      <c r="E44" s="310"/>
      <c r="F44" s="260"/>
      <c r="G44" s="260"/>
      <c r="H44" s="310"/>
      <c r="I44" s="260" t="s">
        <v>315</v>
      </c>
      <c r="J44" s="257">
        <f>J43/$S$26</f>
        <v>0.9982020495</v>
      </c>
      <c r="K44" s="257">
        <f>K43/$T$26</f>
        <v>1.069846527</v>
      </c>
      <c r="L44" s="310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</row>
    <row r="45" ht="15.75" customHeight="1">
      <c r="A45" s="278"/>
      <c r="B45" s="278" t="s">
        <v>316</v>
      </c>
      <c r="C45" s="260"/>
      <c r="D45" s="260"/>
      <c r="E45" s="278"/>
      <c r="F45" s="260"/>
      <c r="G45" s="260"/>
      <c r="H45" s="278"/>
      <c r="I45" s="260"/>
      <c r="J45" s="260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</row>
    <row r="46" ht="15.75" customHeight="1">
      <c r="A46" s="278"/>
      <c r="B46" s="257">
        <f>F37/S30</f>
        <v>0.8149253731</v>
      </c>
      <c r="C46" s="278"/>
      <c r="D46" s="278"/>
      <c r="E46" s="278"/>
      <c r="F46" s="278"/>
      <c r="G46" s="278"/>
      <c r="H46" s="278"/>
      <c r="I46" s="260"/>
      <c r="J46" s="260"/>
      <c r="K46" s="295"/>
      <c r="L46" s="295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</row>
    <row r="47" ht="15.75" customHeight="1">
      <c r="A47" s="278"/>
      <c r="B47" s="257"/>
      <c r="C47" s="278"/>
      <c r="D47" s="278"/>
      <c r="E47" s="278"/>
      <c r="F47" s="278"/>
      <c r="G47" s="278"/>
      <c r="H47" s="278"/>
      <c r="I47" s="260"/>
      <c r="J47" s="260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</row>
    <row r="48" ht="15.75" customHeight="1">
      <c r="A48" s="237" t="s">
        <v>191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95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</row>
    <row r="49" ht="15.75" customHeight="1">
      <c r="A49" s="238" t="s">
        <v>321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95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</row>
    <row r="50" ht="15.75" customHeight="1">
      <c r="A50" s="278" t="s">
        <v>322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</row>
    <row r="51" ht="15.75" customHeight="1">
      <c r="A51" s="278" t="s">
        <v>323</v>
      </c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</row>
    <row r="52" ht="15.75" customHeight="1">
      <c r="A52" s="278"/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</row>
    <row r="53" ht="15.75" customHeight="1">
      <c r="A53" s="278"/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</row>
    <row r="54" ht="15.75" customHeight="1">
      <c r="A54" s="278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</row>
    <row r="55" ht="15.75" customHeight="1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</row>
    <row r="56" ht="15.75" customHeight="1">
      <c r="A56" s="278"/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</row>
    <row r="57" ht="15.75" customHeight="1">
      <c r="A57" s="278"/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</row>
    <row r="58" ht="15.75" customHeight="1">
      <c r="A58" s="278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</row>
    <row r="59" ht="15.75" customHeight="1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</row>
    <row r="60" ht="15.75" customHeight="1">
      <c r="A60" s="278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</row>
    <row r="61" ht="15.75" customHeight="1">
      <c r="A61" s="278"/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</row>
    <row r="62" ht="15.75" customHeight="1">
      <c r="A62" s="278"/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</row>
    <row r="63" ht="15.75" customHeight="1">
      <c r="A63" s="278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</row>
    <row r="64" ht="15.75" customHeight="1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</row>
    <row r="65" ht="15.75" customHeight="1">
      <c r="A65" s="278"/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</row>
    <row r="66" ht="15.75" customHeight="1">
      <c r="A66" s="278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</row>
    <row r="67" ht="15.75" customHeight="1">
      <c r="A67" s="278"/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</row>
    <row r="68" ht="15.75" customHeight="1">
      <c r="A68" s="278"/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</row>
    <row r="69" ht="15.75" customHeight="1">
      <c r="A69" s="278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</row>
    <row r="70" ht="15.75" customHeight="1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</row>
    <row r="71" ht="15.75" customHeight="1">
      <c r="A71" s="278"/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</row>
    <row r="72" ht="15.75" customHeight="1">
      <c r="A72" s="278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</row>
    <row r="73" ht="15.75" customHeight="1">
      <c r="A73" s="278"/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</row>
    <row r="74" ht="15.75" customHeight="1">
      <c r="A74" s="278"/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</row>
    <row r="75" ht="15.75" customHeight="1">
      <c r="A75" s="278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</row>
    <row r="76" ht="15.75" customHeight="1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</row>
    <row r="77" ht="15.75" customHeight="1">
      <c r="A77" s="278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</row>
    <row r="78" ht="15.75" customHeight="1">
      <c r="A78" s="278"/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</row>
    <row r="79" ht="15.75" customHeight="1">
      <c r="A79" s="278"/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</row>
    <row r="80" ht="15.75" customHeight="1">
      <c r="A80" s="278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</row>
    <row r="81" ht="15.75" customHeight="1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</row>
    <row r="82" ht="15.75" customHeight="1">
      <c r="A82" s="278"/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</row>
    <row r="83" ht="15.75" customHeight="1">
      <c r="A83" s="278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</row>
    <row r="84" ht="15.75" customHeight="1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</row>
    <row r="85" ht="15.75" customHeight="1">
      <c r="A85" s="278"/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</row>
    <row r="86" ht="15.75" customHeight="1">
      <c r="A86" s="278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</row>
    <row r="87" ht="15.75" customHeight="1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</row>
    <row r="88" ht="15.75" customHeight="1">
      <c r="A88" s="278"/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</row>
    <row r="89" ht="15.75" customHeight="1">
      <c r="A89" s="278"/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</row>
    <row r="90" ht="15.75" customHeight="1">
      <c r="A90" s="278"/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</row>
    <row r="91" ht="15.75" customHeight="1">
      <c r="A91" s="278"/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</row>
    <row r="92" ht="15.75" customHeight="1">
      <c r="A92" s="278"/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</row>
    <row r="93" ht="15.75" customHeight="1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</row>
    <row r="94" ht="15.75" customHeight="1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</row>
    <row r="95" ht="15.75" customHeight="1">
      <c r="A95" s="278"/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</row>
    <row r="96" ht="15.75" customHeight="1">
      <c r="A96" s="278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</row>
    <row r="97" ht="15.75" customHeight="1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</row>
    <row r="98" ht="15.75" customHeight="1">
      <c r="A98" s="278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</row>
    <row r="99" ht="15.75" customHeight="1">
      <c r="A99" s="278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</row>
    <row r="100" ht="15.75" customHeight="1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</row>
    <row r="101" ht="15.75" customHeight="1">
      <c r="A101" s="278"/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</row>
    <row r="102" ht="15.75" customHeight="1">
      <c r="A102" s="278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</row>
    <row r="103" ht="15.75" customHeight="1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</row>
    <row r="104" ht="15.75" customHeight="1">
      <c r="A104" s="278"/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</row>
    <row r="105" ht="15.75" customHeight="1">
      <c r="A105" s="278"/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</row>
    <row r="106" ht="15.75" customHeight="1">
      <c r="A106" s="278"/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</row>
    <row r="107" ht="15.75" customHeight="1">
      <c r="A107" s="278"/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</row>
    <row r="108" ht="15.75" customHeight="1">
      <c r="A108" s="278"/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</row>
    <row r="109" ht="15.75" customHeight="1">
      <c r="A109" s="278"/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</row>
    <row r="110" ht="15.75" customHeight="1">
      <c r="A110" s="278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</row>
    <row r="111" ht="15.75" customHeight="1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</row>
    <row r="112" ht="15.75" customHeight="1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</row>
    <row r="113" ht="15.75" customHeight="1">
      <c r="A113" s="278"/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</row>
    <row r="114" ht="15.75" customHeight="1">
      <c r="A114" s="278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</row>
    <row r="115" ht="15.75" customHeight="1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</row>
    <row r="116" ht="15.75" customHeight="1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</row>
    <row r="117" ht="15.75" customHeight="1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</row>
    <row r="118" ht="15.75" customHeight="1">
      <c r="A118" s="278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</row>
    <row r="119" ht="15.75" customHeight="1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</row>
    <row r="120" ht="15.75" customHeight="1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</row>
    <row r="121" ht="15.75" customHeight="1">
      <c r="A121" s="278"/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</row>
    <row r="122" ht="15.75" customHeight="1">
      <c r="A122" s="278"/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</row>
    <row r="123" ht="15.75" customHeight="1">
      <c r="A123" s="278"/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</row>
    <row r="124" ht="15.75" customHeight="1">
      <c r="A124" s="278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</row>
    <row r="125" ht="15.75" customHeight="1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</row>
    <row r="126" ht="15.75" customHeight="1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</row>
    <row r="127" ht="15.75" customHeight="1">
      <c r="A127" s="278"/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</row>
    <row r="128" ht="15.75" customHeight="1">
      <c r="A128" s="278"/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</row>
    <row r="129" ht="15.75" customHeight="1">
      <c r="A129" s="278"/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</row>
    <row r="130" ht="15.75" customHeight="1">
      <c r="A130" s="278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</row>
    <row r="131" ht="15.75" customHeight="1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</row>
    <row r="132" ht="15.75" customHeight="1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</row>
    <row r="133" ht="15.75" customHeight="1">
      <c r="A133" s="278"/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</row>
    <row r="134" ht="15.75" customHeight="1">
      <c r="A134" s="278"/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</row>
    <row r="135" ht="15.75" customHeight="1">
      <c r="A135" s="278"/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</row>
    <row r="136" ht="15.75" customHeight="1">
      <c r="A136" s="278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</row>
    <row r="137" ht="15.75" customHeight="1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</row>
    <row r="138" ht="15.75" customHeight="1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</row>
    <row r="139" ht="15.75" customHeight="1">
      <c r="A139" s="278"/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</row>
    <row r="140" ht="15.75" customHeight="1">
      <c r="A140" s="278"/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</row>
    <row r="141" ht="15.75" customHeight="1">
      <c r="A141" s="278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8"/>
      <c r="W141" s="278"/>
      <c r="X141" s="278"/>
      <c r="Y141" s="278"/>
      <c r="Z141" s="278"/>
    </row>
    <row r="142" ht="15.75" customHeight="1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</row>
    <row r="143" ht="15.75" customHeight="1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</row>
    <row r="144" ht="15.75" customHeight="1">
      <c r="A144" s="278"/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</row>
    <row r="145" ht="15.75" customHeight="1">
      <c r="A145" s="278"/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</row>
    <row r="146" ht="15.75" customHeight="1">
      <c r="A146" s="278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8"/>
      <c r="W146" s="278"/>
      <c r="X146" s="278"/>
      <c r="Y146" s="278"/>
      <c r="Z146" s="278"/>
    </row>
    <row r="147" ht="15.75" customHeight="1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8"/>
      <c r="W147" s="278"/>
      <c r="X147" s="278"/>
      <c r="Y147" s="278"/>
      <c r="Z147" s="278"/>
    </row>
    <row r="148" ht="15.75" customHeight="1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</row>
    <row r="149" ht="15.75" customHeight="1">
      <c r="A149" s="278"/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</row>
    <row r="150" ht="15.75" customHeight="1">
      <c r="A150" s="278"/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</row>
    <row r="151" ht="15.75" customHeight="1">
      <c r="A151" s="278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</row>
    <row r="152" ht="15.75" customHeight="1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</row>
    <row r="153" ht="15.75" customHeight="1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</row>
    <row r="154" ht="15.75" customHeight="1">
      <c r="A154" s="278"/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</row>
    <row r="155" ht="15.75" customHeight="1">
      <c r="A155" s="278"/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</row>
    <row r="156" ht="15.75" customHeight="1">
      <c r="A156" s="278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</row>
    <row r="157" ht="15.75" customHeight="1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</row>
    <row r="158" ht="15.75" customHeight="1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</row>
    <row r="159" ht="15.75" customHeight="1">
      <c r="A159" s="278"/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</row>
    <row r="160" ht="15.75" customHeight="1">
      <c r="A160" s="278"/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</row>
    <row r="161" ht="15.75" customHeight="1">
      <c r="A161" s="278"/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</row>
    <row r="162" ht="15.75" customHeight="1">
      <c r="A162" s="278"/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</row>
    <row r="163" ht="15.75" customHeight="1">
      <c r="A163" s="278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</row>
    <row r="164" ht="15.75" customHeight="1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</row>
    <row r="165" ht="15.75" customHeight="1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</row>
    <row r="166" ht="15.75" customHeight="1">
      <c r="A166" s="278"/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</row>
    <row r="167" ht="15.75" customHeight="1">
      <c r="A167" s="278"/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</row>
    <row r="168" ht="15.75" customHeight="1">
      <c r="A168" s="278"/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</row>
    <row r="169" ht="15.75" customHeight="1">
      <c r="A169" s="278"/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278"/>
      <c r="W169" s="278"/>
      <c r="X169" s="278"/>
      <c r="Y169" s="278"/>
      <c r="Z169" s="278"/>
    </row>
    <row r="170" ht="15.75" customHeight="1">
      <c r="A170" s="278"/>
      <c r="B170" s="278"/>
      <c r="C170" s="278"/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</row>
    <row r="171" ht="15.75" customHeight="1">
      <c r="A171" s="278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</row>
    <row r="172" ht="15.75" customHeight="1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</row>
    <row r="173" ht="15.75" customHeight="1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</row>
    <row r="174" ht="15.75" customHeight="1">
      <c r="A174" s="278"/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</row>
    <row r="175" ht="15.75" customHeight="1">
      <c r="A175" s="278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</row>
    <row r="176" ht="15.75" customHeight="1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</row>
    <row r="177" ht="15.75" customHeight="1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</row>
    <row r="178" ht="15.75" customHeight="1">
      <c r="A178" s="278"/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</row>
    <row r="179" ht="15.75" customHeight="1">
      <c r="A179" s="278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</row>
    <row r="180" ht="15.75" customHeight="1">
      <c r="A180" s="278"/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</row>
    <row r="181" ht="15.75" customHeight="1">
      <c r="A181" s="278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</row>
    <row r="182" ht="15.75" customHeight="1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  <c r="V182" s="278"/>
      <c r="W182" s="278"/>
      <c r="X182" s="278"/>
      <c r="Y182" s="278"/>
      <c r="Z182" s="278"/>
    </row>
    <row r="183" ht="15.75" customHeight="1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</row>
    <row r="184" ht="15.75" customHeight="1">
      <c r="A184" s="278"/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</row>
    <row r="185" ht="15.75" customHeight="1">
      <c r="A185" s="278"/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</row>
    <row r="186" ht="15.75" customHeight="1">
      <c r="A186" s="278"/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</row>
    <row r="187" ht="15.75" customHeight="1">
      <c r="A187" s="278"/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</row>
    <row r="188" ht="15.75" customHeight="1">
      <c r="A188" s="278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</row>
    <row r="189" ht="15.75" customHeight="1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</row>
    <row r="190" ht="15.75" customHeight="1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</row>
    <row r="191" ht="15.75" customHeight="1">
      <c r="A191" s="278"/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</row>
    <row r="192" ht="15.75" customHeight="1">
      <c r="A192" s="278"/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</row>
    <row r="193" ht="15.75" customHeight="1">
      <c r="A193" s="278"/>
      <c r="B193" s="278"/>
      <c r="C193" s="278"/>
      <c r="D193" s="278"/>
      <c r="E193" s="278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</row>
    <row r="194" ht="15.75" customHeight="1">
      <c r="A194" s="278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</row>
    <row r="195" ht="15.75" customHeight="1">
      <c r="A195" s="278"/>
      <c r="B195" s="278"/>
      <c r="C195" s="278"/>
      <c r="D195" s="278"/>
      <c r="E195" s="278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</row>
    <row r="196" ht="15.75" customHeight="1">
      <c r="A196" s="278"/>
      <c r="B196" s="278"/>
      <c r="C196" s="278"/>
      <c r="D196" s="278"/>
      <c r="E196" s="278"/>
      <c r="F196" s="278"/>
      <c r="G196" s="278"/>
      <c r="H196" s="278"/>
      <c r="I196" s="278"/>
      <c r="J196" s="278"/>
      <c r="K196" s="278"/>
      <c r="L196" s="278"/>
      <c r="M196" s="278"/>
      <c r="N196" s="278"/>
      <c r="O196" s="278"/>
      <c r="P196" s="278"/>
      <c r="Q196" s="278"/>
      <c r="R196" s="278"/>
      <c r="S196" s="278"/>
      <c r="T196" s="278"/>
      <c r="U196" s="278"/>
      <c r="V196" s="278"/>
      <c r="W196" s="278"/>
      <c r="X196" s="278"/>
      <c r="Y196" s="278"/>
      <c r="Z196" s="278"/>
    </row>
    <row r="197" ht="15.75" customHeight="1">
      <c r="A197" s="278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78"/>
      <c r="S197" s="278"/>
      <c r="T197" s="278"/>
      <c r="U197" s="278"/>
      <c r="V197" s="278"/>
      <c r="W197" s="278"/>
      <c r="X197" s="278"/>
      <c r="Y197" s="278"/>
      <c r="Z197" s="278"/>
    </row>
    <row r="198" ht="15.75" customHeight="1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</row>
    <row r="199" ht="15.75" customHeight="1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</row>
    <row r="200" ht="15.75" customHeight="1">
      <c r="A200" s="278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</row>
    <row r="201" ht="15.75" customHeight="1">
      <c r="A201" s="278"/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</row>
    <row r="202" ht="15.75" customHeight="1">
      <c r="A202" s="278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8"/>
      <c r="P202" s="278"/>
      <c r="Q202" s="278"/>
      <c r="R202" s="278"/>
      <c r="S202" s="278"/>
      <c r="T202" s="278"/>
      <c r="U202" s="278"/>
      <c r="V202" s="278"/>
      <c r="W202" s="278"/>
      <c r="X202" s="278"/>
      <c r="Y202" s="278"/>
      <c r="Z202" s="278"/>
    </row>
    <row r="203" ht="15.75" customHeight="1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8"/>
      <c r="P203" s="278"/>
      <c r="Q203" s="278"/>
      <c r="R203" s="278"/>
      <c r="S203" s="278"/>
      <c r="T203" s="278"/>
      <c r="U203" s="278"/>
      <c r="V203" s="278"/>
      <c r="W203" s="278"/>
      <c r="X203" s="278"/>
      <c r="Y203" s="278"/>
      <c r="Z203" s="278"/>
    </row>
    <row r="204" ht="15.75" customHeight="1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</row>
    <row r="205" ht="15.75" customHeight="1">
      <c r="A205" s="278"/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</row>
    <row r="206" ht="15.75" customHeight="1">
      <c r="A206" s="278"/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</row>
    <row r="207" ht="15.75" customHeight="1">
      <c r="A207" s="278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</row>
    <row r="208" ht="15.75" customHeight="1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</row>
    <row r="209" ht="15.75" customHeight="1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</row>
    <row r="210" ht="15.75" customHeight="1">
      <c r="A210" s="278"/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</row>
    <row r="211" ht="15.75" customHeight="1">
      <c r="A211" s="278"/>
      <c r="B211" s="278"/>
      <c r="C211" s="278"/>
      <c r="D211" s="278"/>
      <c r="E211" s="278"/>
      <c r="F211" s="278"/>
      <c r="G211" s="278"/>
      <c r="H211" s="278"/>
      <c r="I211" s="278"/>
      <c r="J211" s="278"/>
      <c r="K211" s="278"/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  <c r="V211" s="278"/>
      <c r="W211" s="278"/>
      <c r="X211" s="278"/>
      <c r="Y211" s="278"/>
      <c r="Z211" s="278"/>
    </row>
    <row r="212" ht="15.75" customHeight="1">
      <c r="A212" s="278"/>
      <c r="B212" s="278"/>
      <c r="C212" s="278"/>
      <c r="D212" s="278"/>
      <c r="E212" s="278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</row>
    <row r="213" ht="15.75" customHeight="1">
      <c r="A213" s="278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</row>
    <row r="214" ht="15.75" customHeight="1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</row>
    <row r="215" ht="15.75" customHeight="1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</row>
    <row r="216" ht="15.75" customHeight="1">
      <c r="A216" s="278"/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</row>
    <row r="217" ht="15.75" customHeight="1">
      <c r="A217" s="278"/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</row>
    <row r="218" ht="15.75" customHeight="1">
      <c r="A218" s="278"/>
      <c r="B218" s="278"/>
      <c r="C218" s="278"/>
      <c r="D218" s="278"/>
      <c r="E218" s="278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</row>
    <row r="219" ht="15.75" customHeight="1">
      <c r="A219" s="278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</row>
    <row r="220" ht="15.75" customHeight="1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</row>
    <row r="221" ht="15.75" customHeight="1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</row>
    <row r="222" ht="15.75" customHeight="1">
      <c r="A222" s="278"/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</row>
    <row r="223" ht="15.75" customHeight="1">
      <c r="A223" s="278"/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</row>
    <row r="224" ht="15.75" customHeight="1">
      <c r="A224" s="278"/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</row>
    <row r="225" ht="15.75" customHeight="1">
      <c r="A225" s="278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8"/>
      <c r="P225" s="278"/>
      <c r="Q225" s="278"/>
      <c r="R225" s="278"/>
      <c r="S225" s="278"/>
      <c r="T225" s="278"/>
      <c r="U225" s="278"/>
      <c r="V225" s="278"/>
      <c r="W225" s="278"/>
      <c r="X225" s="278"/>
      <c r="Y225" s="278"/>
      <c r="Z225" s="278"/>
    </row>
    <row r="226" ht="15.75" customHeight="1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</row>
    <row r="227" ht="15.75" customHeight="1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</row>
    <row r="228" ht="15.75" customHeight="1">
      <c r="A228" s="278"/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</row>
    <row r="229" ht="15.75" customHeight="1">
      <c r="A229" s="278"/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</row>
    <row r="230" ht="15.75" customHeight="1">
      <c r="A230" s="278"/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</row>
    <row r="231" ht="15.75" customHeight="1">
      <c r="A231" s="278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</row>
    <row r="232" ht="15.75" customHeight="1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78"/>
      <c r="X232" s="278"/>
      <c r="Y232" s="278"/>
      <c r="Z232" s="278"/>
    </row>
    <row r="233" ht="15.75" customHeight="1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</row>
    <row r="234" ht="15.75" customHeight="1">
      <c r="A234" s="278"/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</row>
    <row r="235" ht="15.75" customHeight="1">
      <c r="A235" s="278"/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</row>
    <row r="236" ht="15.75" customHeight="1">
      <c r="A236" s="278"/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</row>
    <row r="237" ht="15.75" customHeight="1">
      <c r="A237" s="278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</row>
    <row r="238" ht="15.75" customHeight="1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8"/>
      <c r="P238" s="278"/>
      <c r="Q238" s="278"/>
      <c r="R238" s="278"/>
      <c r="S238" s="278"/>
      <c r="T238" s="278"/>
      <c r="U238" s="278"/>
      <c r="V238" s="278"/>
      <c r="W238" s="278"/>
      <c r="X238" s="278"/>
      <c r="Y238" s="278"/>
      <c r="Z238" s="278"/>
    </row>
    <row r="239" ht="15.75" customHeight="1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</row>
    <row r="240" ht="15.75" customHeight="1">
      <c r="A240" s="278"/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</row>
    <row r="241" ht="15.75" customHeight="1">
      <c r="A241" s="278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</row>
    <row r="242" ht="15.75" customHeight="1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</row>
    <row r="243" ht="15.75" customHeight="1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</row>
    <row r="244" ht="15.75" customHeight="1">
      <c r="A244" s="278"/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</row>
    <row r="245" ht="15.75" customHeight="1">
      <c r="A245" s="278"/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</row>
    <row r="246" ht="15.75" customHeight="1">
      <c r="A246" s="278"/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</row>
    <row r="247" ht="15.75" customHeight="1">
      <c r="A247" s="278"/>
      <c r="B247" s="278"/>
      <c r="C247" s="278"/>
      <c r="D247" s="278"/>
      <c r="E247" s="278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</row>
    <row r="248" ht="15.75" customHeight="1">
      <c r="A248" s="278"/>
      <c r="B248" s="278"/>
      <c r="C248" s="278"/>
      <c r="D248" s="278"/>
      <c r="E248" s="278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</row>
    <row r="249" ht="15.75" customHeight="1">
      <c r="A249" s="278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</row>
    <row r="250" ht="15.75" customHeight="1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</row>
    <row r="251" ht="15.75" customHeight="1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</row>
    <row r="252" ht="15.75" customHeight="1">
      <c r="A252" s="278"/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</row>
    <row r="253" ht="15.75" customHeight="1">
      <c r="A253" s="278"/>
      <c r="B253" s="278"/>
      <c r="C253" s="278"/>
      <c r="D253" s="278"/>
      <c r="E253" s="278"/>
      <c r="F253" s="278"/>
      <c r="G253" s="278"/>
      <c r="H253" s="278"/>
      <c r="I253" s="278"/>
      <c r="J253" s="278"/>
      <c r="K253" s="278"/>
      <c r="L253" s="278"/>
      <c r="M253" s="278"/>
      <c r="N253" s="278"/>
      <c r="O253" s="278"/>
      <c r="P253" s="278"/>
      <c r="Q253" s="278"/>
      <c r="R253" s="278"/>
      <c r="S253" s="278"/>
      <c r="T253" s="278"/>
      <c r="U253" s="278"/>
      <c r="V253" s="278"/>
      <c r="W253" s="278"/>
      <c r="X253" s="278"/>
      <c r="Y253" s="278"/>
      <c r="Z253" s="278"/>
    </row>
    <row r="254" ht="15.75" customHeight="1">
      <c r="A254" s="278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</row>
    <row r="255" ht="15.75" customHeight="1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</row>
    <row r="256" ht="15.75" customHeight="1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</row>
    <row r="257" ht="15.75" customHeight="1">
      <c r="A257" s="278"/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</row>
    <row r="258" ht="15.75" customHeight="1">
      <c r="A258" s="278"/>
      <c r="B258" s="278"/>
      <c r="C258" s="278"/>
      <c r="D258" s="278"/>
      <c r="E258" s="278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</row>
    <row r="259" ht="15.75" customHeight="1">
      <c r="A259" s="278"/>
      <c r="B259" s="278"/>
      <c r="C259" s="278"/>
      <c r="D259" s="278"/>
      <c r="E259" s="278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</row>
    <row r="260" ht="15.75" customHeight="1">
      <c r="A260" s="278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8"/>
      <c r="W260" s="278"/>
      <c r="X260" s="278"/>
      <c r="Y260" s="278"/>
      <c r="Z260" s="278"/>
    </row>
    <row r="261" ht="15.75" customHeight="1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</row>
    <row r="262" ht="15.75" customHeight="1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</row>
    <row r="263" ht="15.75" customHeight="1">
      <c r="A263" s="278"/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</row>
    <row r="264" ht="15.75" customHeight="1">
      <c r="A264" s="278"/>
      <c r="B264" s="278"/>
      <c r="C264" s="278"/>
      <c r="D264" s="278"/>
      <c r="E264" s="278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</row>
    <row r="265" ht="15.75" customHeight="1">
      <c r="A265" s="278"/>
      <c r="B265" s="278"/>
      <c r="C265" s="278"/>
      <c r="D265" s="278"/>
      <c r="E265" s="278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</row>
    <row r="266" ht="15.75" customHeight="1">
      <c r="A266" s="278"/>
      <c r="B266" s="278"/>
      <c r="C266" s="278"/>
      <c r="D266" s="278"/>
      <c r="E266" s="278"/>
      <c r="F266" s="278"/>
      <c r="G266" s="278"/>
      <c r="H266" s="278"/>
      <c r="I266" s="278"/>
      <c r="J266" s="278"/>
      <c r="K266" s="278"/>
      <c r="L266" s="278"/>
      <c r="M266" s="278"/>
      <c r="N266" s="278"/>
      <c r="O266" s="278"/>
      <c r="P266" s="278"/>
      <c r="Q266" s="278"/>
      <c r="R266" s="278"/>
      <c r="S266" s="278"/>
      <c r="T266" s="278"/>
      <c r="U266" s="278"/>
      <c r="V266" s="278"/>
      <c r="W266" s="278"/>
      <c r="X266" s="278"/>
      <c r="Y266" s="278"/>
      <c r="Z266" s="278"/>
    </row>
    <row r="267" ht="15.75" customHeight="1">
      <c r="A267" s="278"/>
      <c r="B267" s="278"/>
      <c r="C267" s="278"/>
      <c r="D267" s="278"/>
      <c r="E267" s="278"/>
      <c r="F267" s="278"/>
      <c r="G267" s="278"/>
      <c r="H267" s="278"/>
      <c r="I267" s="278"/>
      <c r="J267" s="278"/>
      <c r="K267" s="278"/>
      <c r="L267" s="278"/>
      <c r="M267" s="278"/>
      <c r="N267" s="278"/>
      <c r="O267" s="278"/>
      <c r="P267" s="278"/>
      <c r="Q267" s="278"/>
      <c r="R267" s="278"/>
      <c r="S267" s="278"/>
      <c r="T267" s="278"/>
      <c r="U267" s="278"/>
      <c r="V267" s="278"/>
      <c r="W267" s="278"/>
      <c r="X267" s="278"/>
      <c r="Y267" s="278"/>
      <c r="Z267" s="278"/>
    </row>
    <row r="268" ht="15.75" customHeight="1">
      <c r="A268" s="278"/>
      <c r="B268" s="278"/>
      <c r="C268" s="278"/>
      <c r="D268" s="278"/>
      <c r="E268" s="278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</row>
    <row r="269" ht="15.75" customHeight="1">
      <c r="A269" s="278"/>
      <c r="B269" s="278"/>
      <c r="C269" s="278"/>
      <c r="D269" s="278"/>
      <c r="E269" s="278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</row>
    <row r="270" ht="15.75" customHeight="1">
      <c r="A270" s="278"/>
      <c r="B270" s="278"/>
      <c r="C270" s="278"/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</row>
    <row r="271" ht="15.75" customHeight="1">
      <c r="A271" s="278"/>
      <c r="B271" s="278"/>
      <c r="C271" s="278"/>
      <c r="D271" s="278"/>
      <c r="E271" s="278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</row>
    <row r="272" ht="15.75" customHeight="1">
      <c r="A272" s="278"/>
      <c r="B272" s="278"/>
      <c r="C272" s="278"/>
      <c r="D272" s="278"/>
      <c r="E272" s="278"/>
      <c r="F272" s="278"/>
      <c r="G272" s="278"/>
      <c r="H272" s="278"/>
      <c r="I272" s="278"/>
      <c r="J272" s="278"/>
      <c r="K272" s="278"/>
      <c r="L272" s="278"/>
      <c r="M272" s="278"/>
      <c r="N272" s="278"/>
      <c r="O272" s="278"/>
      <c r="P272" s="278"/>
      <c r="Q272" s="278"/>
      <c r="R272" s="278"/>
      <c r="S272" s="278"/>
      <c r="T272" s="278"/>
      <c r="U272" s="278"/>
      <c r="V272" s="278"/>
      <c r="W272" s="278"/>
      <c r="X272" s="278"/>
      <c r="Y272" s="278"/>
      <c r="Z272" s="278"/>
    </row>
    <row r="273" ht="15.75" customHeight="1">
      <c r="A273" s="278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8"/>
      <c r="P273" s="278"/>
      <c r="Q273" s="278"/>
      <c r="R273" s="278"/>
      <c r="S273" s="278"/>
      <c r="T273" s="278"/>
      <c r="U273" s="278"/>
      <c r="V273" s="278"/>
      <c r="W273" s="278"/>
      <c r="X273" s="278"/>
      <c r="Y273" s="278"/>
      <c r="Z273" s="278"/>
    </row>
    <row r="274" ht="15.75" customHeight="1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8"/>
      <c r="P274" s="278"/>
      <c r="Q274" s="278"/>
      <c r="R274" s="278"/>
      <c r="S274" s="278"/>
      <c r="T274" s="278"/>
      <c r="U274" s="278"/>
      <c r="V274" s="278"/>
      <c r="W274" s="278"/>
      <c r="X274" s="278"/>
      <c r="Y274" s="278"/>
      <c r="Z274" s="278"/>
    </row>
    <row r="275" ht="15.75" customHeight="1">
      <c r="A275" s="278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78"/>
      <c r="P275" s="278"/>
      <c r="Q275" s="278"/>
      <c r="R275" s="278"/>
      <c r="S275" s="278"/>
      <c r="T275" s="278"/>
      <c r="U275" s="278"/>
      <c r="V275" s="278"/>
      <c r="W275" s="278"/>
      <c r="X275" s="278"/>
      <c r="Y275" s="278"/>
      <c r="Z275" s="278"/>
    </row>
    <row r="276" ht="15.75" customHeight="1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  <c r="V276" s="278"/>
      <c r="W276" s="278"/>
      <c r="X276" s="278"/>
      <c r="Y276" s="278"/>
      <c r="Z276" s="278"/>
    </row>
    <row r="277" ht="15.75" customHeight="1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</row>
    <row r="278" ht="15.75" customHeight="1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</row>
    <row r="279" ht="15.75" customHeight="1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</row>
    <row r="280" ht="15.75" customHeight="1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278"/>
      <c r="P280" s="278"/>
      <c r="Q280" s="278"/>
      <c r="R280" s="278"/>
      <c r="S280" s="278"/>
      <c r="T280" s="278"/>
      <c r="U280" s="278"/>
      <c r="V280" s="278"/>
      <c r="W280" s="278"/>
      <c r="X280" s="278"/>
      <c r="Y280" s="278"/>
      <c r="Z280" s="278"/>
    </row>
    <row r="281" ht="15.75" customHeight="1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</row>
    <row r="282" ht="15.75" customHeight="1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</row>
    <row r="283" ht="15.75" customHeight="1">
      <c r="A283" s="278"/>
      <c r="B283" s="278"/>
      <c r="C283" s="278"/>
      <c r="D283" s="278"/>
      <c r="E283" s="278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</row>
    <row r="284" ht="15.75" customHeight="1">
      <c r="A284" s="278"/>
      <c r="B284" s="278"/>
      <c r="C284" s="278"/>
      <c r="D284" s="278"/>
      <c r="E284" s="278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</row>
    <row r="285" ht="15.75" customHeight="1">
      <c r="A285" s="278"/>
      <c r="B285" s="278"/>
      <c r="C285" s="278"/>
      <c r="D285" s="278"/>
      <c r="E285" s="278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</row>
    <row r="286" ht="15.75" customHeight="1">
      <c r="A286" s="278"/>
      <c r="B286" s="278"/>
      <c r="C286" s="278"/>
      <c r="D286" s="278"/>
      <c r="E286" s="278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</row>
    <row r="287" ht="15.75" customHeight="1">
      <c r="A287" s="278"/>
      <c r="B287" s="278"/>
      <c r="C287" s="278"/>
      <c r="D287" s="278"/>
      <c r="E287" s="278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</row>
    <row r="288" ht="15.75" customHeight="1">
      <c r="A288" s="278"/>
      <c r="B288" s="278"/>
      <c r="C288" s="278"/>
      <c r="D288" s="278"/>
      <c r="E288" s="278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</row>
    <row r="289" ht="15.75" customHeight="1">
      <c r="A289" s="278"/>
      <c r="B289" s="278"/>
      <c r="C289" s="278"/>
      <c r="D289" s="278"/>
      <c r="E289" s="278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</row>
    <row r="290" ht="15.75" customHeight="1">
      <c r="A290" s="278"/>
      <c r="B290" s="278"/>
      <c r="C290" s="278"/>
      <c r="D290" s="278"/>
      <c r="E290" s="278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</row>
    <row r="291" ht="15.75" customHeight="1">
      <c r="A291" s="278"/>
      <c r="B291" s="278"/>
      <c r="C291" s="278"/>
      <c r="D291" s="278"/>
      <c r="E291" s="278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</row>
    <row r="292" ht="15.75" customHeight="1">
      <c r="A292" s="278"/>
      <c r="B292" s="278"/>
      <c r="C292" s="278"/>
      <c r="D292" s="278"/>
      <c r="E292" s="278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</row>
    <row r="293" ht="15.75" customHeight="1">
      <c r="A293" s="278"/>
      <c r="B293" s="278"/>
      <c r="C293" s="278"/>
      <c r="D293" s="278"/>
      <c r="E293" s="278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</row>
    <row r="294" ht="15.75" customHeight="1">
      <c r="A294" s="278"/>
      <c r="B294" s="278"/>
      <c r="C294" s="278"/>
      <c r="D294" s="278"/>
      <c r="E294" s="278"/>
      <c r="F294" s="278"/>
      <c r="G294" s="278"/>
      <c r="H294" s="278"/>
      <c r="I294" s="278"/>
      <c r="J294" s="278"/>
      <c r="K294" s="278"/>
      <c r="L294" s="278"/>
      <c r="M294" s="278"/>
      <c r="N294" s="278"/>
      <c r="O294" s="278"/>
      <c r="P294" s="278"/>
      <c r="Q294" s="278"/>
      <c r="R294" s="278"/>
      <c r="S294" s="278"/>
      <c r="T294" s="278"/>
      <c r="U294" s="278"/>
      <c r="V294" s="278"/>
      <c r="W294" s="278"/>
      <c r="X294" s="278"/>
      <c r="Y294" s="278"/>
      <c r="Z294" s="278"/>
    </row>
    <row r="295" ht="15.75" customHeight="1">
      <c r="A295" s="278"/>
      <c r="B295" s="278"/>
      <c r="C295" s="278"/>
      <c r="D295" s="278"/>
      <c r="E295" s="278"/>
      <c r="F295" s="278"/>
      <c r="G295" s="278"/>
      <c r="H295" s="278"/>
      <c r="I295" s="278"/>
      <c r="J295" s="278"/>
      <c r="K295" s="278"/>
      <c r="L295" s="278"/>
      <c r="M295" s="278"/>
      <c r="N295" s="278"/>
      <c r="O295" s="278"/>
      <c r="P295" s="278"/>
      <c r="Q295" s="278"/>
      <c r="R295" s="278"/>
      <c r="S295" s="278"/>
      <c r="T295" s="278"/>
      <c r="U295" s="278"/>
      <c r="V295" s="278"/>
      <c r="W295" s="278"/>
      <c r="X295" s="278"/>
      <c r="Y295" s="278"/>
      <c r="Z295" s="278"/>
    </row>
    <row r="296" ht="15.75" customHeight="1">
      <c r="A296" s="278"/>
      <c r="B296" s="278"/>
      <c r="C296" s="278"/>
      <c r="D296" s="278"/>
      <c r="E296" s="278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8"/>
      <c r="W296" s="278"/>
      <c r="X296" s="278"/>
      <c r="Y296" s="278"/>
      <c r="Z296" s="278"/>
    </row>
    <row r="297" ht="15.75" customHeight="1">
      <c r="A297" s="278"/>
      <c r="B297" s="278"/>
      <c r="C297" s="278"/>
      <c r="D297" s="278"/>
      <c r="E297" s="278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8"/>
      <c r="W297" s="278"/>
      <c r="X297" s="278"/>
      <c r="Y297" s="278"/>
      <c r="Z297" s="278"/>
    </row>
    <row r="298" ht="15.75" customHeight="1">
      <c r="A298" s="278"/>
      <c r="B298" s="278"/>
      <c r="C298" s="278"/>
      <c r="D298" s="278"/>
      <c r="E298" s="278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8"/>
      <c r="W298" s="278"/>
      <c r="X298" s="278"/>
      <c r="Y298" s="278"/>
      <c r="Z298" s="278"/>
    </row>
    <row r="299" ht="15.75" customHeigh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</row>
    <row r="300" ht="15.75" customHeight="1">
      <c r="A300" s="278"/>
      <c r="B300" s="278"/>
      <c r="C300" s="278"/>
      <c r="D300" s="278"/>
      <c r="E300" s="278"/>
      <c r="F300" s="278"/>
      <c r="G300" s="278"/>
      <c r="H300" s="278"/>
      <c r="I300" s="278"/>
      <c r="J300" s="278"/>
      <c r="K300" s="278"/>
      <c r="L300" s="278"/>
      <c r="M300" s="278"/>
      <c r="N300" s="278"/>
      <c r="O300" s="278"/>
      <c r="P300" s="278"/>
      <c r="Q300" s="278"/>
      <c r="R300" s="278"/>
      <c r="S300" s="278"/>
      <c r="T300" s="278"/>
      <c r="U300" s="278"/>
      <c r="V300" s="278"/>
      <c r="W300" s="278"/>
      <c r="X300" s="278"/>
      <c r="Y300" s="278"/>
      <c r="Z300" s="278"/>
    </row>
    <row r="301" ht="15.75" customHeight="1">
      <c r="A301" s="278"/>
      <c r="B301" s="278"/>
      <c r="C301" s="278"/>
      <c r="D301" s="278"/>
      <c r="E301" s="278"/>
      <c r="F301" s="278"/>
      <c r="G301" s="278"/>
      <c r="H301" s="278"/>
      <c r="I301" s="278"/>
      <c r="J301" s="278"/>
      <c r="K301" s="278"/>
      <c r="L301" s="278"/>
      <c r="M301" s="278"/>
      <c r="N301" s="278"/>
      <c r="O301" s="278"/>
      <c r="P301" s="278"/>
      <c r="Q301" s="278"/>
      <c r="R301" s="278"/>
      <c r="S301" s="278"/>
      <c r="T301" s="278"/>
      <c r="U301" s="278"/>
      <c r="V301" s="278"/>
      <c r="W301" s="278"/>
      <c r="X301" s="278"/>
      <c r="Y301" s="278"/>
      <c r="Z301" s="278"/>
    </row>
    <row r="302" ht="15.75" customHeight="1">
      <c r="A302" s="278"/>
      <c r="B302" s="278"/>
      <c r="C302" s="278"/>
      <c r="D302" s="278"/>
      <c r="E302" s="278"/>
      <c r="F302" s="278"/>
      <c r="G302" s="278"/>
      <c r="H302" s="278"/>
      <c r="I302" s="278"/>
      <c r="J302" s="278"/>
      <c r="K302" s="278"/>
      <c r="L302" s="278"/>
      <c r="M302" s="278"/>
      <c r="N302" s="278"/>
      <c r="O302" s="278"/>
      <c r="P302" s="278"/>
      <c r="Q302" s="278"/>
      <c r="R302" s="278"/>
      <c r="S302" s="278"/>
      <c r="T302" s="278"/>
      <c r="U302" s="278"/>
      <c r="V302" s="278"/>
      <c r="W302" s="278"/>
      <c r="X302" s="278"/>
      <c r="Y302" s="278"/>
      <c r="Z302" s="278"/>
    </row>
    <row r="303" ht="15.75" customHeight="1">
      <c r="A303" s="278"/>
      <c r="B303" s="278"/>
      <c r="C303" s="278"/>
      <c r="D303" s="278"/>
      <c r="E303" s="278"/>
      <c r="F303" s="278"/>
      <c r="G303" s="278"/>
      <c r="H303" s="278"/>
      <c r="I303" s="278"/>
      <c r="J303" s="278"/>
      <c r="K303" s="278"/>
      <c r="L303" s="278"/>
      <c r="M303" s="278"/>
      <c r="N303" s="278"/>
      <c r="O303" s="278"/>
      <c r="P303" s="278"/>
      <c r="Q303" s="278"/>
      <c r="R303" s="278"/>
      <c r="S303" s="278"/>
      <c r="T303" s="278"/>
      <c r="U303" s="278"/>
      <c r="V303" s="278"/>
      <c r="W303" s="278"/>
      <c r="X303" s="278"/>
      <c r="Y303" s="278"/>
      <c r="Z303" s="278"/>
    </row>
    <row r="304" ht="15.75" customHeight="1">
      <c r="A304" s="278"/>
      <c r="B304" s="278"/>
      <c r="C304" s="278"/>
      <c r="D304" s="278"/>
      <c r="E304" s="278"/>
      <c r="F304" s="278"/>
      <c r="G304" s="278"/>
      <c r="H304" s="278"/>
      <c r="I304" s="278"/>
      <c r="J304" s="278"/>
      <c r="K304" s="278"/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  <c r="V304" s="278"/>
      <c r="W304" s="278"/>
      <c r="X304" s="278"/>
      <c r="Y304" s="278"/>
      <c r="Z304" s="278"/>
    </row>
    <row r="305" ht="15.75" customHeight="1">
      <c r="A305" s="278"/>
      <c r="B305" s="278"/>
      <c r="C305" s="278"/>
      <c r="D305" s="278"/>
      <c r="E305" s="278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8"/>
      <c r="W305" s="278"/>
      <c r="X305" s="278"/>
      <c r="Y305" s="278"/>
      <c r="Z305" s="278"/>
    </row>
    <row r="306" ht="15.75" customHeight="1">
      <c r="A306" s="278"/>
      <c r="B306" s="278"/>
      <c r="C306" s="278"/>
      <c r="D306" s="278"/>
      <c r="E306" s="278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  <c r="V306" s="278"/>
      <c r="W306" s="278"/>
      <c r="X306" s="278"/>
      <c r="Y306" s="278"/>
      <c r="Z306" s="278"/>
    </row>
    <row r="307" ht="15.75" customHeight="1">
      <c r="A307" s="278"/>
      <c r="B307" s="278"/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</row>
    <row r="308" ht="15.75" customHeight="1">
      <c r="A308" s="278"/>
      <c r="B308" s="278"/>
      <c r="C308" s="278"/>
      <c r="D308" s="278"/>
      <c r="E308" s="278"/>
      <c r="F308" s="278"/>
      <c r="G308" s="278"/>
      <c r="H308" s="278"/>
      <c r="I308" s="278"/>
      <c r="J308" s="278"/>
      <c r="K308" s="278"/>
      <c r="L308" s="278"/>
      <c r="M308" s="278"/>
      <c r="N308" s="278"/>
      <c r="O308" s="278"/>
      <c r="P308" s="278"/>
      <c r="Q308" s="278"/>
      <c r="R308" s="278"/>
      <c r="S308" s="278"/>
      <c r="T308" s="278"/>
      <c r="U308" s="278"/>
      <c r="V308" s="278"/>
      <c r="W308" s="278"/>
      <c r="X308" s="278"/>
      <c r="Y308" s="278"/>
      <c r="Z308" s="278"/>
    </row>
    <row r="309" ht="15.75" customHeight="1">
      <c r="A309" s="278"/>
      <c r="B309" s="278"/>
      <c r="C309" s="278"/>
      <c r="D309" s="278"/>
      <c r="E309" s="278"/>
      <c r="F309" s="278"/>
      <c r="G309" s="278"/>
      <c r="H309" s="278"/>
      <c r="I309" s="278"/>
      <c r="J309" s="278"/>
      <c r="K309" s="278"/>
      <c r="L309" s="278"/>
      <c r="M309" s="278"/>
      <c r="N309" s="278"/>
      <c r="O309" s="278"/>
      <c r="P309" s="278"/>
      <c r="Q309" s="278"/>
      <c r="R309" s="278"/>
      <c r="S309" s="278"/>
      <c r="T309" s="278"/>
      <c r="U309" s="278"/>
      <c r="V309" s="278"/>
      <c r="W309" s="278"/>
      <c r="X309" s="278"/>
      <c r="Y309" s="278"/>
      <c r="Z309" s="278"/>
    </row>
    <row r="310" ht="15.75" customHeight="1">
      <c r="A310" s="278"/>
      <c r="B310" s="278"/>
      <c r="C310" s="278"/>
      <c r="D310" s="278"/>
      <c r="E310" s="278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</row>
    <row r="311" ht="15.75" customHeight="1">
      <c r="A311" s="278"/>
      <c r="B311" s="278"/>
      <c r="C311" s="278"/>
      <c r="D311" s="278"/>
      <c r="E311" s="278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</row>
    <row r="312" ht="15.75" customHeight="1">
      <c r="A312" s="278"/>
      <c r="B312" s="278"/>
      <c r="C312" s="278"/>
      <c r="D312" s="278"/>
      <c r="E312" s="278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</row>
    <row r="313" ht="15.75" customHeight="1">
      <c r="A313" s="278"/>
      <c r="B313" s="278"/>
      <c r="C313" s="278"/>
      <c r="D313" s="278"/>
      <c r="E313" s="278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</row>
    <row r="314" ht="15.75" customHeight="1">
      <c r="A314" s="278"/>
      <c r="B314" s="278"/>
      <c r="C314" s="278"/>
      <c r="D314" s="278"/>
      <c r="E314" s="278"/>
      <c r="F314" s="278"/>
      <c r="G314" s="278"/>
      <c r="H314" s="278"/>
      <c r="I314" s="278"/>
      <c r="J314" s="278"/>
      <c r="K314" s="278"/>
      <c r="L314" s="278"/>
      <c r="M314" s="278"/>
      <c r="N314" s="278"/>
      <c r="O314" s="278"/>
      <c r="P314" s="278"/>
      <c r="Q314" s="278"/>
      <c r="R314" s="278"/>
      <c r="S314" s="278"/>
      <c r="T314" s="278"/>
      <c r="U314" s="278"/>
      <c r="V314" s="278"/>
      <c r="W314" s="278"/>
      <c r="X314" s="278"/>
      <c r="Y314" s="278"/>
      <c r="Z314" s="278"/>
    </row>
    <row r="315" ht="15.75" customHeight="1">
      <c r="A315" s="278"/>
      <c r="B315" s="278"/>
      <c r="C315" s="278"/>
      <c r="D315" s="278"/>
      <c r="E315" s="278"/>
      <c r="F315" s="278"/>
      <c r="G315" s="278"/>
      <c r="H315" s="278"/>
      <c r="I315" s="278"/>
      <c r="J315" s="278"/>
      <c r="K315" s="278"/>
      <c r="L315" s="278"/>
      <c r="M315" s="278"/>
      <c r="N315" s="278"/>
      <c r="O315" s="278"/>
      <c r="P315" s="278"/>
      <c r="Q315" s="278"/>
      <c r="R315" s="278"/>
      <c r="S315" s="278"/>
      <c r="T315" s="278"/>
      <c r="U315" s="278"/>
      <c r="V315" s="278"/>
      <c r="W315" s="278"/>
      <c r="X315" s="278"/>
      <c r="Y315" s="278"/>
      <c r="Z315" s="278"/>
    </row>
    <row r="316" ht="15.75" customHeight="1">
      <c r="A316" s="278"/>
      <c r="B316" s="278"/>
      <c r="C316" s="278"/>
      <c r="D316" s="278"/>
      <c r="E316" s="278"/>
      <c r="F316" s="278"/>
      <c r="G316" s="278"/>
      <c r="H316" s="278"/>
      <c r="I316" s="278"/>
      <c r="J316" s="278"/>
      <c r="K316" s="278"/>
      <c r="L316" s="278"/>
      <c r="M316" s="278"/>
      <c r="N316" s="278"/>
      <c r="O316" s="278"/>
      <c r="P316" s="278"/>
      <c r="Q316" s="278"/>
      <c r="R316" s="278"/>
      <c r="S316" s="278"/>
      <c r="T316" s="278"/>
      <c r="U316" s="278"/>
      <c r="V316" s="278"/>
      <c r="W316" s="278"/>
      <c r="X316" s="278"/>
      <c r="Y316" s="278"/>
      <c r="Z316" s="278"/>
    </row>
    <row r="317" ht="15.75" customHeight="1">
      <c r="A317" s="278"/>
      <c r="B317" s="278"/>
      <c r="C317" s="278"/>
      <c r="D317" s="278"/>
      <c r="E317" s="278"/>
      <c r="F317" s="278"/>
      <c r="G317" s="278"/>
      <c r="H317" s="278"/>
      <c r="I317" s="278"/>
      <c r="J317" s="278"/>
      <c r="K317" s="278"/>
      <c r="L317" s="278"/>
      <c r="M317" s="278"/>
      <c r="N317" s="278"/>
      <c r="O317" s="278"/>
      <c r="P317" s="278"/>
      <c r="Q317" s="278"/>
      <c r="R317" s="278"/>
      <c r="S317" s="278"/>
      <c r="T317" s="278"/>
      <c r="U317" s="278"/>
      <c r="V317" s="278"/>
      <c r="W317" s="278"/>
      <c r="X317" s="278"/>
      <c r="Y317" s="278"/>
      <c r="Z317" s="278"/>
    </row>
    <row r="318" ht="15.75" customHeight="1">
      <c r="A318" s="278"/>
      <c r="B318" s="278"/>
      <c r="C318" s="278"/>
      <c r="D318" s="278"/>
      <c r="E318" s="278"/>
      <c r="F318" s="278"/>
      <c r="G318" s="278"/>
      <c r="H318" s="278"/>
      <c r="I318" s="278"/>
      <c r="J318" s="278"/>
      <c r="K318" s="278"/>
      <c r="L318" s="278"/>
      <c r="M318" s="278"/>
      <c r="N318" s="278"/>
      <c r="O318" s="278"/>
      <c r="P318" s="278"/>
      <c r="Q318" s="278"/>
      <c r="R318" s="278"/>
      <c r="S318" s="278"/>
      <c r="T318" s="278"/>
      <c r="U318" s="278"/>
      <c r="V318" s="278"/>
      <c r="W318" s="278"/>
      <c r="X318" s="278"/>
      <c r="Y318" s="278"/>
      <c r="Z318" s="278"/>
    </row>
    <row r="319" ht="15.75" customHeight="1">
      <c r="A319" s="278"/>
      <c r="B319" s="278"/>
      <c r="C319" s="278"/>
      <c r="D319" s="278"/>
      <c r="E319" s="278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  <c r="V319" s="278"/>
      <c r="W319" s="278"/>
      <c r="X319" s="278"/>
      <c r="Y319" s="278"/>
      <c r="Z319" s="278"/>
    </row>
    <row r="320" ht="15.75" customHeight="1">
      <c r="A320" s="278"/>
      <c r="B320" s="278"/>
      <c r="C320" s="278"/>
      <c r="D320" s="278"/>
      <c r="E320" s="278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  <c r="V320" s="278"/>
      <c r="W320" s="278"/>
      <c r="X320" s="278"/>
      <c r="Y320" s="278"/>
      <c r="Z320" s="278"/>
    </row>
    <row r="321" ht="15.75" customHeight="1">
      <c r="A321" s="278"/>
      <c r="B321" s="278"/>
      <c r="C321" s="278"/>
      <c r="D321" s="278"/>
      <c r="E321" s="278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  <c r="V321" s="278"/>
      <c r="W321" s="278"/>
      <c r="X321" s="278"/>
      <c r="Y321" s="278"/>
      <c r="Z321" s="278"/>
    </row>
    <row r="322" ht="15.75" customHeight="1">
      <c r="A322" s="278"/>
      <c r="B322" s="278"/>
      <c r="C322" s="278"/>
      <c r="D322" s="278"/>
      <c r="E322" s="278"/>
      <c r="F322" s="278"/>
      <c r="G322" s="278"/>
      <c r="H322" s="278"/>
      <c r="I322" s="278"/>
      <c r="J322" s="278"/>
      <c r="K322" s="278"/>
      <c r="L322" s="278"/>
      <c r="M322" s="278"/>
      <c r="N322" s="278"/>
      <c r="O322" s="278"/>
      <c r="P322" s="278"/>
      <c r="Q322" s="278"/>
      <c r="R322" s="278"/>
      <c r="S322" s="278"/>
      <c r="T322" s="278"/>
      <c r="U322" s="278"/>
      <c r="V322" s="278"/>
      <c r="W322" s="278"/>
      <c r="X322" s="278"/>
      <c r="Y322" s="278"/>
      <c r="Z322" s="278"/>
    </row>
    <row r="323" ht="15.75" customHeight="1">
      <c r="A323" s="278"/>
      <c r="B323" s="278"/>
      <c r="C323" s="278"/>
      <c r="D323" s="278"/>
      <c r="E323" s="278"/>
      <c r="F323" s="278"/>
      <c r="G323" s="278"/>
      <c r="H323" s="278"/>
      <c r="I323" s="278"/>
      <c r="J323" s="278"/>
      <c r="K323" s="278"/>
      <c r="L323" s="278"/>
      <c r="M323" s="278"/>
      <c r="N323" s="278"/>
      <c r="O323" s="278"/>
      <c r="P323" s="278"/>
      <c r="Q323" s="278"/>
      <c r="R323" s="278"/>
      <c r="S323" s="278"/>
      <c r="T323" s="278"/>
      <c r="U323" s="278"/>
      <c r="V323" s="278"/>
      <c r="W323" s="278"/>
      <c r="X323" s="278"/>
      <c r="Y323" s="278"/>
      <c r="Z323" s="278"/>
    </row>
    <row r="324" ht="15.75" customHeight="1">
      <c r="A324" s="278"/>
      <c r="B324" s="278"/>
      <c r="C324" s="278"/>
      <c r="D324" s="278"/>
      <c r="E324" s="278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</row>
    <row r="325" ht="15.75" customHeight="1">
      <c r="A325" s="278"/>
      <c r="B325" s="278"/>
      <c r="C325" s="278"/>
      <c r="D325" s="278"/>
      <c r="E325" s="278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  <c r="V325" s="278"/>
      <c r="W325" s="278"/>
      <c r="X325" s="278"/>
      <c r="Y325" s="278"/>
      <c r="Z325" s="278"/>
    </row>
    <row r="326" ht="15.75" customHeight="1">
      <c r="A326" s="278"/>
      <c r="B326" s="278"/>
      <c r="C326" s="278"/>
      <c r="D326" s="278"/>
      <c r="E326" s="278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  <c r="V326" s="278"/>
      <c r="W326" s="278"/>
      <c r="X326" s="278"/>
      <c r="Y326" s="278"/>
      <c r="Z326" s="278"/>
    </row>
    <row r="327" ht="15.75" customHeight="1">
      <c r="A327" s="278"/>
      <c r="B327" s="278"/>
      <c r="C327" s="278"/>
      <c r="D327" s="278"/>
      <c r="E327" s="278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  <c r="V327" s="278"/>
      <c r="W327" s="278"/>
      <c r="X327" s="278"/>
      <c r="Y327" s="278"/>
      <c r="Z327" s="278"/>
    </row>
    <row r="328" ht="15.75" customHeight="1">
      <c r="A328" s="278"/>
      <c r="B328" s="278"/>
      <c r="C328" s="278"/>
      <c r="D328" s="278"/>
      <c r="E328" s="278"/>
      <c r="F328" s="278"/>
      <c r="G328" s="278"/>
      <c r="H328" s="278"/>
      <c r="I328" s="278"/>
      <c r="J328" s="278"/>
      <c r="K328" s="278"/>
      <c r="L328" s="278"/>
      <c r="M328" s="278"/>
      <c r="N328" s="278"/>
      <c r="O328" s="278"/>
      <c r="P328" s="278"/>
      <c r="Q328" s="278"/>
      <c r="R328" s="278"/>
      <c r="S328" s="278"/>
      <c r="T328" s="278"/>
      <c r="U328" s="278"/>
      <c r="V328" s="278"/>
      <c r="W328" s="278"/>
      <c r="X328" s="278"/>
      <c r="Y328" s="278"/>
      <c r="Z328" s="278"/>
    </row>
    <row r="329" ht="15.75" customHeight="1">
      <c r="A329" s="278"/>
      <c r="B329" s="278"/>
      <c r="C329" s="278"/>
      <c r="D329" s="278"/>
      <c r="E329" s="278"/>
      <c r="F329" s="278"/>
      <c r="G329" s="278"/>
      <c r="H329" s="278"/>
      <c r="I329" s="278"/>
      <c r="J329" s="278"/>
      <c r="K329" s="278"/>
      <c r="L329" s="278"/>
      <c r="M329" s="278"/>
      <c r="N329" s="278"/>
      <c r="O329" s="278"/>
      <c r="P329" s="278"/>
      <c r="Q329" s="278"/>
      <c r="R329" s="278"/>
      <c r="S329" s="278"/>
      <c r="T329" s="278"/>
      <c r="U329" s="278"/>
      <c r="V329" s="278"/>
      <c r="W329" s="278"/>
      <c r="X329" s="278"/>
      <c r="Y329" s="278"/>
      <c r="Z329" s="278"/>
    </row>
    <row r="330" ht="15.75" customHeight="1">
      <c r="A330" s="278"/>
      <c r="B330" s="278"/>
      <c r="C330" s="278"/>
      <c r="D330" s="278"/>
      <c r="E330" s="278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  <c r="V330" s="278"/>
      <c r="W330" s="278"/>
      <c r="X330" s="278"/>
      <c r="Y330" s="278"/>
      <c r="Z330" s="278"/>
    </row>
    <row r="331" ht="15.75" customHeight="1">
      <c r="A331" s="278"/>
      <c r="B331" s="278"/>
      <c r="C331" s="278"/>
      <c r="D331" s="278"/>
      <c r="E331" s="278"/>
      <c r="F331" s="278"/>
      <c r="G331" s="278"/>
      <c r="H331" s="278"/>
      <c r="I331" s="278"/>
      <c r="J331" s="278"/>
      <c r="K331" s="278"/>
      <c r="L331" s="278"/>
      <c r="M331" s="278"/>
      <c r="N331" s="278"/>
      <c r="O331" s="278"/>
      <c r="P331" s="278"/>
      <c r="Q331" s="278"/>
      <c r="R331" s="278"/>
      <c r="S331" s="278"/>
      <c r="T331" s="278"/>
      <c r="U331" s="278"/>
      <c r="V331" s="278"/>
      <c r="W331" s="278"/>
      <c r="X331" s="278"/>
      <c r="Y331" s="278"/>
      <c r="Z331" s="278"/>
    </row>
    <row r="332" ht="15.75" customHeight="1">
      <c r="A332" s="278"/>
      <c r="B332" s="278"/>
      <c r="C332" s="278"/>
      <c r="D332" s="278"/>
      <c r="E332" s="278"/>
      <c r="F332" s="278"/>
      <c r="G332" s="278"/>
      <c r="H332" s="278"/>
      <c r="I332" s="278"/>
      <c r="J332" s="278"/>
      <c r="K332" s="278"/>
      <c r="L332" s="278"/>
      <c r="M332" s="278"/>
      <c r="N332" s="278"/>
      <c r="O332" s="278"/>
      <c r="P332" s="278"/>
      <c r="Q332" s="278"/>
      <c r="R332" s="278"/>
      <c r="S332" s="278"/>
      <c r="T332" s="278"/>
      <c r="U332" s="278"/>
      <c r="V332" s="278"/>
      <c r="W332" s="278"/>
      <c r="X332" s="278"/>
      <c r="Y332" s="278"/>
      <c r="Z332" s="278"/>
    </row>
    <row r="333" ht="15.75" customHeight="1">
      <c r="A333" s="278"/>
      <c r="B333" s="278"/>
      <c r="C333" s="278"/>
      <c r="D333" s="278"/>
      <c r="E333" s="278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  <c r="V333" s="278"/>
      <c r="W333" s="278"/>
      <c r="X333" s="278"/>
      <c r="Y333" s="278"/>
      <c r="Z333" s="278"/>
    </row>
    <row r="334" ht="15.75" customHeight="1">
      <c r="A334" s="278"/>
      <c r="B334" s="278"/>
      <c r="C334" s="278"/>
      <c r="D334" s="278"/>
      <c r="E334" s="278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</row>
    <row r="335" ht="15.75" customHeight="1">
      <c r="A335" s="278"/>
      <c r="B335" s="278"/>
      <c r="C335" s="278"/>
      <c r="D335" s="278"/>
      <c r="E335" s="278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</row>
    <row r="336" ht="15.75" customHeight="1">
      <c r="A336" s="278"/>
      <c r="B336" s="278"/>
      <c r="C336" s="278"/>
      <c r="D336" s="278"/>
      <c r="E336" s="278"/>
      <c r="F336" s="278"/>
      <c r="G336" s="278"/>
      <c r="H336" s="278"/>
      <c r="I336" s="278"/>
      <c r="J336" s="278"/>
      <c r="K336" s="278"/>
      <c r="L336" s="278"/>
      <c r="M336" s="278"/>
      <c r="N336" s="278"/>
      <c r="O336" s="278"/>
      <c r="P336" s="278"/>
      <c r="Q336" s="278"/>
      <c r="R336" s="278"/>
      <c r="S336" s="278"/>
      <c r="T336" s="278"/>
      <c r="U336" s="278"/>
      <c r="V336" s="278"/>
      <c r="W336" s="278"/>
      <c r="X336" s="278"/>
      <c r="Y336" s="278"/>
      <c r="Z336" s="278"/>
    </row>
    <row r="337" ht="15.75" customHeight="1">
      <c r="A337" s="278"/>
      <c r="B337" s="278"/>
      <c r="C337" s="278"/>
      <c r="D337" s="278"/>
      <c r="E337" s="278"/>
      <c r="F337" s="278"/>
      <c r="G337" s="278"/>
      <c r="H337" s="278"/>
      <c r="I337" s="278"/>
      <c r="J337" s="278"/>
      <c r="K337" s="278"/>
      <c r="L337" s="278"/>
      <c r="M337" s="278"/>
      <c r="N337" s="278"/>
      <c r="O337" s="278"/>
      <c r="P337" s="278"/>
      <c r="Q337" s="278"/>
      <c r="R337" s="278"/>
      <c r="S337" s="278"/>
      <c r="T337" s="278"/>
      <c r="U337" s="278"/>
      <c r="V337" s="278"/>
      <c r="W337" s="278"/>
      <c r="X337" s="278"/>
      <c r="Y337" s="278"/>
      <c r="Z337" s="278"/>
    </row>
    <row r="338" ht="15.75" customHeight="1">
      <c r="A338" s="278"/>
      <c r="B338" s="278"/>
      <c r="C338" s="278"/>
      <c r="D338" s="278"/>
      <c r="E338" s="278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  <c r="V338" s="278"/>
      <c r="W338" s="278"/>
      <c r="X338" s="278"/>
      <c r="Y338" s="278"/>
      <c r="Z338" s="278"/>
    </row>
    <row r="339" ht="15.75" customHeight="1">
      <c r="A339" s="278"/>
      <c r="B339" s="278"/>
      <c r="C339" s="278"/>
      <c r="D339" s="278"/>
      <c r="E339" s="278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  <c r="V339" s="278"/>
      <c r="W339" s="278"/>
      <c r="X339" s="278"/>
      <c r="Y339" s="278"/>
      <c r="Z339" s="278"/>
    </row>
    <row r="340" ht="15.75" customHeight="1">
      <c r="A340" s="278"/>
      <c r="B340" s="278"/>
      <c r="C340" s="278"/>
      <c r="D340" s="278"/>
      <c r="E340" s="278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  <c r="V340" s="278"/>
      <c r="W340" s="278"/>
      <c r="X340" s="278"/>
      <c r="Y340" s="278"/>
      <c r="Z340" s="278"/>
    </row>
    <row r="341" ht="15.75" customHeight="1">
      <c r="A341" s="278"/>
      <c r="B341" s="278"/>
      <c r="C341" s="278"/>
      <c r="D341" s="278"/>
      <c r="E341" s="278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  <c r="V341" s="278"/>
      <c r="W341" s="278"/>
      <c r="X341" s="278"/>
      <c r="Y341" s="278"/>
      <c r="Z341" s="278"/>
    </row>
    <row r="342" ht="15.75" customHeight="1">
      <c r="A342" s="278"/>
      <c r="B342" s="278"/>
      <c r="C342" s="278"/>
      <c r="D342" s="278"/>
      <c r="E342" s="278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8"/>
      <c r="Q342" s="278"/>
      <c r="R342" s="278"/>
      <c r="S342" s="278"/>
      <c r="T342" s="278"/>
      <c r="U342" s="278"/>
      <c r="V342" s="278"/>
      <c r="W342" s="278"/>
      <c r="X342" s="278"/>
      <c r="Y342" s="278"/>
      <c r="Z342" s="278"/>
    </row>
    <row r="343" ht="15.75" customHeight="1">
      <c r="A343" s="278"/>
      <c r="B343" s="278"/>
      <c r="C343" s="278"/>
      <c r="D343" s="278"/>
      <c r="E343" s="278"/>
      <c r="F343" s="278"/>
      <c r="G343" s="278"/>
      <c r="H343" s="278"/>
      <c r="I343" s="278"/>
      <c r="J343" s="278"/>
      <c r="K343" s="278"/>
      <c r="L343" s="278"/>
      <c r="M343" s="278"/>
      <c r="N343" s="278"/>
      <c r="O343" s="278"/>
      <c r="P343" s="278"/>
      <c r="Q343" s="278"/>
      <c r="R343" s="278"/>
      <c r="S343" s="278"/>
      <c r="T343" s="278"/>
      <c r="U343" s="278"/>
      <c r="V343" s="278"/>
      <c r="W343" s="278"/>
      <c r="X343" s="278"/>
      <c r="Y343" s="278"/>
      <c r="Z343" s="278"/>
    </row>
    <row r="344" ht="15.75" customHeight="1">
      <c r="A344" s="278"/>
      <c r="B344" s="278"/>
      <c r="C344" s="278"/>
      <c r="D344" s="278"/>
      <c r="E344" s="278"/>
      <c r="F344" s="278"/>
      <c r="G344" s="278"/>
      <c r="H344" s="278"/>
      <c r="I344" s="278"/>
      <c r="J344" s="278"/>
      <c r="K344" s="278"/>
      <c r="L344" s="278"/>
      <c r="M344" s="278"/>
      <c r="N344" s="278"/>
      <c r="O344" s="278"/>
      <c r="P344" s="278"/>
      <c r="Q344" s="278"/>
      <c r="R344" s="278"/>
      <c r="S344" s="278"/>
      <c r="T344" s="278"/>
      <c r="U344" s="278"/>
      <c r="V344" s="278"/>
      <c r="W344" s="278"/>
      <c r="X344" s="278"/>
      <c r="Y344" s="278"/>
      <c r="Z344" s="278"/>
    </row>
    <row r="345" ht="15.75" customHeight="1">
      <c r="A345" s="278"/>
      <c r="B345" s="278"/>
      <c r="C345" s="278"/>
      <c r="D345" s="278"/>
      <c r="E345" s="278"/>
      <c r="F345" s="278"/>
      <c r="G345" s="278"/>
      <c r="H345" s="278"/>
      <c r="I345" s="278"/>
      <c r="J345" s="278"/>
      <c r="K345" s="278"/>
      <c r="L345" s="278"/>
      <c r="M345" s="278"/>
      <c r="N345" s="278"/>
      <c r="O345" s="278"/>
      <c r="P345" s="278"/>
      <c r="Q345" s="278"/>
      <c r="R345" s="278"/>
      <c r="S345" s="278"/>
      <c r="T345" s="278"/>
      <c r="U345" s="278"/>
      <c r="V345" s="278"/>
      <c r="W345" s="278"/>
      <c r="X345" s="278"/>
      <c r="Y345" s="278"/>
      <c r="Z345" s="278"/>
    </row>
    <row r="346" ht="15.75" customHeight="1">
      <c r="A346" s="278"/>
      <c r="B346" s="278"/>
      <c r="C346" s="278"/>
      <c r="D346" s="278"/>
      <c r="E346" s="278"/>
      <c r="F346" s="278"/>
      <c r="G346" s="278"/>
      <c r="H346" s="278"/>
      <c r="I346" s="278"/>
      <c r="J346" s="278"/>
      <c r="K346" s="278"/>
      <c r="L346" s="278"/>
      <c r="M346" s="278"/>
      <c r="N346" s="278"/>
      <c r="O346" s="278"/>
      <c r="P346" s="278"/>
      <c r="Q346" s="278"/>
      <c r="R346" s="278"/>
      <c r="S346" s="278"/>
      <c r="T346" s="278"/>
      <c r="U346" s="278"/>
      <c r="V346" s="278"/>
      <c r="W346" s="278"/>
      <c r="X346" s="278"/>
      <c r="Y346" s="278"/>
      <c r="Z346" s="278"/>
    </row>
    <row r="347" ht="15.75" customHeight="1">
      <c r="A347" s="278"/>
      <c r="B347" s="278"/>
      <c r="C347" s="278"/>
      <c r="D347" s="278"/>
      <c r="E347" s="278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  <c r="V347" s="278"/>
      <c r="W347" s="278"/>
      <c r="X347" s="278"/>
      <c r="Y347" s="278"/>
      <c r="Z347" s="278"/>
    </row>
    <row r="348" ht="15.75" customHeight="1">
      <c r="A348" s="278"/>
      <c r="B348" s="278"/>
      <c r="C348" s="278"/>
      <c r="D348" s="278"/>
      <c r="E348" s="278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  <c r="V348" s="278"/>
      <c r="W348" s="278"/>
      <c r="X348" s="278"/>
      <c r="Y348" s="278"/>
      <c r="Z348" s="278"/>
    </row>
    <row r="349" ht="15.75" customHeight="1">
      <c r="A349" s="278"/>
      <c r="B349" s="278"/>
      <c r="C349" s="278"/>
      <c r="D349" s="278"/>
      <c r="E349" s="278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  <c r="V349" s="278"/>
      <c r="W349" s="278"/>
      <c r="X349" s="278"/>
      <c r="Y349" s="278"/>
      <c r="Z349" s="278"/>
    </row>
    <row r="350" ht="15.75" customHeight="1">
      <c r="A350" s="278"/>
      <c r="B350" s="278"/>
      <c r="C350" s="278"/>
      <c r="D350" s="278"/>
      <c r="E350" s="278"/>
      <c r="F350" s="278"/>
      <c r="G350" s="278"/>
      <c r="H350" s="278"/>
      <c r="I350" s="278"/>
      <c r="J350" s="278"/>
      <c r="K350" s="278"/>
      <c r="L350" s="278"/>
      <c r="M350" s="278"/>
      <c r="N350" s="278"/>
      <c r="O350" s="278"/>
      <c r="P350" s="278"/>
      <c r="Q350" s="278"/>
      <c r="R350" s="278"/>
      <c r="S350" s="278"/>
      <c r="T350" s="278"/>
      <c r="U350" s="278"/>
      <c r="V350" s="278"/>
      <c r="W350" s="278"/>
      <c r="X350" s="278"/>
      <c r="Y350" s="278"/>
      <c r="Z350" s="278"/>
    </row>
    <row r="351" ht="15.75" customHeight="1">
      <c r="A351" s="278"/>
      <c r="B351" s="278"/>
      <c r="C351" s="278"/>
      <c r="D351" s="278"/>
      <c r="E351" s="278"/>
      <c r="F351" s="278"/>
      <c r="G351" s="278"/>
      <c r="H351" s="278"/>
      <c r="I351" s="278"/>
      <c r="J351" s="278"/>
      <c r="K351" s="278"/>
      <c r="L351" s="278"/>
      <c r="M351" s="278"/>
      <c r="N351" s="278"/>
      <c r="O351" s="278"/>
      <c r="P351" s="278"/>
      <c r="Q351" s="278"/>
      <c r="R351" s="278"/>
      <c r="S351" s="278"/>
      <c r="T351" s="278"/>
      <c r="U351" s="278"/>
      <c r="V351" s="278"/>
      <c r="W351" s="278"/>
      <c r="X351" s="278"/>
      <c r="Y351" s="278"/>
      <c r="Z351" s="278"/>
    </row>
    <row r="352" ht="15.75" customHeight="1">
      <c r="A352" s="278"/>
      <c r="B352" s="278"/>
      <c r="C352" s="278"/>
      <c r="D352" s="278"/>
      <c r="E352" s="278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  <c r="V352" s="278"/>
      <c r="W352" s="278"/>
      <c r="X352" s="278"/>
      <c r="Y352" s="278"/>
      <c r="Z352" s="278"/>
    </row>
    <row r="353" ht="15.75" customHeight="1">
      <c r="A353" s="278"/>
      <c r="B353" s="278"/>
      <c r="C353" s="278"/>
      <c r="D353" s="278"/>
      <c r="E353" s="278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  <c r="V353" s="278"/>
      <c r="W353" s="278"/>
      <c r="X353" s="278"/>
      <c r="Y353" s="278"/>
      <c r="Z353" s="278"/>
    </row>
    <row r="354" ht="15.75" customHeight="1">
      <c r="A354" s="278"/>
      <c r="B354" s="278"/>
      <c r="C354" s="278"/>
      <c r="D354" s="278"/>
      <c r="E354" s="278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  <c r="V354" s="278"/>
      <c r="W354" s="278"/>
      <c r="X354" s="278"/>
      <c r="Y354" s="278"/>
      <c r="Z354" s="278"/>
    </row>
    <row r="355" ht="15.75" customHeight="1">
      <c r="A355" s="278"/>
      <c r="B355" s="278"/>
      <c r="C355" s="278"/>
      <c r="D355" s="278"/>
      <c r="E355" s="278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  <c r="V355" s="278"/>
      <c r="W355" s="278"/>
      <c r="X355" s="278"/>
      <c r="Y355" s="278"/>
      <c r="Z355" s="278"/>
    </row>
    <row r="356" ht="15.75" customHeight="1">
      <c r="A356" s="278"/>
      <c r="B356" s="278"/>
      <c r="C356" s="278"/>
      <c r="D356" s="278"/>
      <c r="E356" s="278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8"/>
      <c r="Q356" s="278"/>
      <c r="R356" s="278"/>
      <c r="S356" s="278"/>
      <c r="T356" s="278"/>
      <c r="U356" s="278"/>
      <c r="V356" s="278"/>
      <c r="W356" s="278"/>
      <c r="X356" s="278"/>
      <c r="Y356" s="278"/>
      <c r="Z356" s="278"/>
    </row>
    <row r="357" ht="15.75" customHeight="1">
      <c r="A357" s="278"/>
      <c r="B357" s="278"/>
      <c r="C357" s="278"/>
      <c r="D357" s="278"/>
      <c r="E357" s="278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8"/>
      <c r="Q357" s="278"/>
      <c r="R357" s="278"/>
      <c r="S357" s="278"/>
      <c r="T357" s="278"/>
      <c r="U357" s="278"/>
      <c r="V357" s="278"/>
      <c r="W357" s="278"/>
      <c r="X357" s="278"/>
      <c r="Y357" s="278"/>
      <c r="Z357" s="278"/>
    </row>
    <row r="358" ht="15.75" customHeight="1">
      <c r="A358" s="278"/>
      <c r="B358" s="278"/>
      <c r="C358" s="278"/>
      <c r="D358" s="278"/>
      <c r="E358" s="278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8"/>
      <c r="Q358" s="278"/>
      <c r="R358" s="278"/>
      <c r="S358" s="278"/>
      <c r="T358" s="278"/>
      <c r="U358" s="278"/>
      <c r="V358" s="278"/>
      <c r="W358" s="278"/>
      <c r="X358" s="278"/>
      <c r="Y358" s="278"/>
      <c r="Z358" s="278"/>
    </row>
    <row r="359" ht="15.75" customHeight="1">
      <c r="A359" s="278"/>
      <c r="B359" s="278"/>
      <c r="C359" s="278"/>
      <c r="D359" s="278"/>
      <c r="E359" s="278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8"/>
      <c r="Q359" s="278"/>
      <c r="R359" s="278"/>
      <c r="S359" s="278"/>
      <c r="T359" s="278"/>
      <c r="U359" s="278"/>
      <c r="V359" s="278"/>
      <c r="W359" s="278"/>
      <c r="X359" s="278"/>
      <c r="Y359" s="278"/>
      <c r="Z359" s="278"/>
    </row>
    <row r="360" ht="15.75" customHeight="1">
      <c r="A360" s="278"/>
      <c r="B360" s="278"/>
      <c r="C360" s="278"/>
      <c r="D360" s="278"/>
      <c r="E360" s="278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8"/>
      <c r="Q360" s="278"/>
      <c r="R360" s="278"/>
      <c r="S360" s="278"/>
      <c r="T360" s="278"/>
      <c r="U360" s="278"/>
      <c r="V360" s="278"/>
      <c r="W360" s="278"/>
      <c r="X360" s="278"/>
      <c r="Y360" s="278"/>
      <c r="Z360" s="278"/>
    </row>
    <row r="361" ht="15.75" customHeight="1">
      <c r="A361" s="278"/>
      <c r="B361" s="278"/>
      <c r="C361" s="278"/>
      <c r="D361" s="278"/>
      <c r="E361" s="278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  <c r="V361" s="278"/>
      <c r="W361" s="278"/>
      <c r="X361" s="278"/>
      <c r="Y361" s="278"/>
      <c r="Z361" s="278"/>
    </row>
    <row r="362" ht="15.75" customHeight="1">
      <c r="A362" s="278"/>
      <c r="B362" s="278"/>
      <c r="C362" s="278"/>
      <c r="D362" s="278"/>
      <c r="E362" s="278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</row>
    <row r="363" ht="15.75" customHeight="1">
      <c r="A363" s="278"/>
      <c r="B363" s="278"/>
      <c r="C363" s="278"/>
      <c r="D363" s="278"/>
      <c r="E363" s="278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  <c r="V363" s="278"/>
      <c r="W363" s="278"/>
      <c r="X363" s="278"/>
      <c r="Y363" s="278"/>
      <c r="Z363" s="278"/>
    </row>
    <row r="364" ht="15.75" customHeight="1">
      <c r="A364" s="278"/>
      <c r="B364" s="278"/>
      <c r="C364" s="278"/>
      <c r="D364" s="278"/>
      <c r="E364" s="278"/>
      <c r="F364" s="278"/>
      <c r="G364" s="278"/>
      <c r="H364" s="278"/>
      <c r="I364" s="278"/>
      <c r="J364" s="278"/>
      <c r="K364" s="278"/>
      <c r="L364" s="278"/>
      <c r="M364" s="278"/>
      <c r="N364" s="278"/>
      <c r="O364" s="278"/>
      <c r="P364" s="278"/>
      <c r="Q364" s="278"/>
      <c r="R364" s="278"/>
      <c r="S364" s="278"/>
      <c r="T364" s="278"/>
      <c r="U364" s="278"/>
      <c r="V364" s="278"/>
      <c r="W364" s="278"/>
      <c r="X364" s="278"/>
      <c r="Y364" s="278"/>
      <c r="Z364" s="278"/>
    </row>
    <row r="365" ht="15.75" customHeight="1">
      <c r="A365" s="278"/>
      <c r="B365" s="278"/>
      <c r="C365" s="278"/>
      <c r="D365" s="278"/>
      <c r="E365" s="278"/>
      <c r="F365" s="278"/>
      <c r="G365" s="278"/>
      <c r="H365" s="278"/>
      <c r="I365" s="278"/>
      <c r="J365" s="278"/>
      <c r="K365" s="278"/>
      <c r="L365" s="278"/>
      <c r="M365" s="278"/>
      <c r="N365" s="278"/>
      <c r="O365" s="278"/>
      <c r="P365" s="278"/>
      <c r="Q365" s="278"/>
      <c r="R365" s="278"/>
      <c r="S365" s="278"/>
      <c r="T365" s="278"/>
      <c r="U365" s="278"/>
      <c r="V365" s="278"/>
      <c r="W365" s="278"/>
      <c r="X365" s="278"/>
      <c r="Y365" s="278"/>
      <c r="Z365" s="278"/>
    </row>
    <row r="366" ht="15.75" customHeight="1">
      <c r="A366" s="278"/>
      <c r="B366" s="278"/>
      <c r="C366" s="278"/>
      <c r="D366" s="278"/>
      <c r="E366" s="278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  <c r="V366" s="278"/>
      <c r="W366" s="278"/>
      <c r="X366" s="278"/>
      <c r="Y366" s="278"/>
      <c r="Z366" s="278"/>
    </row>
    <row r="367" ht="15.75" customHeight="1">
      <c r="A367" s="278"/>
      <c r="B367" s="278"/>
      <c r="C367" s="278"/>
      <c r="D367" s="278"/>
      <c r="E367" s="278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</row>
    <row r="368" ht="15.75" customHeight="1">
      <c r="A368" s="278"/>
      <c r="B368" s="278"/>
      <c r="C368" s="278"/>
      <c r="D368" s="278"/>
      <c r="E368" s="278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</row>
    <row r="369" ht="15.75" customHeight="1">
      <c r="A369" s="278"/>
      <c r="B369" s="278"/>
      <c r="C369" s="278"/>
      <c r="D369" s="278"/>
      <c r="E369" s="278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</row>
    <row r="370" ht="15.75" customHeight="1">
      <c r="A370" s="278"/>
      <c r="B370" s="278"/>
      <c r="C370" s="278"/>
      <c r="D370" s="278"/>
      <c r="E370" s="278"/>
      <c r="F370" s="278"/>
      <c r="G370" s="278"/>
      <c r="H370" s="278"/>
      <c r="I370" s="278"/>
      <c r="J370" s="278"/>
      <c r="K370" s="278"/>
      <c r="L370" s="278"/>
      <c r="M370" s="278"/>
      <c r="N370" s="278"/>
      <c r="O370" s="278"/>
      <c r="P370" s="278"/>
      <c r="Q370" s="278"/>
      <c r="R370" s="278"/>
      <c r="S370" s="278"/>
      <c r="T370" s="278"/>
      <c r="U370" s="278"/>
      <c r="V370" s="278"/>
      <c r="W370" s="278"/>
      <c r="X370" s="278"/>
      <c r="Y370" s="278"/>
      <c r="Z370" s="278"/>
    </row>
    <row r="371" ht="15.75" customHeight="1">
      <c r="A371" s="278"/>
      <c r="B371" s="278"/>
      <c r="C371" s="278"/>
      <c r="D371" s="278"/>
      <c r="E371" s="278"/>
      <c r="F371" s="278"/>
      <c r="G371" s="278"/>
      <c r="H371" s="278"/>
      <c r="I371" s="278"/>
      <c r="J371" s="278"/>
      <c r="K371" s="278"/>
      <c r="L371" s="278"/>
      <c r="M371" s="278"/>
      <c r="N371" s="278"/>
      <c r="O371" s="278"/>
      <c r="P371" s="278"/>
      <c r="Q371" s="278"/>
      <c r="R371" s="278"/>
      <c r="S371" s="278"/>
      <c r="T371" s="278"/>
      <c r="U371" s="278"/>
      <c r="V371" s="278"/>
      <c r="W371" s="278"/>
      <c r="X371" s="278"/>
      <c r="Y371" s="278"/>
      <c r="Z371" s="278"/>
    </row>
    <row r="372" ht="15.75" customHeight="1">
      <c r="A372" s="278"/>
      <c r="B372" s="278"/>
      <c r="C372" s="278"/>
      <c r="D372" s="278"/>
      <c r="E372" s="278"/>
      <c r="F372" s="278"/>
      <c r="G372" s="278"/>
      <c r="H372" s="278"/>
      <c r="I372" s="278"/>
      <c r="J372" s="278"/>
      <c r="K372" s="278"/>
      <c r="L372" s="278"/>
      <c r="M372" s="278"/>
      <c r="N372" s="278"/>
      <c r="O372" s="278"/>
      <c r="P372" s="278"/>
      <c r="Q372" s="278"/>
      <c r="R372" s="278"/>
      <c r="S372" s="278"/>
      <c r="T372" s="278"/>
      <c r="U372" s="278"/>
      <c r="V372" s="278"/>
      <c r="W372" s="278"/>
      <c r="X372" s="278"/>
      <c r="Y372" s="278"/>
      <c r="Z372" s="278"/>
    </row>
    <row r="373" ht="15.75" customHeight="1">
      <c r="A373" s="278"/>
      <c r="B373" s="278"/>
      <c r="C373" s="278"/>
      <c r="D373" s="278"/>
      <c r="E373" s="278"/>
      <c r="F373" s="278"/>
      <c r="G373" s="278"/>
      <c r="H373" s="278"/>
      <c r="I373" s="278"/>
      <c r="J373" s="278"/>
      <c r="K373" s="278"/>
      <c r="L373" s="278"/>
      <c r="M373" s="278"/>
      <c r="N373" s="278"/>
      <c r="O373" s="278"/>
      <c r="P373" s="278"/>
      <c r="Q373" s="278"/>
      <c r="R373" s="278"/>
      <c r="S373" s="278"/>
      <c r="T373" s="278"/>
      <c r="U373" s="278"/>
      <c r="V373" s="278"/>
      <c r="W373" s="278"/>
      <c r="X373" s="278"/>
      <c r="Y373" s="278"/>
      <c r="Z373" s="278"/>
    </row>
    <row r="374" ht="15.75" customHeight="1">
      <c r="A374" s="278"/>
      <c r="B374" s="278"/>
      <c r="C374" s="278"/>
      <c r="D374" s="278"/>
      <c r="E374" s="278"/>
      <c r="F374" s="278"/>
      <c r="G374" s="278"/>
      <c r="H374" s="278"/>
      <c r="I374" s="278"/>
      <c r="J374" s="278"/>
      <c r="K374" s="278"/>
      <c r="L374" s="278"/>
      <c r="M374" s="278"/>
      <c r="N374" s="278"/>
      <c r="O374" s="278"/>
      <c r="P374" s="278"/>
      <c r="Q374" s="278"/>
      <c r="R374" s="278"/>
      <c r="S374" s="278"/>
      <c r="T374" s="278"/>
      <c r="U374" s="278"/>
      <c r="V374" s="278"/>
      <c r="W374" s="278"/>
      <c r="X374" s="278"/>
      <c r="Y374" s="278"/>
      <c r="Z374" s="278"/>
    </row>
    <row r="375" ht="15.75" customHeight="1">
      <c r="A375" s="278"/>
      <c r="B375" s="278"/>
      <c r="C375" s="278"/>
      <c r="D375" s="278"/>
      <c r="E375" s="278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  <c r="V375" s="278"/>
      <c r="W375" s="278"/>
      <c r="X375" s="278"/>
      <c r="Y375" s="278"/>
      <c r="Z375" s="278"/>
    </row>
    <row r="376" ht="15.75" customHeight="1">
      <c r="A376" s="278"/>
      <c r="B376" s="278"/>
      <c r="C376" s="278"/>
      <c r="D376" s="278"/>
      <c r="E376" s="278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  <c r="V376" s="278"/>
      <c r="W376" s="278"/>
      <c r="X376" s="278"/>
      <c r="Y376" s="278"/>
      <c r="Z376" s="278"/>
    </row>
    <row r="377" ht="15.75" customHeight="1">
      <c r="A377" s="278"/>
      <c r="B377" s="278"/>
      <c r="C377" s="278"/>
      <c r="D377" s="278"/>
      <c r="E377" s="278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  <c r="V377" s="278"/>
      <c r="W377" s="278"/>
      <c r="X377" s="278"/>
      <c r="Y377" s="278"/>
      <c r="Z377" s="278"/>
    </row>
    <row r="378" ht="15.75" customHeight="1">
      <c r="A378" s="278"/>
      <c r="B378" s="278"/>
      <c r="C378" s="278"/>
      <c r="D378" s="278"/>
      <c r="E378" s="278"/>
      <c r="F378" s="278"/>
      <c r="G378" s="278"/>
      <c r="H378" s="278"/>
      <c r="I378" s="278"/>
      <c r="J378" s="278"/>
      <c r="K378" s="278"/>
      <c r="L378" s="278"/>
      <c r="M378" s="278"/>
      <c r="N378" s="278"/>
      <c r="O378" s="278"/>
      <c r="P378" s="278"/>
      <c r="Q378" s="278"/>
      <c r="R378" s="278"/>
      <c r="S378" s="278"/>
      <c r="T378" s="278"/>
      <c r="U378" s="278"/>
      <c r="V378" s="278"/>
      <c r="W378" s="278"/>
      <c r="X378" s="278"/>
      <c r="Y378" s="278"/>
      <c r="Z378" s="278"/>
    </row>
    <row r="379" ht="15.75" customHeight="1">
      <c r="A379" s="278"/>
      <c r="B379" s="278"/>
      <c r="C379" s="278"/>
      <c r="D379" s="278"/>
      <c r="E379" s="278"/>
      <c r="F379" s="278"/>
      <c r="G379" s="278"/>
      <c r="H379" s="278"/>
      <c r="I379" s="278"/>
      <c r="J379" s="278"/>
      <c r="K379" s="278"/>
      <c r="L379" s="278"/>
      <c r="M379" s="278"/>
      <c r="N379" s="278"/>
      <c r="O379" s="278"/>
      <c r="P379" s="278"/>
      <c r="Q379" s="278"/>
      <c r="R379" s="278"/>
      <c r="S379" s="278"/>
      <c r="T379" s="278"/>
      <c r="U379" s="278"/>
      <c r="V379" s="278"/>
      <c r="W379" s="278"/>
      <c r="X379" s="278"/>
      <c r="Y379" s="278"/>
      <c r="Z379" s="278"/>
    </row>
    <row r="380" ht="15.75" customHeight="1">
      <c r="A380" s="278"/>
      <c r="B380" s="278"/>
      <c r="C380" s="278"/>
      <c r="D380" s="278"/>
      <c r="E380" s="278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  <c r="V380" s="278"/>
      <c r="W380" s="278"/>
      <c r="X380" s="278"/>
      <c r="Y380" s="278"/>
      <c r="Z380" s="278"/>
    </row>
    <row r="381" ht="15.75" customHeight="1">
      <c r="A381" s="278"/>
      <c r="B381" s="278"/>
      <c r="C381" s="278"/>
      <c r="D381" s="278"/>
      <c r="E381" s="278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  <c r="V381" s="278"/>
      <c r="W381" s="278"/>
      <c r="X381" s="278"/>
      <c r="Y381" s="278"/>
      <c r="Z381" s="278"/>
    </row>
    <row r="382" ht="15.75" customHeight="1">
      <c r="A382" s="278"/>
      <c r="B382" s="278"/>
      <c r="C382" s="278"/>
      <c r="D382" s="278"/>
      <c r="E382" s="278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  <c r="V382" s="278"/>
      <c r="W382" s="278"/>
      <c r="X382" s="278"/>
      <c r="Y382" s="278"/>
      <c r="Z382" s="278"/>
    </row>
    <row r="383" ht="15.75" customHeight="1">
      <c r="A383" s="278"/>
      <c r="B383" s="278"/>
      <c r="C383" s="278"/>
      <c r="D383" s="278"/>
      <c r="E383" s="278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  <c r="V383" s="278"/>
      <c r="W383" s="278"/>
      <c r="X383" s="278"/>
      <c r="Y383" s="278"/>
      <c r="Z383" s="278"/>
    </row>
    <row r="384" ht="15.75" customHeight="1">
      <c r="A384" s="278"/>
      <c r="B384" s="278"/>
      <c r="C384" s="278"/>
      <c r="D384" s="278"/>
      <c r="E384" s="278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  <c r="V384" s="278"/>
      <c r="W384" s="278"/>
      <c r="X384" s="278"/>
      <c r="Y384" s="278"/>
      <c r="Z384" s="278"/>
    </row>
    <row r="385" ht="15.75" customHeight="1">
      <c r="A385" s="278"/>
      <c r="B385" s="278"/>
      <c r="C385" s="278"/>
      <c r="D385" s="278"/>
      <c r="E385" s="278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  <c r="V385" s="278"/>
      <c r="W385" s="278"/>
      <c r="X385" s="278"/>
      <c r="Y385" s="278"/>
      <c r="Z385" s="278"/>
    </row>
    <row r="386" ht="15.75" customHeight="1">
      <c r="A386" s="278"/>
      <c r="B386" s="278"/>
      <c r="C386" s="278"/>
      <c r="D386" s="278"/>
      <c r="E386" s="278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  <c r="V386" s="278"/>
      <c r="W386" s="278"/>
      <c r="X386" s="278"/>
      <c r="Y386" s="278"/>
      <c r="Z386" s="278"/>
    </row>
    <row r="387" ht="15.75" customHeight="1">
      <c r="A387" s="278"/>
      <c r="B387" s="278"/>
      <c r="C387" s="278"/>
      <c r="D387" s="278"/>
      <c r="E387" s="278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  <c r="V387" s="278"/>
      <c r="W387" s="278"/>
      <c r="X387" s="278"/>
      <c r="Y387" s="278"/>
      <c r="Z387" s="278"/>
    </row>
    <row r="388" ht="15.75" customHeight="1">
      <c r="A388" s="278"/>
      <c r="B388" s="278"/>
      <c r="C388" s="278"/>
      <c r="D388" s="278"/>
      <c r="E388" s="278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  <c r="V388" s="278"/>
      <c r="W388" s="278"/>
      <c r="X388" s="278"/>
      <c r="Y388" s="278"/>
      <c r="Z388" s="278"/>
    </row>
    <row r="389" ht="15.75" customHeight="1">
      <c r="A389" s="278"/>
      <c r="B389" s="278"/>
      <c r="C389" s="278"/>
      <c r="D389" s="278"/>
      <c r="E389" s="278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</row>
    <row r="390" ht="15.75" customHeight="1">
      <c r="A390" s="278"/>
      <c r="B390" s="278"/>
      <c r="C390" s="278"/>
      <c r="D390" s="278"/>
      <c r="E390" s="278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  <c r="V390" s="278"/>
      <c r="W390" s="278"/>
      <c r="X390" s="278"/>
      <c r="Y390" s="278"/>
      <c r="Z390" s="278"/>
    </row>
    <row r="391" ht="15.75" customHeight="1">
      <c r="A391" s="278"/>
      <c r="B391" s="278"/>
      <c r="C391" s="278"/>
      <c r="D391" s="278"/>
      <c r="E391" s="278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  <c r="V391" s="278"/>
      <c r="W391" s="278"/>
      <c r="X391" s="278"/>
      <c r="Y391" s="278"/>
      <c r="Z391" s="278"/>
    </row>
    <row r="392" ht="15.75" customHeight="1">
      <c r="A392" s="278"/>
      <c r="B392" s="278"/>
      <c r="C392" s="278"/>
      <c r="D392" s="278"/>
      <c r="E392" s="278"/>
      <c r="F392" s="278"/>
      <c r="G392" s="278"/>
      <c r="H392" s="278"/>
      <c r="I392" s="278"/>
      <c r="J392" s="278"/>
      <c r="K392" s="278"/>
      <c r="L392" s="278"/>
      <c r="M392" s="278"/>
      <c r="N392" s="278"/>
      <c r="O392" s="278"/>
      <c r="P392" s="278"/>
      <c r="Q392" s="278"/>
      <c r="R392" s="278"/>
      <c r="S392" s="278"/>
      <c r="T392" s="278"/>
      <c r="U392" s="278"/>
      <c r="V392" s="278"/>
      <c r="W392" s="278"/>
      <c r="X392" s="278"/>
      <c r="Y392" s="278"/>
      <c r="Z392" s="278"/>
    </row>
    <row r="393" ht="15.75" customHeight="1">
      <c r="A393" s="278"/>
      <c r="B393" s="278"/>
      <c r="C393" s="278"/>
      <c r="D393" s="278"/>
      <c r="E393" s="278"/>
      <c r="F393" s="278"/>
      <c r="G393" s="278"/>
      <c r="H393" s="278"/>
      <c r="I393" s="278"/>
      <c r="J393" s="278"/>
      <c r="K393" s="278"/>
      <c r="L393" s="278"/>
      <c r="M393" s="278"/>
      <c r="N393" s="278"/>
      <c r="O393" s="278"/>
      <c r="P393" s="278"/>
      <c r="Q393" s="278"/>
      <c r="R393" s="278"/>
      <c r="S393" s="278"/>
      <c r="T393" s="278"/>
      <c r="U393" s="278"/>
      <c r="V393" s="278"/>
      <c r="W393" s="278"/>
      <c r="X393" s="278"/>
      <c r="Y393" s="278"/>
      <c r="Z393" s="278"/>
    </row>
    <row r="394" ht="15.75" customHeight="1">
      <c r="A394" s="278"/>
      <c r="B394" s="278"/>
      <c r="C394" s="278"/>
      <c r="D394" s="278"/>
      <c r="E394" s="278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  <c r="V394" s="278"/>
      <c r="W394" s="278"/>
      <c r="X394" s="278"/>
      <c r="Y394" s="278"/>
      <c r="Z394" s="278"/>
    </row>
    <row r="395" ht="15.75" customHeight="1">
      <c r="A395" s="278"/>
      <c r="B395" s="278"/>
      <c r="C395" s="278"/>
      <c r="D395" s="278"/>
      <c r="E395" s="278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  <c r="V395" s="278"/>
      <c r="W395" s="278"/>
      <c r="X395" s="278"/>
      <c r="Y395" s="278"/>
      <c r="Z395" s="278"/>
    </row>
    <row r="396" ht="15.75" customHeight="1">
      <c r="A396" s="278"/>
      <c r="B396" s="278"/>
      <c r="C396" s="278"/>
      <c r="D396" s="278"/>
      <c r="E396" s="278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  <c r="V396" s="278"/>
      <c r="W396" s="278"/>
      <c r="X396" s="278"/>
      <c r="Y396" s="278"/>
      <c r="Z396" s="278"/>
    </row>
    <row r="397" ht="15.75" customHeight="1">
      <c r="A397" s="278"/>
      <c r="B397" s="278"/>
      <c r="C397" s="278"/>
      <c r="D397" s="278"/>
      <c r="E397" s="278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  <c r="V397" s="278"/>
      <c r="W397" s="278"/>
      <c r="X397" s="278"/>
      <c r="Y397" s="278"/>
      <c r="Z397" s="278"/>
    </row>
    <row r="398" ht="15.75" customHeight="1">
      <c r="A398" s="278"/>
      <c r="B398" s="278"/>
      <c r="C398" s="278"/>
      <c r="D398" s="278"/>
      <c r="E398" s="278"/>
      <c r="F398" s="278"/>
      <c r="G398" s="278"/>
      <c r="H398" s="278"/>
      <c r="I398" s="278"/>
      <c r="J398" s="278"/>
      <c r="K398" s="278"/>
      <c r="L398" s="278"/>
      <c r="M398" s="278"/>
      <c r="N398" s="278"/>
      <c r="O398" s="278"/>
      <c r="P398" s="278"/>
      <c r="Q398" s="278"/>
      <c r="R398" s="278"/>
      <c r="S398" s="278"/>
      <c r="T398" s="278"/>
      <c r="U398" s="278"/>
      <c r="V398" s="278"/>
      <c r="W398" s="278"/>
      <c r="X398" s="278"/>
      <c r="Y398" s="278"/>
      <c r="Z398" s="278"/>
    </row>
    <row r="399" ht="15.75" customHeight="1">
      <c r="A399" s="278"/>
      <c r="B399" s="278"/>
      <c r="C399" s="278"/>
      <c r="D399" s="278"/>
      <c r="E399" s="278"/>
      <c r="F399" s="278"/>
      <c r="G399" s="278"/>
      <c r="H399" s="278"/>
      <c r="I399" s="278"/>
      <c r="J399" s="278"/>
      <c r="K399" s="278"/>
      <c r="L399" s="278"/>
      <c r="M399" s="278"/>
      <c r="N399" s="278"/>
      <c r="O399" s="278"/>
      <c r="P399" s="278"/>
      <c r="Q399" s="278"/>
      <c r="R399" s="278"/>
      <c r="S399" s="278"/>
      <c r="T399" s="278"/>
      <c r="U399" s="278"/>
      <c r="V399" s="278"/>
      <c r="W399" s="278"/>
      <c r="X399" s="278"/>
      <c r="Y399" s="278"/>
      <c r="Z399" s="278"/>
    </row>
    <row r="400" ht="15.75" customHeight="1">
      <c r="A400" s="278"/>
      <c r="B400" s="278"/>
      <c r="C400" s="278"/>
      <c r="D400" s="278"/>
      <c r="E400" s="278"/>
      <c r="F400" s="278"/>
      <c r="G400" s="278"/>
      <c r="H400" s="278"/>
      <c r="I400" s="278"/>
      <c r="J400" s="278"/>
      <c r="K400" s="278"/>
      <c r="L400" s="278"/>
      <c r="M400" s="278"/>
      <c r="N400" s="278"/>
      <c r="O400" s="278"/>
      <c r="P400" s="278"/>
      <c r="Q400" s="278"/>
      <c r="R400" s="278"/>
      <c r="S400" s="278"/>
      <c r="T400" s="278"/>
      <c r="U400" s="278"/>
      <c r="V400" s="278"/>
      <c r="W400" s="278"/>
      <c r="X400" s="278"/>
      <c r="Y400" s="278"/>
      <c r="Z400" s="278"/>
    </row>
    <row r="401" ht="15.75" customHeight="1">
      <c r="A401" s="278"/>
      <c r="B401" s="278"/>
      <c r="C401" s="278"/>
      <c r="D401" s="278"/>
      <c r="E401" s="278"/>
      <c r="F401" s="278"/>
      <c r="G401" s="278"/>
      <c r="H401" s="278"/>
      <c r="I401" s="278"/>
      <c r="J401" s="278"/>
      <c r="K401" s="278"/>
      <c r="L401" s="278"/>
      <c r="M401" s="278"/>
      <c r="N401" s="278"/>
      <c r="O401" s="278"/>
      <c r="P401" s="278"/>
      <c r="Q401" s="278"/>
      <c r="R401" s="278"/>
      <c r="S401" s="278"/>
      <c r="T401" s="278"/>
      <c r="U401" s="278"/>
      <c r="V401" s="278"/>
      <c r="W401" s="278"/>
      <c r="X401" s="278"/>
      <c r="Y401" s="278"/>
      <c r="Z401" s="278"/>
    </row>
    <row r="402" ht="15.75" customHeight="1">
      <c r="A402" s="278"/>
      <c r="B402" s="278"/>
      <c r="C402" s="278"/>
      <c r="D402" s="278"/>
      <c r="E402" s="278"/>
      <c r="F402" s="278"/>
      <c r="G402" s="278"/>
      <c r="H402" s="278"/>
      <c r="I402" s="278"/>
      <c r="J402" s="278"/>
      <c r="K402" s="278"/>
      <c r="L402" s="278"/>
      <c r="M402" s="278"/>
      <c r="N402" s="278"/>
      <c r="O402" s="278"/>
      <c r="P402" s="278"/>
      <c r="Q402" s="278"/>
      <c r="R402" s="278"/>
      <c r="S402" s="278"/>
      <c r="T402" s="278"/>
      <c r="U402" s="278"/>
      <c r="V402" s="278"/>
      <c r="W402" s="278"/>
      <c r="X402" s="278"/>
      <c r="Y402" s="278"/>
      <c r="Z402" s="278"/>
    </row>
    <row r="403" ht="15.75" customHeight="1">
      <c r="A403" s="278"/>
      <c r="B403" s="278"/>
      <c r="C403" s="278"/>
      <c r="D403" s="278"/>
      <c r="E403" s="278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  <c r="V403" s="278"/>
      <c r="W403" s="278"/>
      <c r="X403" s="278"/>
      <c r="Y403" s="278"/>
      <c r="Z403" s="278"/>
    </row>
    <row r="404" ht="15.75" customHeight="1">
      <c r="A404" s="278"/>
      <c r="B404" s="278"/>
      <c r="C404" s="278"/>
      <c r="D404" s="278"/>
      <c r="E404" s="278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</row>
    <row r="405" ht="15.75" customHeight="1">
      <c r="A405" s="278"/>
      <c r="B405" s="278"/>
      <c r="C405" s="278"/>
      <c r="D405" s="278"/>
      <c r="E405" s="278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</row>
    <row r="406" ht="15.75" customHeight="1">
      <c r="A406" s="278"/>
      <c r="B406" s="278"/>
      <c r="C406" s="278"/>
      <c r="D406" s="278"/>
      <c r="E406" s="278"/>
      <c r="F406" s="278"/>
      <c r="G406" s="278"/>
      <c r="H406" s="278"/>
      <c r="I406" s="278"/>
      <c r="J406" s="278"/>
      <c r="K406" s="278"/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  <c r="V406" s="278"/>
      <c r="W406" s="278"/>
      <c r="X406" s="278"/>
      <c r="Y406" s="278"/>
      <c r="Z406" s="278"/>
    </row>
    <row r="407" ht="15.75" customHeight="1">
      <c r="A407" s="278"/>
      <c r="B407" s="278"/>
      <c r="C407" s="278"/>
      <c r="D407" s="278"/>
      <c r="E407" s="278"/>
      <c r="F407" s="278"/>
      <c r="G407" s="278"/>
      <c r="H407" s="278"/>
      <c r="I407" s="278"/>
      <c r="J407" s="278"/>
      <c r="K407" s="278"/>
      <c r="L407" s="278"/>
      <c r="M407" s="278"/>
      <c r="N407" s="278"/>
      <c r="O407" s="278"/>
      <c r="P407" s="278"/>
      <c r="Q407" s="278"/>
      <c r="R407" s="278"/>
      <c r="S407" s="278"/>
      <c r="T407" s="278"/>
      <c r="U407" s="278"/>
      <c r="V407" s="278"/>
      <c r="W407" s="278"/>
      <c r="X407" s="278"/>
      <c r="Y407" s="278"/>
      <c r="Z407" s="278"/>
    </row>
    <row r="408" ht="15.75" customHeight="1">
      <c r="A408" s="278"/>
      <c r="B408" s="278"/>
      <c r="C408" s="278"/>
      <c r="D408" s="278"/>
      <c r="E408" s="278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</row>
    <row r="409" ht="15.75" customHeight="1">
      <c r="A409" s="278"/>
      <c r="B409" s="278"/>
      <c r="C409" s="278"/>
      <c r="D409" s="278"/>
      <c r="E409" s="278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  <c r="V409" s="278"/>
      <c r="W409" s="278"/>
      <c r="X409" s="278"/>
      <c r="Y409" s="278"/>
      <c r="Z409" s="278"/>
    </row>
    <row r="410" ht="15.75" customHeight="1">
      <c r="A410" s="278"/>
      <c r="B410" s="278"/>
      <c r="C410" s="278"/>
      <c r="D410" s="278"/>
      <c r="E410" s="278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</row>
    <row r="411" ht="15.75" customHeight="1">
      <c r="A411" s="278"/>
      <c r="B411" s="278"/>
      <c r="C411" s="278"/>
      <c r="D411" s="278"/>
      <c r="E411" s="278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  <c r="V411" s="278"/>
      <c r="W411" s="278"/>
      <c r="X411" s="278"/>
      <c r="Y411" s="278"/>
      <c r="Z411" s="278"/>
    </row>
    <row r="412" ht="15.75" customHeight="1">
      <c r="A412" s="278"/>
      <c r="B412" s="278"/>
      <c r="C412" s="278"/>
      <c r="D412" s="278"/>
      <c r="E412" s="278"/>
      <c r="F412" s="278"/>
      <c r="G412" s="278"/>
      <c r="H412" s="278"/>
      <c r="I412" s="278"/>
      <c r="J412" s="278"/>
      <c r="K412" s="278"/>
      <c r="L412" s="278"/>
      <c r="M412" s="278"/>
      <c r="N412" s="278"/>
      <c r="O412" s="278"/>
      <c r="P412" s="278"/>
      <c r="Q412" s="278"/>
      <c r="R412" s="278"/>
      <c r="S412" s="278"/>
      <c r="T412" s="278"/>
      <c r="U412" s="278"/>
      <c r="V412" s="278"/>
      <c r="W412" s="278"/>
      <c r="X412" s="278"/>
      <c r="Y412" s="278"/>
      <c r="Z412" s="278"/>
    </row>
    <row r="413" ht="15.75" customHeight="1">
      <c r="A413" s="278"/>
      <c r="B413" s="278"/>
      <c r="C413" s="278"/>
      <c r="D413" s="278"/>
      <c r="E413" s="278"/>
      <c r="F413" s="278"/>
      <c r="G413" s="278"/>
      <c r="H413" s="278"/>
      <c r="I413" s="278"/>
      <c r="J413" s="278"/>
      <c r="K413" s="278"/>
      <c r="L413" s="278"/>
      <c r="M413" s="278"/>
      <c r="N413" s="278"/>
      <c r="O413" s="278"/>
      <c r="P413" s="278"/>
      <c r="Q413" s="278"/>
      <c r="R413" s="278"/>
      <c r="S413" s="278"/>
      <c r="T413" s="278"/>
      <c r="U413" s="278"/>
      <c r="V413" s="278"/>
      <c r="W413" s="278"/>
      <c r="X413" s="278"/>
      <c r="Y413" s="278"/>
      <c r="Z413" s="278"/>
    </row>
    <row r="414" ht="15.75" customHeight="1">
      <c r="A414" s="278"/>
      <c r="B414" s="278"/>
      <c r="C414" s="278"/>
      <c r="D414" s="278"/>
      <c r="E414" s="278"/>
      <c r="F414" s="278"/>
      <c r="G414" s="278"/>
      <c r="H414" s="278"/>
      <c r="I414" s="278"/>
      <c r="J414" s="278"/>
      <c r="K414" s="278"/>
      <c r="L414" s="278"/>
      <c r="M414" s="278"/>
      <c r="N414" s="278"/>
      <c r="O414" s="278"/>
      <c r="P414" s="278"/>
      <c r="Q414" s="278"/>
      <c r="R414" s="278"/>
      <c r="S414" s="278"/>
      <c r="T414" s="278"/>
      <c r="U414" s="278"/>
      <c r="V414" s="278"/>
      <c r="W414" s="278"/>
      <c r="X414" s="278"/>
      <c r="Y414" s="278"/>
      <c r="Z414" s="278"/>
    </row>
    <row r="415" ht="15.75" customHeight="1">
      <c r="A415" s="278"/>
      <c r="B415" s="278"/>
      <c r="C415" s="278"/>
      <c r="D415" s="278"/>
      <c r="E415" s="278"/>
      <c r="F415" s="278"/>
      <c r="G415" s="278"/>
      <c r="H415" s="278"/>
      <c r="I415" s="278"/>
      <c r="J415" s="278"/>
      <c r="K415" s="278"/>
      <c r="L415" s="278"/>
      <c r="M415" s="278"/>
      <c r="N415" s="278"/>
      <c r="O415" s="278"/>
      <c r="P415" s="278"/>
      <c r="Q415" s="278"/>
      <c r="R415" s="278"/>
      <c r="S415" s="278"/>
      <c r="T415" s="278"/>
      <c r="U415" s="278"/>
      <c r="V415" s="278"/>
      <c r="W415" s="278"/>
      <c r="X415" s="278"/>
      <c r="Y415" s="278"/>
      <c r="Z415" s="278"/>
    </row>
    <row r="416" ht="15.75" customHeight="1">
      <c r="A416" s="278"/>
      <c r="B416" s="278"/>
      <c r="C416" s="278"/>
      <c r="D416" s="278"/>
      <c r="E416" s="278"/>
      <c r="F416" s="278"/>
      <c r="G416" s="278"/>
      <c r="H416" s="278"/>
      <c r="I416" s="278"/>
      <c r="J416" s="278"/>
      <c r="K416" s="278"/>
      <c r="L416" s="278"/>
      <c r="M416" s="278"/>
      <c r="N416" s="278"/>
      <c r="O416" s="278"/>
      <c r="P416" s="278"/>
      <c r="Q416" s="278"/>
      <c r="R416" s="278"/>
      <c r="S416" s="278"/>
      <c r="T416" s="278"/>
      <c r="U416" s="278"/>
      <c r="V416" s="278"/>
      <c r="W416" s="278"/>
      <c r="X416" s="278"/>
      <c r="Y416" s="278"/>
      <c r="Z416" s="278"/>
    </row>
    <row r="417" ht="15.75" customHeight="1">
      <c r="A417" s="278"/>
      <c r="B417" s="278"/>
      <c r="C417" s="278"/>
      <c r="D417" s="278"/>
      <c r="E417" s="278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</row>
    <row r="418" ht="15.75" customHeight="1">
      <c r="A418" s="278"/>
      <c r="B418" s="278"/>
      <c r="C418" s="278"/>
      <c r="D418" s="278"/>
      <c r="E418" s="278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  <c r="V418" s="278"/>
      <c r="W418" s="278"/>
      <c r="X418" s="278"/>
      <c r="Y418" s="278"/>
      <c r="Z418" s="278"/>
    </row>
    <row r="419" ht="15.75" customHeight="1">
      <c r="A419" s="278"/>
      <c r="B419" s="278"/>
      <c r="C419" s="278"/>
      <c r="D419" s="278"/>
      <c r="E419" s="278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  <c r="V419" s="278"/>
      <c r="W419" s="278"/>
      <c r="X419" s="278"/>
      <c r="Y419" s="278"/>
      <c r="Z419" s="278"/>
    </row>
    <row r="420" ht="15.75" customHeight="1">
      <c r="A420" s="278"/>
      <c r="B420" s="278"/>
      <c r="C420" s="278"/>
      <c r="D420" s="278"/>
      <c r="E420" s="278"/>
      <c r="F420" s="278"/>
      <c r="G420" s="278"/>
      <c r="H420" s="278"/>
      <c r="I420" s="278"/>
      <c r="J420" s="278"/>
      <c r="K420" s="278"/>
      <c r="L420" s="278"/>
      <c r="M420" s="278"/>
      <c r="N420" s="278"/>
      <c r="O420" s="278"/>
      <c r="P420" s="278"/>
      <c r="Q420" s="278"/>
      <c r="R420" s="278"/>
      <c r="S420" s="278"/>
      <c r="T420" s="278"/>
      <c r="U420" s="278"/>
      <c r="V420" s="278"/>
      <c r="W420" s="278"/>
      <c r="X420" s="278"/>
      <c r="Y420" s="278"/>
      <c r="Z420" s="278"/>
    </row>
    <row r="421" ht="15.75" customHeight="1">
      <c r="A421" s="278"/>
      <c r="B421" s="278"/>
      <c r="C421" s="278"/>
      <c r="D421" s="278"/>
      <c r="E421" s="278"/>
      <c r="F421" s="278"/>
      <c r="G421" s="278"/>
      <c r="H421" s="278"/>
      <c r="I421" s="278"/>
      <c r="J421" s="278"/>
      <c r="K421" s="278"/>
      <c r="L421" s="278"/>
      <c r="M421" s="278"/>
      <c r="N421" s="278"/>
      <c r="O421" s="278"/>
      <c r="P421" s="278"/>
      <c r="Q421" s="278"/>
      <c r="R421" s="278"/>
      <c r="S421" s="278"/>
      <c r="T421" s="278"/>
      <c r="U421" s="278"/>
      <c r="V421" s="278"/>
      <c r="W421" s="278"/>
      <c r="X421" s="278"/>
      <c r="Y421" s="278"/>
      <c r="Z421" s="278"/>
    </row>
    <row r="422" ht="15.75" customHeight="1">
      <c r="A422" s="278"/>
      <c r="B422" s="278"/>
      <c r="C422" s="278"/>
      <c r="D422" s="278"/>
      <c r="E422" s="278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</row>
    <row r="423" ht="15.75" customHeight="1">
      <c r="A423" s="278"/>
      <c r="B423" s="278"/>
      <c r="C423" s="278"/>
      <c r="D423" s="278"/>
      <c r="E423" s="278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  <c r="V423" s="278"/>
      <c r="W423" s="278"/>
      <c r="X423" s="278"/>
      <c r="Y423" s="278"/>
      <c r="Z423" s="278"/>
    </row>
    <row r="424" ht="15.75" customHeight="1">
      <c r="A424" s="278"/>
      <c r="B424" s="278"/>
      <c r="C424" s="278"/>
      <c r="D424" s="278"/>
      <c r="E424" s="278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  <c r="V424" s="278"/>
      <c r="W424" s="278"/>
      <c r="X424" s="278"/>
      <c r="Y424" s="278"/>
      <c r="Z424" s="278"/>
    </row>
    <row r="425" ht="15.75" customHeight="1">
      <c r="A425" s="278"/>
      <c r="B425" s="278"/>
      <c r="C425" s="278"/>
      <c r="D425" s="278"/>
      <c r="E425" s="278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  <c r="V425" s="278"/>
      <c r="W425" s="278"/>
      <c r="X425" s="278"/>
      <c r="Y425" s="278"/>
      <c r="Z425" s="278"/>
    </row>
    <row r="426" ht="15.75" customHeight="1">
      <c r="A426" s="278"/>
      <c r="B426" s="278"/>
      <c r="C426" s="278"/>
      <c r="D426" s="278"/>
      <c r="E426" s="278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  <c r="V426" s="278"/>
      <c r="W426" s="278"/>
      <c r="X426" s="278"/>
      <c r="Y426" s="278"/>
      <c r="Z426" s="278"/>
    </row>
    <row r="427" ht="15.75" customHeight="1">
      <c r="A427" s="278"/>
      <c r="B427" s="278"/>
      <c r="C427" s="278"/>
      <c r="D427" s="278"/>
      <c r="E427" s="278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  <c r="V427" s="278"/>
      <c r="W427" s="278"/>
      <c r="X427" s="278"/>
      <c r="Y427" s="278"/>
      <c r="Z427" s="278"/>
    </row>
    <row r="428" ht="15.75" customHeight="1">
      <c r="A428" s="278"/>
      <c r="B428" s="278"/>
      <c r="C428" s="278"/>
      <c r="D428" s="278"/>
      <c r="E428" s="278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  <c r="V428" s="278"/>
      <c r="W428" s="278"/>
      <c r="X428" s="278"/>
      <c r="Y428" s="278"/>
      <c r="Z428" s="278"/>
    </row>
    <row r="429" ht="15.75" customHeight="1">
      <c r="A429" s="278"/>
      <c r="B429" s="278"/>
      <c r="C429" s="278"/>
      <c r="D429" s="278"/>
      <c r="E429" s="278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  <c r="V429" s="278"/>
      <c r="W429" s="278"/>
      <c r="X429" s="278"/>
      <c r="Y429" s="278"/>
      <c r="Z429" s="278"/>
    </row>
    <row r="430" ht="15.75" customHeight="1">
      <c r="A430" s="278"/>
      <c r="B430" s="278"/>
      <c r="C430" s="278"/>
      <c r="D430" s="278"/>
      <c r="E430" s="278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  <c r="V430" s="278"/>
      <c r="W430" s="278"/>
      <c r="X430" s="278"/>
      <c r="Y430" s="278"/>
      <c r="Z430" s="278"/>
    </row>
    <row r="431" ht="15.75" customHeight="1">
      <c r="A431" s="278"/>
      <c r="B431" s="278"/>
      <c r="C431" s="278"/>
      <c r="D431" s="278"/>
      <c r="E431" s="278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  <c r="V431" s="278"/>
      <c r="W431" s="278"/>
      <c r="X431" s="278"/>
      <c r="Y431" s="278"/>
      <c r="Z431" s="278"/>
    </row>
    <row r="432" ht="15.75" customHeight="1">
      <c r="A432" s="278"/>
      <c r="B432" s="278"/>
      <c r="C432" s="278"/>
      <c r="D432" s="278"/>
      <c r="E432" s="278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  <c r="V432" s="278"/>
      <c r="W432" s="278"/>
      <c r="X432" s="278"/>
      <c r="Y432" s="278"/>
      <c r="Z432" s="278"/>
    </row>
    <row r="433" ht="15.75" customHeight="1">
      <c r="A433" s="278"/>
      <c r="B433" s="278"/>
      <c r="C433" s="278"/>
      <c r="D433" s="278"/>
      <c r="E433" s="278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  <c r="V433" s="278"/>
      <c r="W433" s="278"/>
      <c r="X433" s="278"/>
      <c r="Y433" s="278"/>
      <c r="Z433" s="278"/>
    </row>
    <row r="434" ht="15.75" customHeight="1">
      <c r="A434" s="278"/>
      <c r="B434" s="278"/>
      <c r="C434" s="278"/>
      <c r="D434" s="278"/>
      <c r="E434" s="278"/>
      <c r="F434" s="278"/>
      <c r="G434" s="278"/>
      <c r="H434" s="278"/>
      <c r="I434" s="278"/>
      <c r="J434" s="278"/>
      <c r="K434" s="278"/>
      <c r="L434" s="278"/>
      <c r="M434" s="278"/>
      <c r="N434" s="278"/>
      <c r="O434" s="278"/>
      <c r="P434" s="278"/>
      <c r="Q434" s="278"/>
      <c r="R434" s="278"/>
      <c r="S434" s="278"/>
      <c r="T434" s="278"/>
      <c r="U434" s="278"/>
      <c r="V434" s="278"/>
      <c r="W434" s="278"/>
      <c r="X434" s="278"/>
      <c r="Y434" s="278"/>
      <c r="Z434" s="278"/>
    </row>
    <row r="435" ht="15.75" customHeight="1">
      <c r="A435" s="278"/>
      <c r="B435" s="278"/>
      <c r="C435" s="278"/>
      <c r="D435" s="278"/>
      <c r="E435" s="278"/>
      <c r="F435" s="278"/>
      <c r="G435" s="278"/>
      <c r="H435" s="278"/>
      <c r="I435" s="278"/>
      <c r="J435" s="278"/>
      <c r="K435" s="278"/>
      <c r="L435" s="278"/>
      <c r="M435" s="278"/>
      <c r="N435" s="278"/>
      <c r="O435" s="278"/>
      <c r="P435" s="278"/>
      <c r="Q435" s="278"/>
      <c r="R435" s="278"/>
      <c r="S435" s="278"/>
      <c r="T435" s="278"/>
      <c r="U435" s="278"/>
      <c r="V435" s="278"/>
      <c r="W435" s="278"/>
      <c r="X435" s="278"/>
      <c r="Y435" s="278"/>
      <c r="Z435" s="278"/>
    </row>
    <row r="436" ht="15.75" customHeight="1">
      <c r="A436" s="278"/>
      <c r="B436" s="278"/>
      <c r="C436" s="278"/>
      <c r="D436" s="278"/>
      <c r="E436" s="278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  <c r="V436" s="278"/>
      <c r="W436" s="278"/>
      <c r="X436" s="278"/>
      <c r="Y436" s="278"/>
      <c r="Z436" s="278"/>
    </row>
    <row r="437" ht="15.75" customHeight="1">
      <c r="A437" s="278"/>
      <c r="B437" s="278"/>
      <c r="C437" s="278"/>
      <c r="D437" s="278"/>
      <c r="E437" s="278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  <c r="V437" s="278"/>
      <c r="W437" s="278"/>
      <c r="X437" s="278"/>
      <c r="Y437" s="278"/>
      <c r="Z437" s="278"/>
    </row>
    <row r="438" ht="15.75" customHeight="1">
      <c r="A438" s="278"/>
      <c r="B438" s="278"/>
      <c r="C438" s="278"/>
      <c r="D438" s="278"/>
      <c r="E438" s="278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  <c r="V438" s="278"/>
      <c r="W438" s="278"/>
      <c r="X438" s="278"/>
      <c r="Y438" s="278"/>
      <c r="Z438" s="278"/>
    </row>
    <row r="439" ht="15.75" customHeight="1">
      <c r="A439" s="278"/>
      <c r="B439" s="278"/>
      <c r="C439" s="278"/>
      <c r="D439" s="278"/>
      <c r="E439" s="278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  <c r="V439" s="278"/>
      <c r="W439" s="278"/>
      <c r="X439" s="278"/>
      <c r="Y439" s="278"/>
      <c r="Z439" s="278"/>
    </row>
    <row r="440" ht="15.75" customHeight="1">
      <c r="A440" s="278"/>
      <c r="B440" s="278"/>
      <c r="C440" s="278"/>
      <c r="D440" s="278"/>
      <c r="E440" s="278"/>
      <c r="F440" s="278"/>
      <c r="G440" s="278"/>
      <c r="H440" s="278"/>
      <c r="I440" s="278"/>
      <c r="J440" s="278"/>
      <c r="K440" s="278"/>
      <c r="L440" s="278"/>
      <c r="M440" s="278"/>
      <c r="N440" s="278"/>
      <c r="O440" s="278"/>
      <c r="P440" s="278"/>
      <c r="Q440" s="278"/>
      <c r="R440" s="278"/>
      <c r="S440" s="278"/>
      <c r="T440" s="278"/>
      <c r="U440" s="278"/>
      <c r="V440" s="278"/>
      <c r="W440" s="278"/>
      <c r="X440" s="278"/>
      <c r="Y440" s="278"/>
      <c r="Z440" s="278"/>
    </row>
    <row r="441" ht="15.75" customHeight="1">
      <c r="A441" s="278"/>
      <c r="B441" s="278"/>
      <c r="C441" s="278"/>
      <c r="D441" s="278"/>
      <c r="E441" s="278"/>
      <c r="F441" s="278"/>
      <c r="G441" s="278"/>
      <c r="H441" s="278"/>
      <c r="I441" s="278"/>
      <c r="J441" s="278"/>
      <c r="K441" s="278"/>
      <c r="L441" s="278"/>
      <c r="M441" s="278"/>
      <c r="N441" s="278"/>
      <c r="O441" s="278"/>
      <c r="P441" s="278"/>
      <c r="Q441" s="278"/>
      <c r="R441" s="278"/>
      <c r="S441" s="278"/>
      <c r="T441" s="278"/>
      <c r="U441" s="278"/>
      <c r="V441" s="278"/>
      <c r="W441" s="278"/>
      <c r="X441" s="278"/>
      <c r="Y441" s="278"/>
      <c r="Z441" s="278"/>
    </row>
    <row r="442" ht="15.75" customHeight="1">
      <c r="A442" s="278"/>
      <c r="B442" s="278"/>
      <c r="C442" s="278"/>
      <c r="D442" s="278"/>
      <c r="E442" s="278"/>
      <c r="F442" s="278"/>
      <c r="G442" s="278"/>
      <c r="H442" s="278"/>
      <c r="I442" s="278"/>
      <c r="J442" s="278"/>
      <c r="K442" s="278"/>
      <c r="L442" s="278"/>
      <c r="M442" s="278"/>
      <c r="N442" s="278"/>
      <c r="O442" s="278"/>
      <c r="P442" s="278"/>
      <c r="Q442" s="278"/>
      <c r="R442" s="278"/>
      <c r="S442" s="278"/>
      <c r="T442" s="278"/>
      <c r="U442" s="278"/>
      <c r="V442" s="278"/>
      <c r="W442" s="278"/>
      <c r="X442" s="278"/>
      <c r="Y442" s="278"/>
      <c r="Z442" s="278"/>
    </row>
    <row r="443" ht="15.75" customHeight="1">
      <c r="A443" s="278"/>
      <c r="B443" s="278"/>
      <c r="C443" s="278"/>
      <c r="D443" s="278"/>
      <c r="E443" s="278"/>
      <c r="F443" s="278"/>
      <c r="G443" s="278"/>
      <c r="H443" s="278"/>
      <c r="I443" s="278"/>
      <c r="J443" s="278"/>
      <c r="K443" s="278"/>
      <c r="L443" s="278"/>
      <c r="M443" s="278"/>
      <c r="N443" s="278"/>
      <c r="O443" s="278"/>
      <c r="P443" s="278"/>
      <c r="Q443" s="278"/>
      <c r="R443" s="278"/>
      <c r="S443" s="278"/>
      <c r="T443" s="278"/>
      <c r="U443" s="278"/>
      <c r="V443" s="278"/>
      <c r="W443" s="278"/>
      <c r="X443" s="278"/>
      <c r="Y443" s="278"/>
      <c r="Z443" s="278"/>
    </row>
    <row r="444" ht="15.75" customHeight="1">
      <c r="A444" s="278"/>
      <c r="B444" s="278"/>
      <c r="C444" s="278"/>
      <c r="D444" s="278"/>
      <c r="E444" s="278"/>
      <c r="F444" s="278"/>
      <c r="G444" s="278"/>
      <c r="H444" s="278"/>
      <c r="I444" s="278"/>
      <c r="J444" s="278"/>
      <c r="K444" s="278"/>
      <c r="L444" s="278"/>
      <c r="M444" s="278"/>
      <c r="N444" s="278"/>
      <c r="O444" s="278"/>
      <c r="P444" s="278"/>
      <c r="Q444" s="278"/>
      <c r="R444" s="278"/>
      <c r="S444" s="278"/>
      <c r="T444" s="278"/>
      <c r="U444" s="278"/>
      <c r="V444" s="278"/>
      <c r="W444" s="278"/>
      <c r="X444" s="278"/>
      <c r="Y444" s="278"/>
      <c r="Z444" s="278"/>
    </row>
    <row r="445" ht="15.75" customHeight="1">
      <c r="A445" s="278"/>
      <c r="B445" s="278"/>
      <c r="C445" s="278"/>
      <c r="D445" s="278"/>
      <c r="E445" s="278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</row>
    <row r="446" ht="15.75" customHeight="1">
      <c r="A446" s="278"/>
      <c r="B446" s="278"/>
      <c r="C446" s="278"/>
      <c r="D446" s="278"/>
      <c r="E446" s="278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  <c r="V446" s="278"/>
      <c r="W446" s="278"/>
      <c r="X446" s="278"/>
      <c r="Y446" s="278"/>
      <c r="Z446" s="278"/>
    </row>
    <row r="447" ht="15.75" customHeight="1">
      <c r="A447" s="278"/>
      <c r="B447" s="278"/>
      <c r="C447" s="278"/>
      <c r="D447" s="278"/>
      <c r="E447" s="278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  <c r="V447" s="278"/>
      <c r="W447" s="278"/>
      <c r="X447" s="278"/>
      <c r="Y447" s="278"/>
      <c r="Z447" s="278"/>
    </row>
    <row r="448" ht="15.75" customHeight="1">
      <c r="A448" s="278"/>
      <c r="B448" s="278"/>
      <c r="C448" s="278"/>
      <c r="D448" s="278"/>
      <c r="E448" s="278"/>
      <c r="F448" s="278"/>
      <c r="G448" s="278"/>
      <c r="H448" s="278"/>
      <c r="I448" s="278"/>
      <c r="J448" s="278"/>
      <c r="K448" s="278"/>
      <c r="L448" s="278"/>
      <c r="M448" s="278"/>
      <c r="N448" s="278"/>
      <c r="O448" s="278"/>
      <c r="P448" s="278"/>
      <c r="Q448" s="278"/>
      <c r="R448" s="278"/>
      <c r="S448" s="278"/>
      <c r="T448" s="278"/>
      <c r="U448" s="278"/>
      <c r="V448" s="278"/>
      <c r="W448" s="278"/>
      <c r="X448" s="278"/>
      <c r="Y448" s="278"/>
      <c r="Z448" s="278"/>
    </row>
    <row r="449" ht="15.75" customHeight="1">
      <c r="A449" s="278"/>
      <c r="B449" s="278"/>
      <c r="C449" s="278"/>
      <c r="D449" s="278"/>
      <c r="E449" s="278"/>
      <c r="F449" s="278"/>
      <c r="G449" s="278"/>
      <c r="H449" s="278"/>
      <c r="I449" s="278"/>
      <c r="J449" s="278"/>
      <c r="K449" s="278"/>
      <c r="L449" s="278"/>
      <c r="M449" s="278"/>
      <c r="N449" s="278"/>
      <c r="O449" s="278"/>
      <c r="P449" s="278"/>
      <c r="Q449" s="278"/>
      <c r="R449" s="278"/>
      <c r="S449" s="278"/>
      <c r="T449" s="278"/>
      <c r="U449" s="278"/>
      <c r="V449" s="278"/>
      <c r="W449" s="278"/>
      <c r="X449" s="278"/>
      <c r="Y449" s="278"/>
      <c r="Z449" s="278"/>
    </row>
    <row r="450" ht="15.75" customHeight="1">
      <c r="A450" s="278"/>
      <c r="B450" s="278"/>
      <c r="C450" s="278"/>
      <c r="D450" s="278"/>
      <c r="E450" s="278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  <c r="V450" s="278"/>
      <c r="W450" s="278"/>
      <c r="X450" s="278"/>
      <c r="Y450" s="278"/>
      <c r="Z450" s="278"/>
    </row>
    <row r="451" ht="15.75" customHeight="1">
      <c r="A451" s="278"/>
      <c r="B451" s="278"/>
      <c r="C451" s="278"/>
      <c r="D451" s="278"/>
      <c r="E451" s="278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  <c r="V451" s="278"/>
      <c r="W451" s="278"/>
      <c r="X451" s="278"/>
      <c r="Y451" s="278"/>
      <c r="Z451" s="278"/>
    </row>
    <row r="452" ht="15.75" customHeight="1">
      <c r="A452" s="278"/>
      <c r="B452" s="278"/>
      <c r="C452" s="278"/>
      <c r="D452" s="278"/>
      <c r="E452" s="278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  <c r="V452" s="278"/>
      <c r="W452" s="278"/>
      <c r="X452" s="278"/>
      <c r="Y452" s="278"/>
      <c r="Z452" s="278"/>
    </row>
    <row r="453" ht="15.75" customHeight="1">
      <c r="A453" s="278"/>
      <c r="B453" s="278"/>
      <c r="C453" s="278"/>
      <c r="D453" s="278"/>
      <c r="E453" s="278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  <c r="V453" s="278"/>
      <c r="W453" s="278"/>
      <c r="X453" s="278"/>
      <c r="Y453" s="278"/>
      <c r="Z453" s="278"/>
    </row>
    <row r="454" ht="15.75" customHeight="1">
      <c r="A454" s="278"/>
      <c r="B454" s="278"/>
      <c r="C454" s="278"/>
      <c r="D454" s="278"/>
      <c r="E454" s="278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  <c r="V454" s="278"/>
      <c r="W454" s="278"/>
      <c r="X454" s="278"/>
      <c r="Y454" s="278"/>
      <c r="Z454" s="278"/>
    </row>
    <row r="455" ht="15.75" customHeight="1">
      <c r="A455" s="278"/>
      <c r="B455" s="278"/>
      <c r="C455" s="278"/>
      <c r="D455" s="278"/>
      <c r="E455" s="278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  <c r="V455" s="278"/>
      <c r="W455" s="278"/>
      <c r="X455" s="278"/>
      <c r="Y455" s="278"/>
      <c r="Z455" s="278"/>
    </row>
    <row r="456" ht="15.75" customHeight="1">
      <c r="A456" s="278"/>
      <c r="B456" s="278"/>
      <c r="C456" s="278"/>
      <c r="D456" s="278"/>
      <c r="E456" s="278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  <c r="V456" s="278"/>
      <c r="W456" s="278"/>
      <c r="X456" s="278"/>
      <c r="Y456" s="278"/>
      <c r="Z456" s="278"/>
    </row>
    <row r="457" ht="15.75" customHeight="1">
      <c r="A457" s="278"/>
      <c r="B457" s="278"/>
      <c r="C457" s="278"/>
      <c r="D457" s="278"/>
      <c r="E457" s="278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  <c r="V457" s="278"/>
      <c r="W457" s="278"/>
      <c r="X457" s="278"/>
      <c r="Y457" s="278"/>
      <c r="Z457" s="278"/>
    </row>
    <row r="458" ht="15.75" customHeight="1">
      <c r="A458" s="278"/>
      <c r="B458" s="278"/>
      <c r="C458" s="278"/>
      <c r="D458" s="278"/>
      <c r="E458" s="278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  <c r="V458" s="278"/>
      <c r="W458" s="278"/>
      <c r="X458" s="278"/>
      <c r="Y458" s="278"/>
      <c r="Z458" s="278"/>
    </row>
    <row r="459" ht="15.75" customHeight="1">
      <c r="A459" s="278"/>
      <c r="B459" s="278"/>
      <c r="C459" s="278"/>
      <c r="D459" s="278"/>
      <c r="E459" s="278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  <c r="V459" s="278"/>
      <c r="W459" s="278"/>
      <c r="X459" s="278"/>
      <c r="Y459" s="278"/>
      <c r="Z459" s="278"/>
    </row>
    <row r="460" ht="15.75" customHeight="1">
      <c r="A460" s="278"/>
      <c r="B460" s="278"/>
      <c r="C460" s="278"/>
      <c r="D460" s="278"/>
      <c r="E460" s="278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  <c r="V460" s="278"/>
      <c r="W460" s="278"/>
      <c r="X460" s="278"/>
      <c r="Y460" s="278"/>
      <c r="Z460" s="278"/>
    </row>
    <row r="461" ht="15.75" customHeight="1">
      <c r="A461" s="278"/>
      <c r="B461" s="278"/>
      <c r="C461" s="278"/>
      <c r="D461" s="278"/>
      <c r="E461" s="278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8"/>
      <c r="W461" s="278"/>
      <c r="X461" s="278"/>
      <c r="Y461" s="278"/>
      <c r="Z461" s="278"/>
    </row>
    <row r="462" ht="15.75" customHeight="1">
      <c r="A462" s="278"/>
      <c r="B462" s="278"/>
      <c r="C462" s="278"/>
      <c r="D462" s="278"/>
      <c r="E462" s="278"/>
      <c r="F462" s="278"/>
      <c r="G462" s="278"/>
      <c r="H462" s="278"/>
      <c r="I462" s="278"/>
      <c r="J462" s="278"/>
      <c r="K462" s="278"/>
      <c r="L462" s="278"/>
      <c r="M462" s="278"/>
      <c r="N462" s="278"/>
      <c r="O462" s="278"/>
      <c r="P462" s="278"/>
      <c r="Q462" s="278"/>
      <c r="R462" s="278"/>
      <c r="S462" s="278"/>
      <c r="T462" s="278"/>
      <c r="U462" s="278"/>
      <c r="V462" s="278"/>
      <c r="W462" s="278"/>
      <c r="X462" s="278"/>
      <c r="Y462" s="278"/>
      <c r="Z462" s="278"/>
    </row>
    <row r="463" ht="15.75" customHeight="1">
      <c r="A463" s="278"/>
      <c r="B463" s="278"/>
      <c r="C463" s="278"/>
      <c r="D463" s="278"/>
      <c r="E463" s="278"/>
      <c r="F463" s="278"/>
      <c r="G463" s="278"/>
      <c r="H463" s="278"/>
      <c r="I463" s="278"/>
      <c r="J463" s="278"/>
      <c r="K463" s="278"/>
      <c r="L463" s="278"/>
      <c r="M463" s="278"/>
      <c r="N463" s="278"/>
      <c r="O463" s="278"/>
      <c r="P463" s="278"/>
      <c r="Q463" s="278"/>
      <c r="R463" s="278"/>
      <c r="S463" s="278"/>
      <c r="T463" s="278"/>
      <c r="U463" s="278"/>
      <c r="V463" s="278"/>
      <c r="W463" s="278"/>
      <c r="X463" s="278"/>
      <c r="Y463" s="278"/>
      <c r="Z463" s="278"/>
    </row>
    <row r="464" ht="15.75" customHeight="1">
      <c r="A464" s="278"/>
      <c r="B464" s="278"/>
      <c r="C464" s="278"/>
      <c r="D464" s="278"/>
      <c r="E464" s="278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  <c r="V464" s="278"/>
      <c r="W464" s="278"/>
      <c r="X464" s="278"/>
      <c r="Y464" s="278"/>
      <c r="Z464" s="278"/>
    </row>
    <row r="465" ht="15.75" customHeight="1">
      <c r="A465" s="278"/>
      <c r="B465" s="278"/>
      <c r="C465" s="278"/>
      <c r="D465" s="278"/>
      <c r="E465" s="278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  <c r="V465" s="278"/>
      <c r="W465" s="278"/>
      <c r="X465" s="278"/>
      <c r="Y465" s="278"/>
      <c r="Z465" s="278"/>
    </row>
    <row r="466" ht="15.75" customHeight="1">
      <c r="A466" s="278"/>
      <c r="B466" s="278"/>
      <c r="C466" s="278"/>
      <c r="D466" s="278"/>
      <c r="E466" s="278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  <c r="V466" s="278"/>
      <c r="W466" s="278"/>
      <c r="X466" s="278"/>
      <c r="Y466" s="278"/>
      <c r="Z466" s="278"/>
    </row>
    <row r="467" ht="15.75" customHeight="1">
      <c r="A467" s="278"/>
      <c r="B467" s="278"/>
      <c r="C467" s="278"/>
      <c r="D467" s="278"/>
      <c r="E467" s="278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  <c r="V467" s="278"/>
      <c r="W467" s="278"/>
      <c r="X467" s="278"/>
      <c r="Y467" s="278"/>
      <c r="Z467" s="278"/>
    </row>
    <row r="468" ht="15.75" customHeight="1">
      <c r="A468" s="278"/>
      <c r="B468" s="278"/>
      <c r="C468" s="278"/>
      <c r="D468" s="278"/>
      <c r="E468" s="278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  <c r="V468" s="278"/>
      <c r="W468" s="278"/>
      <c r="X468" s="278"/>
      <c r="Y468" s="278"/>
      <c r="Z468" s="278"/>
    </row>
    <row r="469" ht="15.75" customHeight="1">
      <c r="A469" s="278"/>
      <c r="B469" s="278"/>
      <c r="C469" s="278"/>
      <c r="D469" s="278"/>
      <c r="E469" s="278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  <c r="V469" s="278"/>
      <c r="W469" s="278"/>
      <c r="X469" s="278"/>
      <c r="Y469" s="278"/>
      <c r="Z469" s="278"/>
    </row>
    <row r="470" ht="15.75" customHeight="1">
      <c r="A470" s="278"/>
      <c r="B470" s="278"/>
      <c r="C470" s="278"/>
      <c r="D470" s="278"/>
      <c r="E470" s="278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</row>
    <row r="471" ht="15.75" customHeight="1">
      <c r="A471" s="278"/>
      <c r="B471" s="278"/>
      <c r="C471" s="278"/>
      <c r="D471" s="278"/>
      <c r="E471" s="278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  <c r="V471" s="278"/>
      <c r="W471" s="278"/>
      <c r="X471" s="278"/>
      <c r="Y471" s="278"/>
      <c r="Z471" s="278"/>
    </row>
    <row r="472" ht="15.75" customHeight="1">
      <c r="A472" s="278"/>
      <c r="B472" s="278"/>
      <c r="C472" s="278"/>
      <c r="D472" s="278"/>
      <c r="E472" s="278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</row>
    <row r="473" ht="15.75" customHeight="1">
      <c r="A473" s="278"/>
      <c r="B473" s="278"/>
      <c r="C473" s="278"/>
      <c r="D473" s="278"/>
      <c r="E473" s="278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  <c r="V473" s="278"/>
      <c r="W473" s="278"/>
      <c r="X473" s="278"/>
      <c r="Y473" s="278"/>
      <c r="Z473" s="278"/>
    </row>
    <row r="474" ht="15.75" customHeight="1">
      <c r="A474" s="278"/>
      <c r="B474" s="278"/>
      <c r="C474" s="278"/>
      <c r="D474" s="278"/>
      <c r="E474" s="278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  <c r="V474" s="278"/>
      <c r="W474" s="278"/>
      <c r="X474" s="278"/>
      <c r="Y474" s="278"/>
      <c r="Z474" s="278"/>
    </row>
    <row r="475" ht="15.75" customHeight="1">
      <c r="A475" s="278"/>
      <c r="B475" s="278"/>
      <c r="C475" s="278"/>
      <c r="D475" s="278"/>
      <c r="E475" s="278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  <c r="V475" s="278"/>
      <c r="W475" s="278"/>
      <c r="X475" s="278"/>
      <c r="Y475" s="278"/>
      <c r="Z475" s="278"/>
    </row>
    <row r="476" ht="15.75" customHeight="1">
      <c r="A476" s="278"/>
      <c r="B476" s="278"/>
      <c r="C476" s="278"/>
      <c r="D476" s="278"/>
      <c r="E476" s="278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  <c r="V476" s="278"/>
      <c r="W476" s="278"/>
      <c r="X476" s="278"/>
      <c r="Y476" s="278"/>
      <c r="Z476" s="278"/>
    </row>
    <row r="477" ht="15.75" customHeight="1">
      <c r="A477" s="278"/>
      <c r="B477" s="278"/>
      <c r="C477" s="278"/>
      <c r="D477" s="278"/>
      <c r="E477" s="278"/>
      <c r="F477" s="278"/>
      <c r="G477" s="278"/>
      <c r="H477" s="278"/>
      <c r="I477" s="278"/>
      <c r="J477" s="278"/>
      <c r="K477" s="278"/>
      <c r="L477" s="278"/>
      <c r="M477" s="278"/>
      <c r="N477" s="278"/>
      <c r="O477" s="278"/>
      <c r="P477" s="278"/>
      <c r="Q477" s="278"/>
      <c r="R477" s="278"/>
      <c r="S477" s="278"/>
      <c r="T477" s="278"/>
      <c r="U477" s="278"/>
      <c r="V477" s="278"/>
      <c r="W477" s="278"/>
      <c r="X477" s="278"/>
      <c r="Y477" s="278"/>
      <c r="Z477" s="278"/>
    </row>
    <row r="478" ht="15.75" customHeight="1">
      <c r="A478" s="278"/>
      <c r="B478" s="278"/>
      <c r="C478" s="278"/>
      <c r="D478" s="278"/>
      <c r="E478" s="278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</row>
    <row r="479" ht="15.75" customHeight="1">
      <c r="A479" s="278"/>
      <c r="B479" s="278"/>
      <c r="C479" s="278"/>
      <c r="D479" s="278"/>
      <c r="E479" s="278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</row>
    <row r="480" ht="15.75" customHeight="1">
      <c r="A480" s="278"/>
      <c r="B480" s="278"/>
      <c r="C480" s="278"/>
      <c r="D480" s="278"/>
      <c r="E480" s="278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</row>
    <row r="481" ht="15.75" customHeight="1">
      <c r="A481" s="278"/>
      <c r="B481" s="278"/>
      <c r="C481" s="278"/>
      <c r="D481" s="278"/>
      <c r="E481" s="278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  <c r="V481" s="278"/>
      <c r="W481" s="278"/>
      <c r="X481" s="278"/>
      <c r="Y481" s="278"/>
      <c r="Z481" s="278"/>
    </row>
    <row r="482" ht="15.75" customHeight="1">
      <c r="A482" s="278"/>
      <c r="B482" s="278"/>
      <c r="C482" s="278"/>
      <c r="D482" s="278"/>
      <c r="E482" s="278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  <c r="V482" s="278"/>
      <c r="W482" s="278"/>
      <c r="X482" s="278"/>
      <c r="Y482" s="278"/>
      <c r="Z482" s="278"/>
    </row>
    <row r="483" ht="15.75" customHeight="1">
      <c r="A483" s="278"/>
      <c r="B483" s="278"/>
      <c r="C483" s="278"/>
      <c r="D483" s="278"/>
      <c r="E483" s="278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  <c r="V483" s="278"/>
      <c r="W483" s="278"/>
      <c r="X483" s="278"/>
      <c r="Y483" s="278"/>
      <c r="Z483" s="278"/>
    </row>
    <row r="484" ht="15.75" customHeight="1">
      <c r="A484" s="278"/>
      <c r="B484" s="278"/>
      <c r="C484" s="278"/>
      <c r="D484" s="278"/>
      <c r="E484" s="278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  <c r="V484" s="278"/>
      <c r="W484" s="278"/>
      <c r="X484" s="278"/>
      <c r="Y484" s="278"/>
      <c r="Z484" s="278"/>
    </row>
    <row r="485" ht="15.75" customHeight="1">
      <c r="A485" s="278"/>
      <c r="B485" s="278"/>
      <c r="C485" s="278"/>
      <c r="D485" s="278"/>
      <c r="E485" s="278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  <c r="V485" s="278"/>
      <c r="W485" s="278"/>
      <c r="X485" s="278"/>
      <c r="Y485" s="278"/>
      <c r="Z485" s="278"/>
    </row>
    <row r="486" ht="15.75" customHeight="1">
      <c r="A486" s="278"/>
      <c r="B486" s="278"/>
      <c r="C486" s="278"/>
      <c r="D486" s="278"/>
      <c r="E486" s="278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  <c r="V486" s="278"/>
      <c r="W486" s="278"/>
      <c r="X486" s="278"/>
      <c r="Y486" s="278"/>
      <c r="Z486" s="278"/>
    </row>
    <row r="487" ht="15.75" customHeight="1">
      <c r="A487" s="278"/>
      <c r="B487" s="278"/>
      <c r="C487" s="278"/>
      <c r="D487" s="278"/>
      <c r="E487" s="278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  <c r="V487" s="278"/>
      <c r="W487" s="278"/>
      <c r="X487" s="278"/>
      <c r="Y487" s="278"/>
      <c r="Z487" s="278"/>
    </row>
    <row r="488" ht="15.75" customHeight="1">
      <c r="A488" s="278"/>
      <c r="B488" s="278"/>
      <c r="C488" s="278"/>
      <c r="D488" s="278"/>
      <c r="E488" s="278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</row>
    <row r="489" ht="15.75" customHeight="1">
      <c r="A489" s="278"/>
      <c r="B489" s="278"/>
      <c r="C489" s="278"/>
      <c r="D489" s="278"/>
      <c r="E489" s="278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</row>
    <row r="490" ht="15.75" customHeight="1">
      <c r="A490" s="278"/>
      <c r="B490" s="278"/>
      <c r="C490" s="278"/>
      <c r="D490" s="278"/>
      <c r="E490" s="278"/>
      <c r="F490" s="278"/>
      <c r="G490" s="278"/>
      <c r="H490" s="278"/>
      <c r="I490" s="278"/>
      <c r="J490" s="278"/>
      <c r="K490" s="278"/>
      <c r="L490" s="278"/>
      <c r="M490" s="278"/>
      <c r="N490" s="278"/>
      <c r="O490" s="278"/>
      <c r="P490" s="278"/>
      <c r="Q490" s="278"/>
      <c r="R490" s="278"/>
      <c r="S490" s="278"/>
      <c r="T490" s="278"/>
      <c r="U490" s="278"/>
      <c r="V490" s="278"/>
      <c r="W490" s="278"/>
      <c r="X490" s="278"/>
      <c r="Y490" s="278"/>
      <c r="Z490" s="278"/>
    </row>
    <row r="491" ht="15.75" customHeight="1">
      <c r="A491" s="278"/>
      <c r="B491" s="278"/>
      <c r="C491" s="278"/>
      <c r="D491" s="278"/>
      <c r="E491" s="278"/>
      <c r="F491" s="278"/>
      <c r="G491" s="278"/>
      <c r="H491" s="278"/>
      <c r="I491" s="278"/>
      <c r="J491" s="278"/>
      <c r="K491" s="278"/>
      <c r="L491" s="278"/>
      <c r="M491" s="278"/>
      <c r="N491" s="278"/>
      <c r="O491" s="278"/>
      <c r="P491" s="278"/>
      <c r="Q491" s="278"/>
      <c r="R491" s="278"/>
      <c r="S491" s="278"/>
      <c r="T491" s="278"/>
      <c r="U491" s="278"/>
      <c r="V491" s="278"/>
      <c r="W491" s="278"/>
      <c r="X491" s="278"/>
      <c r="Y491" s="278"/>
      <c r="Z491" s="278"/>
    </row>
    <row r="492" ht="15.75" customHeight="1">
      <c r="A492" s="278"/>
      <c r="B492" s="278"/>
      <c r="C492" s="278"/>
      <c r="D492" s="278"/>
      <c r="E492" s="278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  <c r="V492" s="278"/>
      <c r="W492" s="278"/>
      <c r="X492" s="278"/>
      <c r="Y492" s="278"/>
      <c r="Z492" s="278"/>
    </row>
    <row r="493" ht="15.75" customHeight="1">
      <c r="A493" s="278"/>
      <c r="B493" s="278"/>
      <c r="C493" s="278"/>
      <c r="D493" s="278"/>
      <c r="E493" s="278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  <c r="V493" s="278"/>
      <c r="W493" s="278"/>
      <c r="X493" s="278"/>
      <c r="Y493" s="278"/>
      <c r="Z493" s="278"/>
    </row>
    <row r="494" ht="15.75" customHeight="1">
      <c r="A494" s="278"/>
      <c r="B494" s="278"/>
      <c r="C494" s="278"/>
      <c r="D494" s="278"/>
      <c r="E494" s="278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  <c r="V494" s="278"/>
      <c r="W494" s="278"/>
      <c r="X494" s="278"/>
      <c r="Y494" s="278"/>
      <c r="Z494" s="278"/>
    </row>
    <row r="495" ht="15.75" customHeight="1">
      <c r="A495" s="278"/>
      <c r="B495" s="278"/>
      <c r="C495" s="278"/>
      <c r="D495" s="278"/>
      <c r="E495" s="278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  <c r="V495" s="278"/>
      <c r="W495" s="278"/>
      <c r="X495" s="278"/>
      <c r="Y495" s="278"/>
      <c r="Z495" s="278"/>
    </row>
    <row r="496" ht="15.75" customHeight="1">
      <c r="A496" s="278"/>
      <c r="B496" s="278"/>
      <c r="C496" s="278"/>
      <c r="D496" s="278"/>
      <c r="E496" s="278"/>
      <c r="F496" s="278"/>
      <c r="G496" s="278"/>
      <c r="H496" s="278"/>
      <c r="I496" s="278"/>
      <c r="J496" s="278"/>
      <c r="K496" s="278"/>
      <c r="L496" s="278"/>
      <c r="M496" s="278"/>
      <c r="N496" s="278"/>
      <c r="O496" s="278"/>
      <c r="P496" s="278"/>
      <c r="Q496" s="278"/>
      <c r="R496" s="278"/>
      <c r="S496" s="278"/>
      <c r="T496" s="278"/>
      <c r="U496" s="278"/>
      <c r="V496" s="278"/>
      <c r="W496" s="278"/>
      <c r="X496" s="278"/>
      <c r="Y496" s="278"/>
      <c r="Z496" s="278"/>
    </row>
    <row r="497" ht="15.75" customHeight="1">
      <c r="A497" s="278"/>
      <c r="B497" s="278"/>
      <c r="C497" s="278"/>
      <c r="D497" s="278"/>
      <c r="E497" s="278"/>
      <c r="F497" s="278"/>
      <c r="G497" s="278"/>
      <c r="H497" s="278"/>
      <c r="I497" s="278"/>
      <c r="J497" s="278"/>
      <c r="K497" s="278"/>
      <c r="L497" s="278"/>
      <c r="M497" s="278"/>
      <c r="N497" s="278"/>
      <c r="O497" s="278"/>
      <c r="P497" s="278"/>
      <c r="Q497" s="278"/>
      <c r="R497" s="278"/>
      <c r="S497" s="278"/>
      <c r="T497" s="278"/>
      <c r="U497" s="278"/>
      <c r="V497" s="278"/>
      <c r="W497" s="278"/>
      <c r="X497" s="278"/>
      <c r="Y497" s="278"/>
      <c r="Z497" s="278"/>
    </row>
    <row r="498" ht="15.75" customHeight="1">
      <c r="A498" s="278"/>
      <c r="B498" s="278"/>
      <c r="C498" s="278"/>
      <c r="D498" s="278"/>
      <c r="E498" s="278"/>
      <c r="F498" s="278"/>
      <c r="G498" s="278"/>
      <c r="H498" s="278"/>
      <c r="I498" s="278"/>
      <c r="J498" s="278"/>
      <c r="K498" s="278"/>
      <c r="L498" s="278"/>
      <c r="M498" s="278"/>
      <c r="N498" s="278"/>
      <c r="O498" s="278"/>
      <c r="P498" s="278"/>
      <c r="Q498" s="278"/>
      <c r="R498" s="278"/>
      <c r="S498" s="278"/>
      <c r="T498" s="278"/>
      <c r="U498" s="278"/>
      <c r="V498" s="278"/>
      <c r="W498" s="278"/>
      <c r="X498" s="278"/>
      <c r="Y498" s="278"/>
      <c r="Z498" s="278"/>
    </row>
    <row r="499" ht="15.75" customHeight="1">
      <c r="A499" s="278"/>
      <c r="B499" s="278"/>
      <c r="C499" s="278"/>
      <c r="D499" s="278"/>
      <c r="E499" s="278"/>
      <c r="F499" s="278"/>
      <c r="G499" s="278"/>
      <c r="H499" s="278"/>
      <c r="I499" s="278"/>
      <c r="J499" s="278"/>
      <c r="K499" s="278"/>
      <c r="L499" s="278"/>
      <c r="M499" s="278"/>
      <c r="N499" s="278"/>
      <c r="O499" s="278"/>
      <c r="P499" s="278"/>
      <c r="Q499" s="278"/>
      <c r="R499" s="278"/>
      <c r="S499" s="278"/>
      <c r="T499" s="278"/>
      <c r="U499" s="278"/>
      <c r="V499" s="278"/>
      <c r="W499" s="278"/>
      <c r="X499" s="278"/>
      <c r="Y499" s="278"/>
      <c r="Z499" s="278"/>
    </row>
    <row r="500" ht="15.75" customHeight="1">
      <c r="A500" s="278"/>
      <c r="B500" s="278"/>
      <c r="C500" s="278"/>
      <c r="D500" s="278"/>
      <c r="E500" s="278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</row>
    <row r="501" ht="15.75" customHeight="1">
      <c r="A501" s="278"/>
      <c r="B501" s="278"/>
      <c r="C501" s="278"/>
      <c r="D501" s="278"/>
      <c r="E501" s="278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  <c r="V501" s="278"/>
      <c r="W501" s="278"/>
      <c r="X501" s="278"/>
      <c r="Y501" s="278"/>
      <c r="Z501" s="278"/>
    </row>
    <row r="502" ht="15.75" customHeight="1">
      <c r="A502" s="278"/>
      <c r="B502" s="278"/>
      <c r="C502" s="278"/>
      <c r="D502" s="278"/>
      <c r="E502" s="278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  <c r="V502" s="278"/>
      <c r="W502" s="278"/>
      <c r="X502" s="278"/>
      <c r="Y502" s="278"/>
      <c r="Z502" s="278"/>
    </row>
    <row r="503" ht="15.75" customHeight="1">
      <c r="A503" s="278"/>
      <c r="B503" s="278"/>
      <c r="C503" s="278"/>
      <c r="D503" s="278"/>
      <c r="E503" s="278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  <c r="V503" s="278"/>
      <c r="W503" s="278"/>
      <c r="X503" s="278"/>
      <c r="Y503" s="278"/>
      <c r="Z503" s="278"/>
    </row>
    <row r="504" ht="15.75" customHeight="1">
      <c r="A504" s="278"/>
      <c r="B504" s="278"/>
      <c r="C504" s="278"/>
      <c r="D504" s="278"/>
      <c r="E504" s="278"/>
      <c r="F504" s="278"/>
      <c r="G504" s="278"/>
      <c r="H504" s="278"/>
      <c r="I504" s="278"/>
      <c r="J504" s="278"/>
      <c r="K504" s="278"/>
      <c r="L504" s="278"/>
      <c r="M504" s="278"/>
      <c r="N504" s="278"/>
      <c r="O504" s="278"/>
      <c r="P504" s="278"/>
      <c r="Q504" s="278"/>
      <c r="R504" s="278"/>
      <c r="S504" s="278"/>
      <c r="T504" s="278"/>
      <c r="U504" s="278"/>
      <c r="V504" s="278"/>
      <c r="W504" s="278"/>
      <c r="X504" s="278"/>
      <c r="Y504" s="278"/>
      <c r="Z504" s="278"/>
    </row>
    <row r="505" ht="15.75" customHeight="1">
      <c r="A505" s="278"/>
      <c r="B505" s="278"/>
      <c r="C505" s="278"/>
      <c r="D505" s="278"/>
      <c r="E505" s="278"/>
      <c r="F505" s="278"/>
      <c r="G505" s="278"/>
      <c r="H505" s="278"/>
      <c r="I505" s="278"/>
      <c r="J505" s="278"/>
      <c r="K505" s="278"/>
      <c r="L505" s="278"/>
      <c r="M505" s="278"/>
      <c r="N505" s="278"/>
      <c r="O505" s="278"/>
      <c r="P505" s="278"/>
      <c r="Q505" s="278"/>
      <c r="R505" s="278"/>
      <c r="S505" s="278"/>
      <c r="T505" s="278"/>
      <c r="U505" s="278"/>
      <c r="V505" s="278"/>
      <c r="W505" s="278"/>
      <c r="X505" s="278"/>
      <c r="Y505" s="278"/>
      <c r="Z505" s="278"/>
    </row>
    <row r="506" ht="15.75" customHeight="1">
      <c r="A506" s="278"/>
      <c r="B506" s="278"/>
      <c r="C506" s="278"/>
      <c r="D506" s="278"/>
      <c r="E506" s="278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  <c r="V506" s="278"/>
      <c r="W506" s="278"/>
      <c r="X506" s="278"/>
      <c r="Y506" s="278"/>
      <c r="Z506" s="278"/>
    </row>
    <row r="507" ht="15.75" customHeight="1">
      <c r="A507" s="278"/>
      <c r="B507" s="278"/>
      <c r="C507" s="278"/>
      <c r="D507" s="278"/>
      <c r="E507" s="278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  <c r="V507" s="278"/>
      <c r="W507" s="278"/>
      <c r="X507" s="278"/>
      <c r="Y507" s="278"/>
      <c r="Z507" s="278"/>
    </row>
    <row r="508" ht="15.75" customHeight="1">
      <c r="A508" s="278"/>
      <c r="B508" s="278"/>
      <c r="C508" s="278"/>
      <c r="D508" s="278"/>
      <c r="E508" s="278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  <c r="V508" s="278"/>
      <c r="W508" s="278"/>
      <c r="X508" s="278"/>
      <c r="Y508" s="278"/>
      <c r="Z508" s="278"/>
    </row>
    <row r="509" ht="15.75" customHeight="1">
      <c r="A509" s="278"/>
      <c r="B509" s="278"/>
      <c r="C509" s="278"/>
      <c r="D509" s="278"/>
      <c r="E509" s="278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  <c r="V509" s="278"/>
      <c r="W509" s="278"/>
      <c r="X509" s="278"/>
      <c r="Y509" s="278"/>
      <c r="Z509" s="278"/>
    </row>
    <row r="510" ht="15.75" customHeight="1">
      <c r="A510" s="278"/>
      <c r="B510" s="278"/>
      <c r="C510" s="278"/>
      <c r="D510" s="278"/>
      <c r="E510" s="278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  <c r="V510" s="278"/>
      <c r="W510" s="278"/>
      <c r="X510" s="278"/>
      <c r="Y510" s="278"/>
      <c r="Z510" s="278"/>
    </row>
    <row r="511" ht="15.75" customHeight="1">
      <c r="A511" s="278"/>
      <c r="B511" s="278"/>
      <c r="C511" s="278"/>
      <c r="D511" s="278"/>
      <c r="E511" s="278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  <c r="V511" s="278"/>
      <c r="W511" s="278"/>
      <c r="X511" s="278"/>
      <c r="Y511" s="278"/>
      <c r="Z511" s="278"/>
    </row>
    <row r="512" ht="15.75" customHeight="1">
      <c r="A512" s="278"/>
      <c r="B512" s="278"/>
      <c r="C512" s="278"/>
      <c r="D512" s="278"/>
      <c r="E512" s="278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</row>
    <row r="513" ht="15.75" customHeight="1">
      <c r="A513" s="278"/>
      <c r="B513" s="278"/>
      <c r="C513" s="278"/>
      <c r="D513" s="278"/>
      <c r="E513" s="278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  <c r="V513" s="278"/>
      <c r="W513" s="278"/>
      <c r="X513" s="278"/>
      <c r="Y513" s="278"/>
      <c r="Z513" s="278"/>
    </row>
    <row r="514" ht="15.75" customHeight="1">
      <c r="A514" s="278"/>
      <c r="B514" s="278"/>
      <c r="C514" s="278"/>
      <c r="D514" s="278"/>
      <c r="E514" s="278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  <c r="V514" s="278"/>
      <c r="W514" s="278"/>
      <c r="X514" s="278"/>
      <c r="Y514" s="278"/>
      <c r="Z514" s="278"/>
    </row>
    <row r="515" ht="15.75" customHeight="1">
      <c r="A515" s="278"/>
      <c r="B515" s="278"/>
      <c r="C515" s="278"/>
      <c r="D515" s="278"/>
      <c r="E515" s="278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</row>
    <row r="516" ht="15.75" customHeight="1">
      <c r="A516" s="278"/>
      <c r="B516" s="278"/>
      <c r="C516" s="278"/>
      <c r="D516" s="278"/>
      <c r="E516" s="278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</row>
    <row r="517" ht="15.75" customHeight="1">
      <c r="A517" s="278"/>
      <c r="B517" s="278"/>
      <c r="C517" s="278"/>
      <c r="D517" s="278"/>
      <c r="E517" s="278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</row>
    <row r="518" ht="15.75" customHeight="1">
      <c r="A518" s="278"/>
      <c r="B518" s="278"/>
      <c r="C518" s="278"/>
      <c r="D518" s="278"/>
      <c r="E518" s="278"/>
      <c r="F518" s="278"/>
      <c r="G518" s="278"/>
      <c r="H518" s="278"/>
      <c r="I518" s="278"/>
      <c r="J518" s="278"/>
      <c r="K518" s="278"/>
      <c r="L518" s="278"/>
      <c r="M518" s="278"/>
      <c r="N518" s="278"/>
      <c r="O518" s="278"/>
      <c r="P518" s="278"/>
      <c r="Q518" s="278"/>
      <c r="R518" s="278"/>
      <c r="S518" s="278"/>
      <c r="T518" s="278"/>
      <c r="U518" s="278"/>
      <c r="V518" s="278"/>
      <c r="W518" s="278"/>
      <c r="X518" s="278"/>
      <c r="Y518" s="278"/>
      <c r="Z518" s="278"/>
    </row>
    <row r="519" ht="15.75" customHeight="1">
      <c r="A519" s="278"/>
      <c r="B519" s="278"/>
      <c r="C519" s="278"/>
      <c r="D519" s="278"/>
      <c r="E519" s="278"/>
      <c r="F519" s="278"/>
      <c r="G519" s="278"/>
      <c r="H519" s="278"/>
      <c r="I519" s="278"/>
      <c r="J519" s="278"/>
      <c r="K519" s="278"/>
      <c r="L519" s="278"/>
      <c r="M519" s="278"/>
      <c r="N519" s="278"/>
      <c r="O519" s="278"/>
      <c r="P519" s="278"/>
      <c r="Q519" s="278"/>
      <c r="R519" s="278"/>
      <c r="S519" s="278"/>
      <c r="T519" s="278"/>
      <c r="U519" s="278"/>
      <c r="V519" s="278"/>
      <c r="W519" s="278"/>
      <c r="X519" s="278"/>
      <c r="Y519" s="278"/>
      <c r="Z519" s="278"/>
    </row>
    <row r="520" ht="15.75" customHeight="1">
      <c r="A520" s="278"/>
      <c r="B520" s="278"/>
      <c r="C520" s="278"/>
      <c r="D520" s="278"/>
      <c r="E520" s="278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  <c r="V520" s="278"/>
      <c r="W520" s="278"/>
      <c r="X520" s="278"/>
      <c r="Y520" s="278"/>
      <c r="Z520" s="278"/>
    </row>
    <row r="521" ht="15.75" customHeight="1">
      <c r="A521" s="278"/>
      <c r="B521" s="278"/>
      <c r="C521" s="278"/>
      <c r="D521" s="278"/>
      <c r="E521" s="278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  <c r="V521" s="278"/>
      <c r="W521" s="278"/>
      <c r="X521" s="278"/>
      <c r="Y521" s="278"/>
      <c r="Z521" s="278"/>
    </row>
    <row r="522" ht="15.75" customHeight="1">
      <c r="A522" s="278"/>
      <c r="B522" s="278"/>
      <c r="C522" s="278"/>
      <c r="D522" s="278"/>
      <c r="E522" s="278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  <c r="V522" s="278"/>
      <c r="W522" s="278"/>
      <c r="X522" s="278"/>
      <c r="Y522" s="278"/>
      <c r="Z522" s="278"/>
    </row>
    <row r="523" ht="15.75" customHeight="1">
      <c r="A523" s="278"/>
      <c r="B523" s="278"/>
      <c r="C523" s="278"/>
      <c r="D523" s="278"/>
      <c r="E523" s="278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  <c r="V523" s="278"/>
      <c r="W523" s="278"/>
      <c r="X523" s="278"/>
      <c r="Y523" s="278"/>
      <c r="Z523" s="278"/>
    </row>
    <row r="524" ht="15.75" customHeight="1">
      <c r="A524" s="278"/>
      <c r="B524" s="278"/>
      <c r="C524" s="278"/>
      <c r="D524" s="278"/>
      <c r="E524" s="278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  <c r="V524" s="278"/>
      <c r="W524" s="278"/>
      <c r="X524" s="278"/>
      <c r="Y524" s="278"/>
      <c r="Z524" s="278"/>
    </row>
    <row r="525" ht="15.75" customHeight="1">
      <c r="A525" s="278"/>
      <c r="B525" s="278"/>
      <c r="C525" s="278"/>
      <c r="D525" s="278"/>
      <c r="E525" s="278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  <c r="V525" s="278"/>
      <c r="W525" s="278"/>
      <c r="X525" s="278"/>
      <c r="Y525" s="278"/>
      <c r="Z525" s="278"/>
    </row>
    <row r="526" ht="15.75" customHeight="1">
      <c r="A526" s="278"/>
      <c r="B526" s="278"/>
      <c r="C526" s="278"/>
      <c r="D526" s="278"/>
      <c r="E526" s="278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  <c r="V526" s="278"/>
      <c r="W526" s="278"/>
      <c r="X526" s="278"/>
      <c r="Y526" s="278"/>
      <c r="Z526" s="278"/>
    </row>
    <row r="527" ht="15.75" customHeight="1">
      <c r="A527" s="278"/>
      <c r="B527" s="278"/>
      <c r="C527" s="278"/>
      <c r="D527" s="278"/>
      <c r="E527" s="278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  <c r="V527" s="278"/>
      <c r="W527" s="278"/>
      <c r="X527" s="278"/>
      <c r="Y527" s="278"/>
      <c r="Z527" s="278"/>
    </row>
    <row r="528" ht="15.75" customHeight="1">
      <c r="A528" s="278"/>
      <c r="B528" s="278"/>
      <c r="C528" s="278"/>
      <c r="D528" s="278"/>
      <c r="E528" s="278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  <c r="V528" s="278"/>
      <c r="W528" s="278"/>
      <c r="X528" s="278"/>
      <c r="Y528" s="278"/>
      <c r="Z528" s="278"/>
    </row>
    <row r="529" ht="15.75" customHeight="1">
      <c r="A529" s="278"/>
      <c r="B529" s="278"/>
      <c r="C529" s="278"/>
      <c r="D529" s="278"/>
      <c r="E529" s="278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  <c r="V529" s="278"/>
      <c r="W529" s="278"/>
      <c r="X529" s="278"/>
      <c r="Y529" s="278"/>
      <c r="Z529" s="278"/>
    </row>
    <row r="530" ht="15.75" customHeight="1">
      <c r="A530" s="278"/>
      <c r="B530" s="278"/>
      <c r="C530" s="278"/>
      <c r="D530" s="278"/>
      <c r="E530" s="278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  <c r="V530" s="278"/>
      <c r="W530" s="278"/>
      <c r="X530" s="278"/>
      <c r="Y530" s="278"/>
      <c r="Z530" s="278"/>
    </row>
    <row r="531" ht="15.75" customHeight="1">
      <c r="A531" s="278"/>
      <c r="B531" s="278"/>
      <c r="C531" s="278"/>
      <c r="D531" s="278"/>
      <c r="E531" s="278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</row>
    <row r="532" ht="15.75" customHeight="1">
      <c r="A532" s="278"/>
      <c r="B532" s="278"/>
      <c r="C532" s="278"/>
      <c r="D532" s="278"/>
      <c r="E532" s="278"/>
      <c r="F532" s="278"/>
      <c r="G532" s="278"/>
      <c r="H532" s="278"/>
      <c r="I532" s="278"/>
      <c r="J532" s="278"/>
      <c r="K532" s="278"/>
      <c r="L532" s="278"/>
      <c r="M532" s="278"/>
      <c r="N532" s="278"/>
      <c r="O532" s="278"/>
      <c r="P532" s="278"/>
      <c r="Q532" s="278"/>
      <c r="R532" s="278"/>
      <c r="S532" s="278"/>
      <c r="T532" s="278"/>
      <c r="U532" s="278"/>
      <c r="V532" s="278"/>
      <c r="W532" s="278"/>
      <c r="X532" s="278"/>
      <c r="Y532" s="278"/>
      <c r="Z532" s="278"/>
    </row>
    <row r="533" ht="15.75" customHeight="1">
      <c r="A533" s="278"/>
      <c r="B533" s="278"/>
      <c r="C533" s="278"/>
      <c r="D533" s="278"/>
      <c r="E533" s="278"/>
      <c r="F533" s="278"/>
      <c r="G533" s="278"/>
      <c r="H533" s="278"/>
      <c r="I533" s="278"/>
      <c r="J533" s="278"/>
      <c r="K533" s="278"/>
      <c r="L533" s="278"/>
      <c r="M533" s="278"/>
      <c r="N533" s="278"/>
      <c r="O533" s="278"/>
      <c r="P533" s="278"/>
      <c r="Q533" s="278"/>
      <c r="R533" s="278"/>
      <c r="S533" s="278"/>
      <c r="T533" s="278"/>
      <c r="U533" s="278"/>
      <c r="V533" s="278"/>
      <c r="W533" s="278"/>
      <c r="X533" s="278"/>
      <c r="Y533" s="278"/>
      <c r="Z533" s="278"/>
    </row>
    <row r="534" ht="15.75" customHeight="1">
      <c r="A534" s="278"/>
      <c r="B534" s="278"/>
      <c r="C534" s="278"/>
      <c r="D534" s="278"/>
      <c r="E534" s="278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  <c r="V534" s="278"/>
      <c r="W534" s="278"/>
      <c r="X534" s="278"/>
      <c r="Y534" s="278"/>
      <c r="Z534" s="278"/>
    </row>
    <row r="535" ht="15.75" customHeight="1">
      <c r="A535" s="278"/>
      <c r="B535" s="278"/>
      <c r="C535" s="278"/>
      <c r="D535" s="278"/>
      <c r="E535" s="278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  <c r="V535" s="278"/>
      <c r="W535" s="278"/>
      <c r="X535" s="278"/>
      <c r="Y535" s="278"/>
      <c r="Z535" s="278"/>
    </row>
    <row r="536" ht="15.75" customHeight="1">
      <c r="A536" s="278"/>
      <c r="B536" s="278"/>
      <c r="C536" s="278"/>
      <c r="D536" s="278"/>
      <c r="E536" s="278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</row>
    <row r="537" ht="15.75" customHeight="1">
      <c r="A537" s="278"/>
      <c r="B537" s="278"/>
      <c r="C537" s="278"/>
      <c r="D537" s="278"/>
      <c r="E537" s="278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  <c r="V537" s="278"/>
      <c r="W537" s="278"/>
      <c r="X537" s="278"/>
      <c r="Y537" s="278"/>
      <c r="Z537" s="278"/>
    </row>
    <row r="538" ht="15.75" customHeight="1">
      <c r="A538" s="278"/>
      <c r="B538" s="278"/>
      <c r="C538" s="278"/>
      <c r="D538" s="278"/>
      <c r="E538" s="278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  <c r="V538" s="278"/>
      <c r="W538" s="278"/>
      <c r="X538" s="278"/>
      <c r="Y538" s="278"/>
      <c r="Z538" s="278"/>
    </row>
    <row r="539" ht="15.75" customHeight="1">
      <c r="A539" s="278"/>
      <c r="B539" s="278"/>
      <c r="C539" s="278"/>
      <c r="D539" s="278"/>
      <c r="E539" s="278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  <c r="V539" s="278"/>
      <c r="W539" s="278"/>
      <c r="X539" s="278"/>
      <c r="Y539" s="278"/>
      <c r="Z539" s="278"/>
    </row>
    <row r="540" ht="15.75" customHeight="1">
      <c r="A540" s="278"/>
      <c r="B540" s="278"/>
      <c r="C540" s="278"/>
      <c r="D540" s="278"/>
      <c r="E540" s="278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</row>
    <row r="541" ht="15.75" customHeight="1">
      <c r="A541" s="278"/>
      <c r="B541" s="278"/>
      <c r="C541" s="278"/>
      <c r="D541" s="278"/>
      <c r="E541" s="278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  <c r="V541" s="278"/>
      <c r="W541" s="278"/>
      <c r="X541" s="278"/>
      <c r="Y541" s="278"/>
      <c r="Z541" s="278"/>
    </row>
    <row r="542" ht="15.75" customHeight="1">
      <c r="A542" s="278"/>
      <c r="B542" s="278"/>
      <c r="C542" s="278"/>
      <c r="D542" s="278"/>
      <c r="E542" s="278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  <c r="V542" s="278"/>
      <c r="W542" s="278"/>
      <c r="X542" s="278"/>
      <c r="Y542" s="278"/>
      <c r="Z542" s="278"/>
    </row>
    <row r="543" ht="15.75" customHeight="1">
      <c r="A543" s="278"/>
      <c r="B543" s="278"/>
      <c r="C543" s="278"/>
      <c r="D543" s="278"/>
      <c r="E543" s="278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  <c r="V543" s="278"/>
      <c r="W543" s="278"/>
      <c r="X543" s="278"/>
      <c r="Y543" s="278"/>
      <c r="Z543" s="278"/>
    </row>
    <row r="544" ht="15.75" customHeight="1">
      <c r="A544" s="278"/>
      <c r="B544" s="278"/>
      <c r="C544" s="278"/>
      <c r="D544" s="278"/>
      <c r="E544" s="278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  <c r="V544" s="278"/>
      <c r="W544" s="278"/>
      <c r="X544" s="278"/>
      <c r="Y544" s="278"/>
      <c r="Z544" s="278"/>
    </row>
    <row r="545" ht="15.75" customHeight="1">
      <c r="A545" s="278"/>
      <c r="B545" s="278"/>
      <c r="C545" s="278"/>
      <c r="D545" s="278"/>
      <c r="E545" s="278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  <c r="V545" s="278"/>
      <c r="W545" s="278"/>
      <c r="X545" s="278"/>
      <c r="Y545" s="278"/>
      <c r="Z545" s="278"/>
    </row>
    <row r="546" ht="15.75" customHeight="1">
      <c r="A546" s="278"/>
      <c r="B546" s="278"/>
      <c r="C546" s="278"/>
      <c r="D546" s="278"/>
      <c r="E546" s="278"/>
      <c r="F546" s="278"/>
      <c r="G546" s="278"/>
      <c r="H546" s="278"/>
      <c r="I546" s="278"/>
      <c r="J546" s="278"/>
      <c r="K546" s="278"/>
      <c r="L546" s="278"/>
      <c r="M546" s="278"/>
      <c r="N546" s="278"/>
      <c r="O546" s="278"/>
      <c r="P546" s="278"/>
      <c r="Q546" s="278"/>
      <c r="R546" s="278"/>
      <c r="S546" s="278"/>
      <c r="T546" s="278"/>
      <c r="U546" s="278"/>
      <c r="V546" s="278"/>
      <c r="W546" s="278"/>
      <c r="X546" s="278"/>
      <c r="Y546" s="278"/>
      <c r="Z546" s="278"/>
    </row>
    <row r="547" ht="15.75" customHeight="1">
      <c r="A547" s="278"/>
      <c r="B547" s="278"/>
      <c r="C547" s="278"/>
      <c r="D547" s="278"/>
      <c r="E547" s="278"/>
      <c r="F547" s="278"/>
      <c r="G547" s="278"/>
      <c r="H547" s="278"/>
      <c r="I547" s="278"/>
      <c r="J547" s="278"/>
      <c r="K547" s="278"/>
      <c r="L547" s="278"/>
      <c r="M547" s="278"/>
      <c r="N547" s="278"/>
      <c r="O547" s="278"/>
      <c r="P547" s="278"/>
      <c r="Q547" s="278"/>
      <c r="R547" s="278"/>
      <c r="S547" s="278"/>
      <c r="T547" s="278"/>
      <c r="U547" s="278"/>
      <c r="V547" s="278"/>
      <c r="W547" s="278"/>
      <c r="X547" s="278"/>
      <c r="Y547" s="278"/>
      <c r="Z547" s="278"/>
    </row>
    <row r="548" ht="15.75" customHeight="1">
      <c r="A548" s="278"/>
      <c r="B548" s="278"/>
      <c r="C548" s="278"/>
      <c r="D548" s="278"/>
      <c r="E548" s="278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</row>
    <row r="549" ht="15.75" customHeight="1">
      <c r="A549" s="278"/>
      <c r="B549" s="278"/>
      <c r="C549" s="278"/>
      <c r="D549" s="278"/>
      <c r="E549" s="278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  <c r="V549" s="278"/>
      <c r="W549" s="278"/>
      <c r="X549" s="278"/>
      <c r="Y549" s="278"/>
      <c r="Z549" s="278"/>
    </row>
    <row r="550" ht="15.75" customHeight="1">
      <c r="A550" s="278"/>
      <c r="B550" s="278"/>
      <c r="C550" s="278"/>
      <c r="D550" s="278"/>
      <c r="E550" s="278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  <c r="V550" s="278"/>
      <c r="W550" s="278"/>
      <c r="X550" s="278"/>
      <c r="Y550" s="278"/>
      <c r="Z550" s="278"/>
    </row>
    <row r="551" ht="15.75" customHeight="1">
      <c r="A551" s="278"/>
      <c r="B551" s="278"/>
      <c r="C551" s="278"/>
      <c r="D551" s="278"/>
      <c r="E551" s="278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  <c r="V551" s="278"/>
      <c r="W551" s="278"/>
      <c r="X551" s="278"/>
      <c r="Y551" s="278"/>
      <c r="Z551" s="278"/>
    </row>
    <row r="552" ht="15.75" customHeight="1">
      <c r="A552" s="278"/>
      <c r="B552" s="278"/>
      <c r="C552" s="278"/>
      <c r="D552" s="278"/>
      <c r="E552" s="278"/>
      <c r="F552" s="278"/>
      <c r="G552" s="278"/>
      <c r="H552" s="278"/>
      <c r="I552" s="278"/>
      <c r="J552" s="278"/>
      <c r="K552" s="278"/>
      <c r="L552" s="278"/>
      <c r="M552" s="278"/>
      <c r="N552" s="278"/>
      <c r="O552" s="278"/>
      <c r="P552" s="278"/>
      <c r="Q552" s="278"/>
      <c r="R552" s="278"/>
      <c r="S552" s="278"/>
      <c r="T552" s="278"/>
      <c r="U552" s="278"/>
      <c r="V552" s="278"/>
      <c r="W552" s="278"/>
      <c r="X552" s="278"/>
      <c r="Y552" s="278"/>
      <c r="Z552" s="278"/>
    </row>
    <row r="553" ht="15.75" customHeight="1">
      <c r="A553" s="278"/>
      <c r="B553" s="278"/>
      <c r="C553" s="278"/>
      <c r="D553" s="278"/>
      <c r="E553" s="278"/>
      <c r="F553" s="278"/>
      <c r="G553" s="278"/>
      <c r="H553" s="278"/>
      <c r="I553" s="278"/>
      <c r="J553" s="278"/>
      <c r="K553" s="278"/>
      <c r="L553" s="278"/>
      <c r="M553" s="278"/>
      <c r="N553" s="278"/>
      <c r="O553" s="278"/>
      <c r="P553" s="278"/>
      <c r="Q553" s="278"/>
      <c r="R553" s="278"/>
      <c r="S553" s="278"/>
      <c r="T553" s="278"/>
      <c r="U553" s="278"/>
      <c r="V553" s="278"/>
      <c r="W553" s="278"/>
      <c r="X553" s="278"/>
      <c r="Y553" s="278"/>
      <c r="Z553" s="278"/>
    </row>
    <row r="554" ht="15.75" customHeight="1">
      <c r="A554" s="278"/>
      <c r="B554" s="278"/>
      <c r="C554" s="278"/>
      <c r="D554" s="278"/>
      <c r="E554" s="278"/>
      <c r="F554" s="278"/>
      <c r="G554" s="278"/>
      <c r="H554" s="278"/>
      <c r="I554" s="278"/>
      <c r="J554" s="278"/>
      <c r="K554" s="278"/>
      <c r="L554" s="278"/>
      <c r="M554" s="278"/>
      <c r="N554" s="278"/>
      <c r="O554" s="278"/>
      <c r="P554" s="278"/>
      <c r="Q554" s="278"/>
      <c r="R554" s="278"/>
      <c r="S554" s="278"/>
      <c r="T554" s="278"/>
      <c r="U554" s="278"/>
      <c r="V554" s="278"/>
      <c r="W554" s="278"/>
      <c r="X554" s="278"/>
      <c r="Y554" s="278"/>
      <c r="Z554" s="278"/>
    </row>
    <row r="555" ht="15.75" customHeight="1">
      <c r="A555" s="278"/>
      <c r="B555" s="278"/>
      <c r="C555" s="278"/>
      <c r="D555" s="278"/>
      <c r="E555" s="278"/>
      <c r="F555" s="278"/>
      <c r="G555" s="278"/>
      <c r="H555" s="278"/>
      <c r="I555" s="278"/>
      <c r="J555" s="278"/>
      <c r="K555" s="278"/>
      <c r="L555" s="278"/>
      <c r="M555" s="278"/>
      <c r="N555" s="278"/>
      <c r="O555" s="278"/>
      <c r="P555" s="278"/>
      <c r="Q555" s="278"/>
      <c r="R555" s="278"/>
      <c r="S555" s="278"/>
      <c r="T555" s="278"/>
      <c r="U555" s="278"/>
      <c r="V555" s="278"/>
      <c r="W555" s="278"/>
      <c r="X555" s="278"/>
      <c r="Y555" s="278"/>
      <c r="Z555" s="278"/>
    </row>
    <row r="556" ht="15.75" customHeight="1">
      <c r="A556" s="278"/>
      <c r="B556" s="278"/>
      <c r="C556" s="278"/>
      <c r="D556" s="278"/>
      <c r="E556" s="278"/>
      <c r="F556" s="278"/>
      <c r="G556" s="278"/>
      <c r="H556" s="278"/>
      <c r="I556" s="278"/>
      <c r="J556" s="278"/>
      <c r="K556" s="278"/>
      <c r="L556" s="278"/>
      <c r="M556" s="278"/>
      <c r="N556" s="278"/>
      <c r="O556" s="278"/>
      <c r="P556" s="278"/>
      <c r="Q556" s="278"/>
      <c r="R556" s="278"/>
      <c r="S556" s="278"/>
      <c r="T556" s="278"/>
      <c r="U556" s="278"/>
      <c r="V556" s="278"/>
      <c r="W556" s="278"/>
      <c r="X556" s="278"/>
      <c r="Y556" s="278"/>
      <c r="Z556" s="278"/>
    </row>
    <row r="557" ht="15.75" customHeight="1">
      <c r="A557" s="278"/>
      <c r="B557" s="278"/>
      <c r="C557" s="278"/>
      <c r="D557" s="278"/>
      <c r="E557" s="278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  <c r="V557" s="278"/>
      <c r="W557" s="278"/>
      <c r="X557" s="278"/>
      <c r="Y557" s="278"/>
      <c r="Z557" s="278"/>
    </row>
    <row r="558" ht="15.75" customHeight="1">
      <c r="A558" s="278"/>
      <c r="B558" s="278"/>
      <c r="C558" s="278"/>
      <c r="D558" s="278"/>
      <c r="E558" s="278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</row>
    <row r="559" ht="15.75" customHeight="1">
      <c r="A559" s="278"/>
      <c r="B559" s="278"/>
      <c r="C559" s="278"/>
      <c r="D559" s="278"/>
      <c r="E559" s="278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  <c r="V559" s="278"/>
      <c r="W559" s="278"/>
      <c r="X559" s="278"/>
      <c r="Y559" s="278"/>
      <c r="Z559" s="278"/>
    </row>
    <row r="560" ht="15.75" customHeight="1">
      <c r="A560" s="278"/>
      <c r="B560" s="278"/>
      <c r="C560" s="278"/>
      <c r="D560" s="278"/>
      <c r="E560" s="278"/>
      <c r="F560" s="278"/>
      <c r="G560" s="278"/>
      <c r="H560" s="278"/>
      <c r="I560" s="278"/>
      <c r="J560" s="278"/>
      <c r="K560" s="278"/>
      <c r="L560" s="278"/>
      <c r="M560" s="278"/>
      <c r="N560" s="278"/>
      <c r="O560" s="278"/>
      <c r="P560" s="278"/>
      <c r="Q560" s="278"/>
      <c r="R560" s="278"/>
      <c r="S560" s="278"/>
      <c r="T560" s="278"/>
      <c r="U560" s="278"/>
      <c r="V560" s="278"/>
      <c r="W560" s="278"/>
      <c r="X560" s="278"/>
      <c r="Y560" s="278"/>
      <c r="Z560" s="278"/>
    </row>
    <row r="561" ht="15.75" customHeight="1">
      <c r="A561" s="278"/>
      <c r="B561" s="278"/>
      <c r="C561" s="278"/>
      <c r="D561" s="278"/>
      <c r="E561" s="278"/>
      <c r="F561" s="278"/>
      <c r="G561" s="278"/>
      <c r="H561" s="278"/>
      <c r="I561" s="278"/>
      <c r="J561" s="278"/>
      <c r="K561" s="278"/>
      <c r="L561" s="278"/>
      <c r="M561" s="278"/>
      <c r="N561" s="278"/>
      <c r="O561" s="278"/>
      <c r="P561" s="278"/>
      <c r="Q561" s="278"/>
      <c r="R561" s="278"/>
      <c r="S561" s="278"/>
      <c r="T561" s="278"/>
      <c r="U561" s="278"/>
      <c r="V561" s="278"/>
      <c r="W561" s="278"/>
      <c r="X561" s="278"/>
      <c r="Y561" s="278"/>
      <c r="Z561" s="278"/>
    </row>
    <row r="562" ht="15.75" customHeight="1">
      <c r="A562" s="278"/>
      <c r="B562" s="278"/>
      <c r="C562" s="278"/>
      <c r="D562" s="278"/>
      <c r="E562" s="278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  <c r="V562" s="278"/>
      <c r="W562" s="278"/>
      <c r="X562" s="278"/>
      <c r="Y562" s="278"/>
      <c r="Z562" s="278"/>
    </row>
    <row r="563" ht="15.75" customHeight="1">
      <c r="A563" s="278"/>
      <c r="B563" s="278"/>
      <c r="C563" s="278"/>
      <c r="D563" s="278"/>
      <c r="E563" s="278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  <c r="V563" s="278"/>
      <c r="W563" s="278"/>
      <c r="X563" s="278"/>
      <c r="Y563" s="278"/>
      <c r="Z563" s="278"/>
    </row>
    <row r="564" ht="15.75" customHeight="1">
      <c r="A564" s="278"/>
      <c r="B564" s="278"/>
      <c r="C564" s="278"/>
      <c r="D564" s="278"/>
      <c r="E564" s="278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  <c r="V564" s="278"/>
      <c r="W564" s="278"/>
      <c r="X564" s="278"/>
      <c r="Y564" s="278"/>
      <c r="Z564" s="278"/>
    </row>
    <row r="565" ht="15.75" customHeight="1">
      <c r="A565" s="278"/>
      <c r="B565" s="278"/>
      <c r="C565" s="278"/>
      <c r="D565" s="278"/>
      <c r="E565" s="278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  <c r="V565" s="278"/>
      <c r="W565" s="278"/>
      <c r="X565" s="278"/>
      <c r="Y565" s="278"/>
      <c r="Z565" s="278"/>
    </row>
    <row r="566" ht="15.75" customHeight="1">
      <c r="A566" s="278"/>
      <c r="B566" s="278"/>
      <c r="C566" s="278"/>
      <c r="D566" s="278"/>
      <c r="E566" s="278"/>
      <c r="F566" s="278"/>
      <c r="G566" s="278"/>
      <c r="H566" s="278"/>
      <c r="I566" s="278"/>
      <c r="J566" s="278"/>
      <c r="K566" s="278"/>
      <c r="L566" s="278"/>
      <c r="M566" s="278"/>
      <c r="N566" s="278"/>
      <c r="O566" s="278"/>
      <c r="P566" s="278"/>
      <c r="Q566" s="278"/>
      <c r="R566" s="278"/>
      <c r="S566" s="278"/>
      <c r="T566" s="278"/>
      <c r="U566" s="278"/>
      <c r="V566" s="278"/>
      <c r="W566" s="278"/>
      <c r="X566" s="278"/>
      <c r="Y566" s="278"/>
      <c r="Z566" s="278"/>
    </row>
    <row r="567" ht="15.75" customHeight="1">
      <c r="A567" s="278"/>
      <c r="B567" s="278"/>
      <c r="C567" s="278"/>
      <c r="D567" s="278"/>
      <c r="E567" s="278"/>
      <c r="F567" s="278"/>
      <c r="G567" s="278"/>
      <c r="H567" s="278"/>
      <c r="I567" s="278"/>
      <c r="J567" s="278"/>
      <c r="K567" s="278"/>
      <c r="L567" s="278"/>
      <c r="M567" s="278"/>
      <c r="N567" s="278"/>
      <c r="O567" s="278"/>
      <c r="P567" s="278"/>
      <c r="Q567" s="278"/>
      <c r="R567" s="278"/>
      <c r="S567" s="278"/>
      <c r="T567" s="278"/>
      <c r="U567" s="278"/>
      <c r="V567" s="278"/>
      <c r="W567" s="278"/>
      <c r="X567" s="278"/>
      <c r="Y567" s="278"/>
      <c r="Z567" s="278"/>
    </row>
    <row r="568" ht="15.75" customHeight="1">
      <c r="A568" s="278"/>
      <c r="B568" s="278"/>
      <c r="C568" s="278"/>
      <c r="D568" s="278"/>
      <c r="E568" s="278"/>
      <c r="F568" s="278"/>
      <c r="G568" s="278"/>
      <c r="H568" s="278"/>
      <c r="I568" s="278"/>
      <c r="J568" s="278"/>
      <c r="K568" s="278"/>
      <c r="L568" s="278"/>
      <c r="M568" s="278"/>
      <c r="N568" s="278"/>
      <c r="O568" s="278"/>
      <c r="P568" s="278"/>
      <c r="Q568" s="278"/>
      <c r="R568" s="278"/>
      <c r="S568" s="278"/>
      <c r="T568" s="278"/>
      <c r="U568" s="278"/>
      <c r="V568" s="278"/>
      <c r="W568" s="278"/>
      <c r="X568" s="278"/>
      <c r="Y568" s="278"/>
      <c r="Z568" s="278"/>
    </row>
    <row r="569" ht="15.75" customHeight="1">
      <c r="A569" s="278"/>
      <c r="B569" s="278"/>
      <c r="C569" s="278"/>
      <c r="D569" s="278"/>
      <c r="E569" s="278"/>
      <c r="F569" s="278"/>
      <c r="G569" s="278"/>
      <c r="H569" s="278"/>
      <c r="I569" s="278"/>
      <c r="J569" s="278"/>
      <c r="K569" s="278"/>
      <c r="L569" s="278"/>
      <c r="M569" s="278"/>
      <c r="N569" s="278"/>
      <c r="O569" s="278"/>
      <c r="P569" s="278"/>
      <c r="Q569" s="278"/>
      <c r="R569" s="278"/>
      <c r="S569" s="278"/>
      <c r="T569" s="278"/>
      <c r="U569" s="278"/>
      <c r="V569" s="278"/>
      <c r="W569" s="278"/>
      <c r="X569" s="278"/>
      <c r="Y569" s="278"/>
      <c r="Z569" s="278"/>
    </row>
    <row r="570" ht="15.75" customHeight="1">
      <c r="A570" s="278"/>
      <c r="B570" s="278"/>
      <c r="C570" s="278"/>
      <c r="D570" s="278"/>
      <c r="E570" s="278"/>
      <c r="F570" s="278"/>
      <c r="G570" s="278"/>
      <c r="H570" s="278"/>
      <c r="I570" s="278"/>
      <c r="J570" s="278"/>
      <c r="K570" s="278"/>
      <c r="L570" s="278"/>
      <c r="M570" s="278"/>
      <c r="N570" s="278"/>
      <c r="O570" s="278"/>
      <c r="P570" s="278"/>
      <c r="Q570" s="278"/>
      <c r="R570" s="278"/>
      <c r="S570" s="278"/>
      <c r="T570" s="278"/>
      <c r="U570" s="278"/>
      <c r="V570" s="278"/>
      <c r="W570" s="278"/>
      <c r="X570" s="278"/>
      <c r="Y570" s="278"/>
      <c r="Z570" s="278"/>
    </row>
    <row r="571" ht="15.75" customHeight="1">
      <c r="A571" s="278"/>
      <c r="B571" s="278"/>
      <c r="C571" s="278"/>
      <c r="D571" s="278"/>
      <c r="E571" s="278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  <c r="V571" s="278"/>
      <c r="W571" s="278"/>
      <c r="X571" s="278"/>
      <c r="Y571" s="278"/>
      <c r="Z571" s="278"/>
    </row>
    <row r="572" ht="15.75" customHeight="1">
      <c r="A572" s="278"/>
      <c r="B572" s="278"/>
      <c r="C572" s="278"/>
      <c r="D572" s="278"/>
      <c r="E572" s="278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  <c r="V572" s="278"/>
      <c r="W572" s="278"/>
      <c r="X572" s="278"/>
      <c r="Y572" s="278"/>
      <c r="Z572" s="278"/>
    </row>
    <row r="573" ht="15.75" customHeight="1">
      <c r="A573" s="278"/>
      <c r="B573" s="278"/>
      <c r="C573" s="278"/>
      <c r="D573" s="278"/>
      <c r="E573" s="278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  <c r="V573" s="278"/>
      <c r="W573" s="278"/>
      <c r="X573" s="278"/>
      <c r="Y573" s="278"/>
      <c r="Z573" s="278"/>
    </row>
    <row r="574" ht="15.75" customHeight="1">
      <c r="A574" s="278"/>
      <c r="B574" s="278"/>
      <c r="C574" s="278"/>
      <c r="D574" s="278"/>
      <c r="E574" s="278"/>
      <c r="F574" s="278"/>
      <c r="G574" s="278"/>
      <c r="H574" s="278"/>
      <c r="I574" s="278"/>
      <c r="J574" s="278"/>
      <c r="K574" s="278"/>
      <c r="L574" s="278"/>
      <c r="M574" s="278"/>
      <c r="N574" s="278"/>
      <c r="O574" s="278"/>
      <c r="P574" s="278"/>
      <c r="Q574" s="278"/>
      <c r="R574" s="278"/>
      <c r="S574" s="278"/>
      <c r="T574" s="278"/>
      <c r="U574" s="278"/>
      <c r="V574" s="278"/>
      <c r="W574" s="278"/>
      <c r="X574" s="278"/>
      <c r="Y574" s="278"/>
      <c r="Z574" s="278"/>
    </row>
    <row r="575" ht="15.75" customHeight="1">
      <c r="A575" s="278"/>
      <c r="B575" s="278"/>
      <c r="C575" s="278"/>
      <c r="D575" s="278"/>
      <c r="E575" s="278"/>
      <c r="F575" s="278"/>
      <c r="G575" s="278"/>
      <c r="H575" s="278"/>
      <c r="I575" s="278"/>
      <c r="J575" s="278"/>
      <c r="K575" s="278"/>
      <c r="L575" s="278"/>
      <c r="M575" s="278"/>
      <c r="N575" s="278"/>
      <c r="O575" s="278"/>
      <c r="P575" s="278"/>
      <c r="Q575" s="278"/>
      <c r="R575" s="278"/>
      <c r="S575" s="278"/>
      <c r="T575" s="278"/>
      <c r="U575" s="278"/>
      <c r="V575" s="278"/>
      <c r="W575" s="278"/>
      <c r="X575" s="278"/>
      <c r="Y575" s="278"/>
      <c r="Z575" s="278"/>
    </row>
    <row r="576" ht="15.75" customHeight="1">
      <c r="A576" s="278"/>
      <c r="B576" s="278"/>
      <c r="C576" s="278"/>
      <c r="D576" s="278"/>
      <c r="E576" s="278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</row>
    <row r="577" ht="15.75" customHeight="1">
      <c r="A577" s="278"/>
      <c r="B577" s="278"/>
      <c r="C577" s="278"/>
      <c r="D577" s="278"/>
      <c r="E577" s="278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  <c r="V577" s="278"/>
      <c r="W577" s="278"/>
      <c r="X577" s="278"/>
      <c r="Y577" s="278"/>
      <c r="Z577" s="278"/>
    </row>
    <row r="578" ht="15.75" customHeight="1">
      <c r="A578" s="278"/>
      <c r="B578" s="278"/>
      <c r="C578" s="278"/>
      <c r="D578" s="278"/>
      <c r="E578" s="278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  <c r="V578" s="278"/>
      <c r="W578" s="278"/>
      <c r="X578" s="278"/>
      <c r="Y578" s="278"/>
      <c r="Z578" s="278"/>
    </row>
    <row r="579" ht="15.75" customHeight="1">
      <c r="A579" s="278"/>
      <c r="B579" s="278"/>
      <c r="C579" s="278"/>
      <c r="D579" s="278"/>
      <c r="E579" s="278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  <c r="V579" s="278"/>
      <c r="W579" s="278"/>
      <c r="X579" s="278"/>
      <c r="Y579" s="278"/>
      <c r="Z579" s="278"/>
    </row>
    <row r="580" ht="15.75" customHeight="1">
      <c r="A580" s="278"/>
      <c r="B580" s="278"/>
      <c r="C580" s="278"/>
      <c r="D580" s="278"/>
      <c r="E580" s="278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  <c r="V580" s="278"/>
      <c r="W580" s="278"/>
      <c r="X580" s="278"/>
      <c r="Y580" s="278"/>
      <c r="Z580" s="278"/>
    </row>
    <row r="581" ht="15.75" customHeight="1">
      <c r="A581" s="278"/>
      <c r="B581" s="278"/>
      <c r="C581" s="278"/>
      <c r="D581" s="278"/>
      <c r="E581" s="278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  <c r="V581" s="278"/>
      <c r="W581" s="278"/>
      <c r="X581" s="278"/>
      <c r="Y581" s="278"/>
      <c r="Z581" s="278"/>
    </row>
    <row r="582" ht="15.75" customHeight="1">
      <c r="A582" s="278"/>
      <c r="B582" s="278"/>
      <c r="C582" s="278"/>
      <c r="D582" s="278"/>
      <c r="E582" s="278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  <c r="V582" s="278"/>
      <c r="W582" s="278"/>
      <c r="X582" s="278"/>
      <c r="Y582" s="278"/>
      <c r="Z582" s="278"/>
    </row>
    <row r="583" ht="15.75" customHeight="1">
      <c r="A583" s="278"/>
      <c r="B583" s="278"/>
      <c r="C583" s="278"/>
      <c r="D583" s="278"/>
      <c r="E583" s="278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  <c r="V583" s="278"/>
      <c r="W583" s="278"/>
      <c r="X583" s="278"/>
      <c r="Y583" s="278"/>
      <c r="Z583" s="278"/>
    </row>
    <row r="584" ht="15.75" customHeight="1">
      <c r="A584" s="278"/>
      <c r="B584" s="278"/>
      <c r="C584" s="278"/>
      <c r="D584" s="278"/>
      <c r="E584" s="278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  <c r="V584" s="278"/>
      <c r="W584" s="278"/>
      <c r="X584" s="278"/>
      <c r="Y584" s="278"/>
      <c r="Z584" s="278"/>
    </row>
    <row r="585" ht="15.75" customHeight="1">
      <c r="A585" s="278"/>
      <c r="B585" s="278"/>
      <c r="C585" s="278"/>
      <c r="D585" s="278"/>
      <c r="E585" s="278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</row>
    <row r="586" ht="15.75" customHeight="1">
      <c r="A586" s="278"/>
      <c r="B586" s="278"/>
      <c r="C586" s="278"/>
      <c r="D586" s="278"/>
      <c r="E586" s="278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  <c r="V586" s="278"/>
      <c r="W586" s="278"/>
      <c r="X586" s="278"/>
      <c r="Y586" s="278"/>
      <c r="Z586" s="278"/>
    </row>
    <row r="587" ht="15.75" customHeight="1">
      <c r="A587" s="278"/>
      <c r="B587" s="278"/>
      <c r="C587" s="278"/>
      <c r="D587" s="278"/>
      <c r="E587" s="278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  <c r="V587" s="278"/>
      <c r="W587" s="278"/>
      <c r="X587" s="278"/>
      <c r="Y587" s="278"/>
      <c r="Z587" s="278"/>
    </row>
    <row r="588" ht="15.75" customHeight="1">
      <c r="A588" s="278"/>
      <c r="B588" s="278"/>
      <c r="C588" s="278"/>
      <c r="D588" s="278"/>
      <c r="E588" s="278"/>
      <c r="F588" s="278"/>
      <c r="G588" s="278"/>
      <c r="H588" s="278"/>
      <c r="I588" s="278"/>
      <c r="J588" s="278"/>
      <c r="K588" s="278"/>
      <c r="L588" s="278"/>
      <c r="M588" s="278"/>
      <c r="N588" s="278"/>
      <c r="O588" s="278"/>
      <c r="P588" s="278"/>
      <c r="Q588" s="278"/>
      <c r="R588" s="278"/>
      <c r="S588" s="278"/>
      <c r="T588" s="278"/>
      <c r="U588" s="278"/>
      <c r="V588" s="278"/>
      <c r="W588" s="278"/>
      <c r="X588" s="278"/>
      <c r="Y588" s="278"/>
      <c r="Z588" s="278"/>
    </row>
    <row r="589" ht="15.75" customHeight="1">
      <c r="A589" s="278"/>
      <c r="B589" s="278"/>
      <c r="C589" s="278"/>
      <c r="D589" s="278"/>
      <c r="E589" s="278"/>
      <c r="F589" s="278"/>
      <c r="G589" s="278"/>
      <c r="H589" s="278"/>
      <c r="I589" s="278"/>
      <c r="J589" s="278"/>
      <c r="K589" s="278"/>
      <c r="L589" s="278"/>
      <c r="M589" s="278"/>
      <c r="N589" s="278"/>
      <c r="O589" s="278"/>
      <c r="P589" s="278"/>
      <c r="Q589" s="278"/>
      <c r="R589" s="278"/>
      <c r="S589" s="278"/>
      <c r="T589" s="278"/>
      <c r="U589" s="278"/>
      <c r="V589" s="278"/>
      <c r="W589" s="278"/>
      <c r="X589" s="278"/>
      <c r="Y589" s="278"/>
      <c r="Z589" s="278"/>
    </row>
    <row r="590" ht="15.75" customHeight="1">
      <c r="A590" s="278"/>
      <c r="B590" s="278"/>
      <c r="C590" s="278"/>
      <c r="D590" s="278"/>
      <c r="E590" s="278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</row>
    <row r="591" ht="15.75" customHeight="1">
      <c r="A591" s="278"/>
      <c r="B591" s="278"/>
      <c r="C591" s="278"/>
      <c r="D591" s="278"/>
      <c r="E591" s="278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</row>
    <row r="592" ht="15.75" customHeight="1">
      <c r="A592" s="278"/>
      <c r="B592" s="278"/>
      <c r="C592" s="278"/>
      <c r="D592" s="278"/>
      <c r="E592" s="278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  <c r="V592" s="278"/>
      <c r="W592" s="278"/>
      <c r="X592" s="278"/>
      <c r="Y592" s="278"/>
      <c r="Z592" s="278"/>
    </row>
    <row r="593" ht="15.75" customHeight="1">
      <c r="A593" s="278"/>
      <c r="B593" s="278"/>
      <c r="C593" s="278"/>
      <c r="D593" s="278"/>
      <c r="E593" s="278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  <c r="V593" s="278"/>
      <c r="W593" s="278"/>
      <c r="X593" s="278"/>
      <c r="Y593" s="278"/>
      <c r="Z593" s="278"/>
    </row>
    <row r="594" ht="15.75" customHeight="1">
      <c r="A594" s="278"/>
      <c r="B594" s="278"/>
      <c r="C594" s="278"/>
      <c r="D594" s="278"/>
      <c r="E594" s="278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  <c r="V594" s="278"/>
      <c r="W594" s="278"/>
      <c r="X594" s="278"/>
      <c r="Y594" s="278"/>
      <c r="Z594" s="278"/>
    </row>
    <row r="595" ht="15.75" customHeight="1">
      <c r="A595" s="278"/>
      <c r="B595" s="278"/>
      <c r="C595" s="278"/>
      <c r="D595" s="278"/>
      <c r="E595" s="278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  <c r="V595" s="278"/>
      <c r="W595" s="278"/>
      <c r="X595" s="278"/>
      <c r="Y595" s="278"/>
      <c r="Z595" s="278"/>
    </row>
    <row r="596" ht="15.75" customHeight="1">
      <c r="A596" s="278"/>
      <c r="B596" s="278"/>
      <c r="C596" s="278"/>
      <c r="D596" s="278"/>
      <c r="E596" s="278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</row>
    <row r="597" ht="15.75" customHeight="1">
      <c r="A597" s="278"/>
      <c r="B597" s="278"/>
      <c r="C597" s="278"/>
      <c r="D597" s="278"/>
      <c r="E597" s="278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  <c r="V597" s="278"/>
      <c r="W597" s="278"/>
      <c r="X597" s="278"/>
      <c r="Y597" s="278"/>
      <c r="Z597" s="278"/>
    </row>
    <row r="598" ht="15.75" customHeight="1">
      <c r="A598" s="278"/>
      <c r="B598" s="278"/>
      <c r="C598" s="278"/>
      <c r="D598" s="278"/>
      <c r="E598" s="278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  <c r="V598" s="278"/>
      <c r="W598" s="278"/>
      <c r="X598" s="278"/>
      <c r="Y598" s="278"/>
      <c r="Z598" s="278"/>
    </row>
    <row r="599" ht="15.75" customHeight="1">
      <c r="A599" s="278"/>
      <c r="B599" s="278"/>
      <c r="C599" s="278"/>
      <c r="D599" s="278"/>
      <c r="E599" s="278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  <c r="V599" s="278"/>
      <c r="W599" s="278"/>
      <c r="X599" s="278"/>
      <c r="Y599" s="278"/>
      <c r="Z599" s="278"/>
    </row>
    <row r="600" ht="15.75" customHeight="1">
      <c r="A600" s="278"/>
      <c r="B600" s="278"/>
      <c r="C600" s="278"/>
      <c r="D600" s="278"/>
      <c r="E600" s="278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  <c r="V600" s="278"/>
      <c r="W600" s="278"/>
      <c r="X600" s="278"/>
      <c r="Y600" s="278"/>
      <c r="Z600" s="278"/>
    </row>
    <row r="601" ht="15.75" customHeight="1">
      <c r="A601" s="278"/>
      <c r="B601" s="278"/>
      <c r="C601" s="278"/>
      <c r="D601" s="278"/>
      <c r="E601" s="278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  <c r="V601" s="278"/>
      <c r="W601" s="278"/>
      <c r="X601" s="278"/>
      <c r="Y601" s="278"/>
      <c r="Z601" s="278"/>
    </row>
    <row r="602" ht="15.75" customHeight="1">
      <c r="A602" s="278"/>
      <c r="B602" s="278"/>
      <c r="C602" s="278"/>
      <c r="D602" s="278"/>
      <c r="E602" s="278"/>
      <c r="F602" s="278"/>
      <c r="G602" s="278"/>
      <c r="H602" s="278"/>
      <c r="I602" s="278"/>
      <c r="J602" s="278"/>
      <c r="K602" s="278"/>
      <c r="L602" s="278"/>
      <c r="M602" s="278"/>
      <c r="N602" s="278"/>
      <c r="O602" s="278"/>
      <c r="P602" s="278"/>
      <c r="Q602" s="278"/>
      <c r="R602" s="278"/>
      <c r="S602" s="278"/>
      <c r="T602" s="278"/>
      <c r="U602" s="278"/>
      <c r="V602" s="278"/>
      <c r="W602" s="278"/>
      <c r="X602" s="278"/>
      <c r="Y602" s="278"/>
      <c r="Z602" s="278"/>
    </row>
    <row r="603" ht="15.75" customHeight="1">
      <c r="A603" s="278"/>
      <c r="B603" s="278"/>
      <c r="C603" s="278"/>
      <c r="D603" s="278"/>
      <c r="E603" s="278"/>
      <c r="F603" s="278"/>
      <c r="G603" s="278"/>
      <c r="H603" s="278"/>
      <c r="I603" s="278"/>
      <c r="J603" s="278"/>
      <c r="K603" s="278"/>
      <c r="L603" s="278"/>
      <c r="M603" s="278"/>
      <c r="N603" s="278"/>
      <c r="O603" s="278"/>
      <c r="P603" s="278"/>
      <c r="Q603" s="278"/>
      <c r="R603" s="278"/>
      <c r="S603" s="278"/>
      <c r="T603" s="278"/>
      <c r="U603" s="278"/>
      <c r="V603" s="278"/>
      <c r="W603" s="278"/>
      <c r="X603" s="278"/>
      <c r="Y603" s="278"/>
      <c r="Z603" s="278"/>
    </row>
    <row r="604" ht="15.75" customHeight="1">
      <c r="A604" s="278"/>
      <c r="B604" s="278"/>
      <c r="C604" s="278"/>
      <c r="D604" s="278"/>
      <c r="E604" s="278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  <c r="V604" s="278"/>
      <c r="W604" s="278"/>
      <c r="X604" s="278"/>
      <c r="Y604" s="278"/>
      <c r="Z604" s="278"/>
    </row>
    <row r="605" ht="15.75" customHeight="1">
      <c r="A605" s="278"/>
      <c r="B605" s="278"/>
      <c r="C605" s="278"/>
      <c r="D605" s="278"/>
      <c r="E605" s="278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  <c r="V605" s="278"/>
      <c r="W605" s="278"/>
      <c r="X605" s="278"/>
      <c r="Y605" s="278"/>
      <c r="Z605" s="278"/>
    </row>
    <row r="606" ht="15.75" customHeight="1">
      <c r="A606" s="278"/>
      <c r="B606" s="278"/>
      <c r="C606" s="278"/>
      <c r="D606" s="278"/>
      <c r="E606" s="278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  <c r="V606" s="278"/>
      <c r="W606" s="278"/>
      <c r="X606" s="278"/>
      <c r="Y606" s="278"/>
      <c r="Z606" s="278"/>
    </row>
    <row r="607" ht="15.75" customHeight="1">
      <c r="A607" s="278"/>
      <c r="B607" s="278"/>
      <c r="C607" s="278"/>
      <c r="D607" s="278"/>
      <c r="E607" s="278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  <c r="V607" s="278"/>
      <c r="W607" s="278"/>
      <c r="X607" s="278"/>
      <c r="Y607" s="278"/>
      <c r="Z607" s="278"/>
    </row>
    <row r="608" ht="15.75" customHeight="1">
      <c r="A608" s="278"/>
      <c r="B608" s="278"/>
      <c r="C608" s="278"/>
      <c r="D608" s="278"/>
      <c r="E608" s="278"/>
      <c r="F608" s="278"/>
      <c r="G608" s="278"/>
      <c r="H608" s="278"/>
      <c r="I608" s="278"/>
      <c r="J608" s="278"/>
      <c r="K608" s="278"/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  <c r="V608" s="278"/>
      <c r="W608" s="278"/>
      <c r="X608" s="278"/>
      <c r="Y608" s="278"/>
      <c r="Z608" s="278"/>
    </row>
    <row r="609" ht="15.75" customHeight="1">
      <c r="A609" s="278"/>
      <c r="B609" s="278"/>
      <c r="C609" s="278"/>
      <c r="D609" s="278"/>
      <c r="E609" s="278"/>
      <c r="F609" s="278"/>
      <c r="G609" s="278"/>
      <c r="H609" s="278"/>
      <c r="I609" s="278"/>
      <c r="J609" s="278"/>
      <c r="K609" s="278"/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  <c r="V609" s="278"/>
      <c r="W609" s="278"/>
      <c r="X609" s="278"/>
      <c r="Y609" s="278"/>
      <c r="Z609" s="278"/>
    </row>
    <row r="610" ht="15.75" customHeight="1">
      <c r="A610" s="278"/>
      <c r="B610" s="278"/>
      <c r="C610" s="278"/>
      <c r="D610" s="278"/>
      <c r="E610" s="278"/>
      <c r="F610" s="278"/>
      <c r="G610" s="278"/>
      <c r="H610" s="278"/>
      <c r="I610" s="278"/>
      <c r="J610" s="278"/>
      <c r="K610" s="278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  <c r="V610" s="278"/>
      <c r="W610" s="278"/>
      <c r="X610" s="278"/>
      <c r="Y610" s="278"/>
      <c r="Z610" s="278"/>
    </row>
    <row r="611" ht="15.75" customHeight="1">
      <c r="A611" s="278"/>
      <c r="B611" s="278"/>
      <c r="C611" s="278"/>
      <c r="D611" s="278"/>
      <c r="E611" s="278"/>
      <c r="F611" s="278"/>
      <c r="G611" s="278"/>
      <c r="H611" s="278"/>
      <c r="I611" s="278"/>
      <c r="J611" s="278"/>
      <c r="K611" s="278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  <c r="V611" s="278"/>
      <c r="W611" s="278"/>
      <c r="X611" s="278"/>
      <c r="Y611" s="278"/>
      <c r="Z611" s="278"/>
    </row>
    <row r="612" ht="15.75" customHeight="1">
      <c r="A612" s="278"/>
      <c r="B612" s="278"/>
      <c r="C612" s="278"/>
      <c r="D612" s="278"/>
      <c r="E612" s="278"/>
      <c r="F612" s="278"/>
      <c r="G612" s="278"/>
      <c r="H612" s="278"/>
      <c r="I612" s="278"/>
      <c r="J612" s="278"/>
      <c r="K612" s="278"/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</row>
    <row r="613" ht="15.75" customHeight="1">
      <c r="A613" s="278"/>
      <c r="B613" s="278"/>
      <c r="C613" s="278"/>
      <c r="D613" s="278"/>
      <c r="E613" s="278"/>
      <c r="F613" s="278"/>
      <c r="G613" s="278"/>
      <c r="H613" s="278"/>
      <c r="I613" s="278"/>
      <c r="J613" s="278"/>
      <c r="K613" s="278"/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  <c r="V613" s="278"/>
      <c r="W613" s="278"/>
      <c r="X613" s="278"/>
      <c r="Y613" s="278"/>
      <c r="Z613" s="278"/>
    </row>
    <row r="614" ht="15.75" customHeight="1">
      <c r="A614" s="278"/>
      <c r="B614" s="278"/>
      <c r="C614" s="278"/>
      <c r="D614" s="278"/>
      <c r="E614" s="278"/>
      <c r="F614" s="278"/>
      <c r="G614" s="278"/>
      <c r="H614" s="278"/>
      <c r="I614" s="278"/>
      <c r="J614" s="278"/>
      <c r="K614" s="278"/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  <c r="V614" s="278"/>
      <c r="W614" s="278"/>
      <c r="X614" s="278"/>
      <c r="Y614" s="278"/>
      <c r="Z614" s="278"/>
    </row>
    <row r="615" ht="15.75" customHeight="1">
      <c r="A615" s="278"/>
      <c r="B615" s="278"/>
      <c r="C615" s="278"/>
      <c r="D615" s="278"/>
      <c r="E615" s="278"/>
      <c r="F615" s="278"/>
      <c r="G615" s="278"/>
      <c r="H615" s="278"/>
      <c r="I615" s="278"/>
      <c r="J615" s="278"/>
      <c r="K615" s="278"/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  <c r="V615" s="278"/>
      <c r="W615" s="278"/>
      <c r="X615" s="278"/>
      <c r="Y615" s="278"/>
      <c r="Z615" s="278"/>
    </row>
    <row r="616" ht="15.75" customHeight="1">
      <c r="A616" s="278"/>
      <c r="B616" s="278"/>
      <c r="C616" s="278"/>
      <c r="D616" s="278"/>
      <c r="E616" s="278"/>
      <c r="F616" s="278"/>
      <c r="G616" s="278"/>
      <c r="H616" s="278"/>
      <c r="I616" s="278"/>
      <c r="J616" s="278"/>
      <c r="K616" s="278"/>
      <c r="L616" s="278"/>
      <c r="M616" s="278"/>
      <c r="N616" s="278"/>
      <c r="O616" s="278"/>
      <c r="P616" s="278"/>
      <c r="Q616" s="278"/>
      <c r="R616" s="278"/>
      <c r="S616" s="278"/>
      <c r="T616" s="278"/>
      <c r="U616" s="278"/>
      <c r="V616" s="278"/>
      <c r="W616" s="278"/>
      <c r="X616" s="278"/>
      <c r="Y616" s="278"/>
      <c r="Z616" s="278"/>
    </row>
    <row r="617" ht="15.75" customHeight="1">
      <c r="A617" s="278"/>
      <c r="B617" s="278"/>
      <c r="C617" s="278"/>
      <c r="D617" s="278"/>
      <c r="E617" s="278"/>
      <c r="F617" s="278"/>
      <c r="G617" s="278"/>
      <c r="H617" s="278"/>
      <c r="I617" s="278"/>
      <c r="J617" s="278"/>
      <c r="K617" s="278"/>
      <c r="L617" s="278"/>
      <c r="M617" s="278"/>
      <c r="N617" s="278"/>
      <c r="O617" s="278"/>
      <c r="P617" s="278"/>
      <c r="Q617" s="278"/>
      <c r="R617" s="278"/>
      <c r="S617" s="278"/>
      <c r="T617" s="278"/>
      <c r="U617" s="278"/>
      <c r="V617" s="278"/>
      <c r="W617" s="278"/>
      <c r="X617" s="278"/>
      <c r="Y617" s="278"/>
      <c r="Z617" s="278"/>
    </row>
    <row r="618" ht="15.75" customHeight="1">
      <c r="A618" s="278"/>
      <c r="B618" s="278"/>
      <c r="C618" s="278"/>
      <c r="D618" s="278"/>
      <c r="E618" s="278"/>
      <c r="F618" s="278"/>
      <c r="G618" s="278"/>
      <c r="H618" s="278"/>
      <c r="I618" s="278"/>
      <c r="J618" s="278"/>
      <c r="K618" s="278"/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  <c r="V618" s="278"/>
      <c r="W618" s="278"/>
      <c r="X618" s="278"/>
      <c r="Y618" s="278"/>
      <c r="Z618" s="278"/>
    </row>
    <row r="619" ht="15.75" customHeight="1">
      <c r="A619" s="278"/>
      <c r="B619" s="278"/>
      <c r="C619" s="278"/>
      <c r="D619" s="278"/>
      <c r="E619" s="278"/>
      <c r="F619" s="278"/>
      <c r="G619" s="278"/>
      <c r="H619" s="278"/>
      <c r="I619" s="278"/>
      <c r="J619" s="278"/>
      <c r="K619" s="278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  <c r="V619" s="278"/>
      <c r="W619" s="278"/>
      <c r="X619" s="278"/>
      <c r="Y619" s="278"/>
      <c r="Z619" s="278"/>
    </row>
    <row r="620" ht="15.75" customHeight="1">
      <c r="A620" s="278"/>
      <c r="B620" s="278"/>
      <c r="C620" s="278"/>
      <c r="D620" s="278"/>
      <c r="E620" s="278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  <c r="V620" s="278"/>
      <c r="W620" s="278"/>
      <c r="X620" s="278"/>
      <c r="Y620" s="278"/>
      <c r="Z620" s="278"/>
    </row>
    <row r="621" ht="15.75" customHeight="1">
      <c r="A621" s="278"/>
      <c r="B621" s="278"/>
      <c r="C621" s="278"/>
      <c r="D621" s="278"/>
      <c r="E621" s="278"/>
      <c r="F621" s="278"/>
      <c r="G621" s="278"/>
      <c r="H621" s="278"/>
      <c r="I621" s="278"/>
      <c r="J621" s="278"/>
      <c r="K621" s="278"/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  <c r="V621" s="278"/>
      <c r="W621" s="278"/>
      <c r="X621" s="278"/>
      <c r="Y621" s="278"/>
      <c r="Z621" s="278"/>
    </row>
    <row r="622" ht="15.75" customHeight="1">
      <c r="A622" s="278"/>
      <c r="B622" s="278"/>
      <c r="C622" s="278"/>
      <c r="D622" s="278"/>
      <c r="E622" s="278"/>
      <c r="F622" s="278"/>
      <c r="G622" s="278"/>
      <c r="H622" s="278"/>
      <c r="I622" s="278"/>
      <c r="J622" s="278"/>
      <c r="K622" s="278"/>
      <c r="L622" s="278"/>
      <c r="M622" s="278"/>
      <c r="N622" s="278"/>
      <c r="O622" s="278"/>
      <c r="P622" s="278"/>
      <c r="Q622" s="278"/>
      <c r="R622" s="278"/>
      <c r="S622" s="278"/>
      <c r="T622" s="278"/>
      <c r="U622" s="278"/>
      <c r="V622" s="278"/>
      <c r="W622" s="278"/>
      <c r="X622" s="278"/>
      <c r="Y622" s="278"/>
      <c r="Z622" s="278"/>
    </row>
    <row r="623" ht="15.75" customHeight="1">
      <c r="A623" s="278"/>
      <c r="B623" s="278"/>
      <c r="C623" s="278"/>
      <c r="D623" s="278"/>
      <c r="E623" s="278"/>
      <c r="F623" s="278"/>
      <c r="G623" s="278"/>
      <c r="H623" s="278"/>
      <c r="I623" s="278"/>
      <c r="J623" s="278"/>
      <c r="K623" s="278"/>
      <c r="L623" s="278"/>
      <c r="M623" s="278"/>
      <c r="N623" s="278"/>
      <c r="O623" s="278"/>
      <c r="P623" s="278"/>
      <c r="Q623" s="278"/>
      <c r="R623" s="278"/>
      <c r="S623" s="278"/>
      <c r="T623" s="278"/>
      <c r="U623" s="278"/>
      <c r="V623" s="278"/>
      <c r="W623" s="278"/>
      <c r="X623" s="278"/>
      <c r="Y623" s="278"/>
      <c r="Z623" s="278"/>
    </row>
    <row r="624" ht="15.75" customHeight="1">
      <c r="A624" s="278"/>
      <c r="B624" s="278"/>
      <c r="C624" s="278"/>
      <c r="D624" s="278"/>
      <c r="E624" s="278"/>
      <c r="F624" s="278"/>
      <c r="G624" s="278"/>
      <c r="H624" s="278"/>
      <c r="I624" s="278"/>
      <c r="J624" s="278"/>
      <c r="K624" s="278"/>
      <c r="L624" s="278"/>
      <c r="M624" s="278"/>
      <c r="N624" s="278"/>
      <c r="O624" s="278"/>
      <c r="P624" s="278"/>
      <c r="Q624" s="278"/>
      <c r="R624" s="278"/>
      <c r="S624" s="278"/>
      <c r="T624" s="278"/>
      <c r="U624" s="278"/>
      <c r="V624" s="278"/>
      <c r="W624" s="278"/>
      <c r="X624" s="278"/>
      <c r="Y624" s="278"/>
      <c r="Z624" s="278"/>
    </row>
    <row r="625" ht="15.75" customHeight="1">
      <c r="A625" s="278"/>
      <c r="B625" s="278"/>
      <c r="C625" s="278"/>
      <c r="D625" s="278"/>
      <c r="E625" s="278"/>
      <c r="F625" s="278"/>
      <c r="G625" s="278"/>
      <c r="H625" s="278"/>
      <c r="I625" s="278"/>
      <c r="J625" s="278"/>
      <c r="K625" s="278"/>
      <c r="L625" s="278"/>
      <c r="M625" s="278"/>
      <c r="N625" s="278"/>
      <c r="O625" s="278"/>
      <c r="P625" s="278"/>
      <c r="Q625" s="278"/>
      <c r="R625" s="278"/>
      <c r="S625" s="278"/>
      <c r="T625" s="278"/>
      <c r="U625" s="278"/>
      <c r="V625" s="278"/>
      <c r="W625" s="278"/>
      <c r="X625" s="278"/>
      <c r="Y625" s="278"/>
      <c r="Z625" s="278"/>
    </row>
    <row r="626" ht="15.75" customHeight="1">
      <c r="A626" s="278"/>
      <c r="B626" s="278"/>
      <c r="C626" s="278"/>
      <c r="D626" s="278"/>
      <c r="E626" s="278"/>
      <c r="F626" s="278"/>
      <c r="G626" s="278"/>
      <c r="H626" s="278"/>
      <c r="I626" s="278"/>
      <c r="J626" s="278"/>
      <c r="K626" s="278"/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  <c r="V626" s="278"/>
      <c r="W626" s="278"/>
      <c r="X626" s="278"/>
      <c r="Y626" s="278"/>
      <c r="Z626" s="278"/>
    </row>
    <row r="627" ht="15.75" customHeight="1">
      <c r="A627" s="278"/>
      <c r="B627" s="278"/>
      <c r="C627" s="278"/>
      <c r="D627" s="278"/>
      <c r="E627" s="278"/>
      <c r="F627" s="278"/>
      <c r="G627" s="278"/>
      <c r="H627" s="278"/>
      <c r="I627" s="278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</row>
    <row r="628" ht="15.75" customHeight="1">
      <c r="A628" s="278"/>
      <c r="B628" s="278"/>
      <c r="C628" s="278"/>
      <c r="D628" s="278"/>
      <c r="E628" s="278"/>
      <c r="F628" s="278"/>
      <c r="G628" s="278"/>
      <c r="H628" s="278"/>
      <c r="I628" s="278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</row>
    <row r="629" ht="15.75" customHeight="1">
      <c r="A629" s="278"/>
      <c r="B629" s="278"/>
      <c r="C629" s="278"/>
      <c r="D629" s="278"/>
      <c r="E629" s="278"/>
      <c r="F629" s="278"/>
      <c r="G629" s="278"/>
      <c r="H629" s="278"/>
      <c r="I629" s="278"/>
      <c r="J629" s="278"/>
      <c r="K629" s="278"/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  <c r="V629" s="278"/>
      <c r="W629" s="278"/>
      <c r="X629" s="278"/>
      <c r="Y629" s="278"/>
      <c r="Z629" s="278"/>
    </row>
    <row r="630" ht="15.75" customHeight="1">
      <c r="A630" s="278"/>
      <c r="B630" s="278"/>
      <c r="C630" s="278"/>
      <c r="D630" s="278"/>
      <c r="E630" s="278"/>
      <c r="F630" s="278"/>
      <c r="G630" s="278"/>
      <c r="H630" s="278"/>
      <c r="I630" s="278"/>
      <c r="J630" s="278"/>
      <c r="K630" s="278"/>
      <c r="L630" s="278"/>
      <c r="M630" s="278"/>
      <c r="N630" s="278"/>
      <c r="O630" s="278"/>
      <c r="P630" s="278"/>
      <c r="Q630" s="278"/>
      <c r="R630" s="278"/>
      <c r="S630" s="278"/>
      <c r="T630" s="278"/>
      <c r="U630" s="278"/>
      <c r="V630" s="278"/>
      <c r="W630" s="278"/>
      <c r="X630" s="278"/>
      <c r="Y630" s="278"/>
      <c r="Z630" s="278"/>
    </row>
    <row r="631" ht="15.75" customHeight="1">
      <c r="A631" s="278"/>
      <c r="B631" s="278"/>
      <c r="C631" s="278"/>
      <c r="D631" s="278"/>
      <c r="E631" s="278"/>
      <c r="F631" s="278"/>
      <c r="G631" s="278"/>
      <c r="H631" s="278"/>
      <c r="I631" s="278"/>
      <c r="J631" s="278"/>
      <c r="K631" s="278"/>
      <c r="L631" s="278"/>
      <c r="M631" s="278"/>
      <c r="N631" s="278"/>
      <c r="O631" s="278"/>
      <c r="P631" s="278"/>
      <c r="Q631" s="278"/>
      <c r="R631" s="278"/>
      <c r="S631" s="278"/>
      <c r="T631" s="278"/>
      <c r="U631" s="278"/>
      <c r="V631" s="278"/>
      <c r="W631" s="278"/>
      <c r="X631" s="278"/>
      <c r="Y631" s="278"/>
      <c r="Z631" s="278"/>
    </row>
    <row r="632" ht="15.75" customHeight="1">
      <c r="A632" s="278"/>
      <c r="B632" s="278"/>
      <c r="C632" s="278"/>
      <c r="D632" s="278"/>
      <c r="E632" s="278"/>
      <c r="F632" s="278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  <c r="V632" s="278"/>
      <c r="W632" s="278"/>
      <c r="X632" s="278"/>
      <c r="Y632" s="278"/>
      <c r="Z632" s="278"/>
    </row>
    <row r="633" ht="15.75" customHeight="1">
      <c r="A633" s="278"/>
      <c r="B633" s="278"/>
      <c r="C633" s="278"/>
      <c r="D633" s="278"/>
      <c r="E633" s="278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  <c r="V633" s="278"/>
      <c r="W633" s="278"/>
      <c r="X633" s="278"/>
      <c r="Y633" s="278"/>
      <c r="Z633" s="278"/>
    </row>
    <row r="634" ht="15.75" customHeight="1">
      <c r="A634" s="278"/>
      <c r="B634" s="278"/>
      <c r="C634" s="278"/>
      <c r="D634" s="278"/>
      <c r="E634" s="278"/>
      <c r="F634" s="278"/>
      <c r="G634" s="278"/>
      <c r="H634" s="278"/>
      <c r="I634" s="278"/>
      <c r="J634" s="278"/>
      <c r="K634" s="278"/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  <c r="V634" s="278"/>
      <c r="W634" s="278"/>
      <c r="X634" s="278"/>
      <c r="Y634" s="278"/>
      <c r="Z634" s="278"/>
    </row>
    <row r="635" ht="15.75" customHeight="1">
      <c r="A635" s="278"/>
      <c r="B635" s="278"/>
      <c r="C635" s="278"/>
      <c r="D635" s="278"/>
      <c r="E635" s="278"/>
      <c r="F635" s="278"/>
      <c r="G635" s="278"/>
      <c r="H635" s="278"/>
      <c r="I635" s="278"/>
      <c r="J635" s="278"/>
      <c r="K635" s="278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  <c r="V635" s="278"/>
      <c r="W635" s="278"/>
      <c r="X635" s="278"/>
      <c r="Y635" s="278"/>
      <c r="Z635" s="278"/>
    </row>
    <row r="636" ht="15.75" customHeight="1">
      <c r="A636" s="278"/>
      <c r="B636" s="278"/>
      <c r="C636" s="278"/>
      <c r="D636" s="278"/>
      <c r="E636" s="278"/>
      <c r="F636" s="278"/>
      <c r="G636" s="278"/>
      <c r="H636" s="278"/>
      <c r="I636" s="278"/>
      <c r="J636" s="278"/>
      <c r="K636" s="278"/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  <c r="V636" s="278"/>
      <c r="W636" s="278"/>
      <c r="X636" s="278"/>
      <c r="Y636" s="278"/>
      <c r="Z636" s="278"/>
    </row>
    <row r="637" ht="15.75" customHeight="1">
      <c r="A637" s="278"/>
      <c r="B637" s="278"/>
      <c r="C637" s="278"/>
      <c r="D637" s="278"/>
      <c r="E637" s="278"/>
      <c r="F637" s="278"/>
      <c r="G637" s="278"/>
      <c r="H637" s="278"/>
      <c r="I637" s="278"/>
      <c r="J637" s="278"/>
      <c r="K637" s="278"/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  <c r="V637" s="278"/>
      <c r="W637" s="278"/>
      <c r="X637" s="278"/>
      <c r="Y637" s="278"/>
      <c r="Z637" s="278"/>
    </row>
    <row r="638" ht="15.75" customHeight="1">
      <c r="A638" s="278"/>
      <c r="B638" s="278"/>
      <c r="C638" s="278"/>
      <c r="D638" s="278"/>
      <c r="E638" s="278"/>
      <c r="F638" s="278"/>
      <c r="G638" s="278"/>
      <c r="H638" s="278"/>
      <c r="I638" s="278"/>
      <c r="J638" s="278"/>
      <c r="K638" s="278"/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  <c r="V638" s="278"/>
      <c r="W638" s="278"/>
      <c r="X638" s="278"/>
      <c r="Y638" s="278"/>
      <c r="Z638" s="278"/>
    </row>
    <row r="639" ht="15.75" customHeight="1">
      <c r="A639" s="278"/>
      <c r="B639" s="278"/>
      <c r="C639" s="278"/>
      <c r="D639" s="278"/>
      <c r="E639" s="278"/>
      <c r="F639" s="278"/>
      <c r="G639" s="278"/>
      <c r="H639" s="278"/>
      <c r="I639" s="278"/>
      <c r="J639" s="278"/>
      <c r="K639" s="278"/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</row>
    <row r="640" ht="15.75" customHeight="1">
      <c r="A640" s="278"/>
      <c r="B640" s="278"/>
      <c r="C640" s="278"/>
      <c r="D640" s="278"/>
      <c r="E640" s="278"/>
      <c r="F640" s="278"/>
      <c r="G640" s="278"/>
      <c r="H640" s="278"/>
      <c r="I640" s="278"/>
      <c r="J640" s="278"/>
      <c r="K640" s="278"/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  <c r="V640" s="278"/>
      <c r="W640" s="278"/>
      <c r="X640" s="278"/>
      <c r="Y640" s="278"/>
      <c r="Z640" s="278"/>
    </row>
    <row r="641" ht="15.75" customHeight="1">
      <c r="A641" s="278"/>
      <c r="B641" s="278"/>
      <c r="C641" s="278"/>
      <c r="D641" s="278"/>
      <c r="E641" s="278"/>
      <c r="F641" s="278"/>
      <c r="G641" s="278"/>
      <c r="H641" s="278"/>
      <c r="I641" s="278"/>
      <c r="J641" s="278"/>
      <c r="K641" s="278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  <c r="V641" s="278"/>
      <c r="W641" s="278"/>
      <c r="X641" s="278"/>
      <c r="Y641" s="278"/>
      <c r="Z641" s="278"/>
    </row>
    <row r="642" ht="15.75" customHeight="1">
      <c r="A642" s="278"/>
      <c r="B642" s="278"/>
      <c r="C642" s="278"/>
      <c r="D642" s="278"/>
      <c r="E642" s="278"/>
      <c r="F642" s="278"/>
      <c r="G642" s="278"/>
      <c r="H642" s="278"/>
      <c r="I642" s="278"/>
      <c r="J642" s="278"/>
      <c r="K642" s="278"/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  <c r="V642" s="278"/>
      <c r="W642" s="278"/>
      <c r="X642" s="278"/>
      <c r="Y642" s="278"/>
      <c r="Z642" s="278"/>
    </row>
    <row r="643" ht="15.75" customHeight="1">
      <c r="A643" s="278"/>
      <c r="B643" s="278"/>
      <c r="C643" s="278"/>
      <c r="D643" s="278"/>
      <c r="E643" s="278"/>
      <c r="F643" s="278"/>
      <c r="G643" s="278"/>
      <c r="H643" s="278"/>
      <c r="I643" s="278"/>
      <c r="J643" s="278"/>
      <c r="K643" s="278"/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  <c r="V643" s="278"/>
      <c r="W643" s="278"/>
      <c r="X643" s="278"/>
      <c r="Y643" s="278"/>
      <c r="Z643" s="278"/>
    </row>
    <row r="644" ht="15.75" customHeight="1">
      <c r="A644" s="278"/>
      <c r="B644" s="278"/>
      <c r="C644" s="278"/>
      <c r="D644" s="278"/>
      <c r="E644" s="278"/>
      <c r="F644" s="278"/>
      <c r="G644" s="278"/>
      <c r="H644" s="278"/>
      <c r="I644" s="278"/>
      <c r="J644" s="278"/>
      <c r="K644" s="278"/>
      <c r="L644" s="278"/>
      <c r="M644" s="278"/>
      <c r="N644" s="278"/>
      <c r="O644" s="278"/>
      <c r="P644" s="278"/>
      <c r="Q644" s="278"/>
      <c r="R644" s="278"/>
      <c r="S644" s="278"/>
      <c r="T644" s="278"/>
      <c r="U644" s="278"/>
      <c r="V644" s="278"/>
      <c r="W644" s="278"/>
      <c r="X644" s="278"/>
      <c r="Y644" s="278"/>
      <c r="Z644" s="278"/>
    </row>
    <row r="645" ht="15.75" customHeight="1">
      <c r="A645" s="278"/>
      <c r="B645" s="278"/>
      <c r="C645" s="278"/>
      <c r="D645" s="278"/>
      <c r="E645" s="278"/>
      <c r="F645" s="278"/>
      <c r="G645" s="278"/>
      <c r="H645" s="278"/>
      <c r="I645" s="278"/>
      <c r="J645" s="278"/>
      <c r="K645" s="278"/>
      <c r="L645" s="278"/>
      <c r="M645" s="278"/>
      <c r="N645" s="278"/>
      <c r="O645" s="278"/>
      <c r="P645" s="278"/>
      <c r="Q645" s="278"/>
      <c r="R645" s="278"/>
      <c r="S645" s="278"/>
      <c r="T645" s="278"/>
      <c r="U645" s="278"/>
      <c r="V645" s="278"/>
      <c r="W645" s="278"/>
      <c r="X645" s="278"/>
      <c r="Y645" s="278"/>
      <c r="Z645" s="278"/>
    </row>
    <row r="646" ht="15.75" customHeight="1">
      <c r="A646" s="278"/>
      <c r="B646" s="278"/>
      <c r="C646" s="278"/>
      <c r="D646" s="278"/>
      <c r="E646" s="278"/>
      <c r="F646" s="278"/>
      <c r="G646" s="278"/>
      <c r="H646" s="278"/>
      <c r="I646" s="278"/>
      <c r="J646" s="278"/>
      <c r="K646" s="278"/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  <c r="V646" s="278"/>
      <c r="W646" s="278"/>
      <c r="X646" s="278"/>
      <c r="Y646" s="278"/>
      <c r="Z646" s="278"/>
    </row>
    <row r="647" ht="15.75" customHeight="1">
      <c r="A647" s="278"/>
      <c r="B647" s="278"/>
      <c r="C647" s="278"/>
      <c r="D647" s="278"/>
      <c r="E647" s="278"/>
      <c r="F647" s="278"/>
      <c r="G647" s="278"/>
      <c r="H647" s="278"/>
      <c r="I647" s="278"/>
      <c r="J647" s="278"/>
      <c r="K647" s="278"/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  <c r="V647" s="278"/>
      <c r="W647" s="278"/>
      <c r="X647" s="278"/>
      <c r="Y647" s="278"/>
      <c r="Z647" s="278"/>
    </row>
    <row r="648" ht="15.75" customHeight="1">
      <c r="A648" s="278"/>
      <c r="B648" s="278"/>
      <c r="C648" s="278"/>
      <c r="D648" s="278"/>
      <c r="E648" s="278"/>
      <c r="F648" s="278"/>
      <c r="G648" s="278"/>
      <c r="H648" s="278"/>
      <c r="I648" s="278"/>
      <c r="J648" s="278"/>
      <c r="K648" s="278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  <c r="V648" s="278"/>
      <c r="W648" s="278"/>
      <c r="X648" s="278"/>
      <c r="Y648" s="278"/>
      <c r="Z648" s="278"/>
    </row>
    <row r="649" ht="15.75" customHeight="1">
      <c r="A649" s="278"/>
      <c r="B649" s="278"/>
      <c r="C649" s="278"/>
      <c r="D649" s="278"/>
      <c r="E649" s="278"/>
      <c r="F649" s="278"/>
      <c r="G649" s="278"/>
      <c r="H649" s="278"/>
      <c r="I649" s="278"/>
      <c r="J649" s="278"/>
      <c r="K649" s="278"/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  <c r="V649" s="278"/>
      <c r="W649" s="278"/>
      <c r="X649" s="278"/>
      <c r="Y649" s="278"/>
      <c r="Z649" s="278"/>
    </row>
    <row r="650" ht="15.75" customHeight="1">
      <c r="A650" s="278"/>
      <c r="B650" s="278"/>
      <c r="C650" s="278"/>
      <c r="D650" s="278"/>
      <c r="E650" s="278"/>
      <c r="F650" s="278"/>
      <c r="G650" s="278"/>
      <c r="H650" s="278"/>
      <c r="I650" s="278"/>
      <c r="J650" s="278"/>
      <c r="K650" s="278"/>
      <c r="L650" s="278"/>
      <c r="M650" s="278"/>
      <c r="N650" s="278"/>
      <c r="O650" s="278"/>
      <c r="P650" s="278"/>
      <c r="Q650" s="278"/>
      <c r="R650" s="278"/>
      <c r="S650" s="278"/>
      <c r="T650" s="278"/>
      <c r="U650" s="278"/>
      <c r="V650" s="278"/>
      <c r="W650" s="278"/>
      <c r="X650" s="278"/>
      <c r="Y650" s="278"/>
      <c r="Z650" s="278"/>
    </row>
    <row r="651" ht="15.75" customHeight="1">
      <c r="A651" s="278"/>
      <c r="B651" s="278"/>
      <c r="C651" s="278"/>
      <c r="D651" s="278"/>
      <c r="E651" s="278"/>
      <c r="F651" s="278"/>
      <c r="G651" s="278"/>
      <c r="H651" s="278"/>
      <c r="I651" s="278"/>
      <c r="J651" s="278"/>
      <c r="K651" s="278"/>
      <c r="L651" s="278"/>
      <c r="M651" s="278"/>
      <c r="N651" s="278"/>
      <c r="O651" s="278"/>
      <c r="P651" s="278"/>
      <c r="Q651" s="278"/>
      <c r="R651" s="278"/>
      <c r="S651" s="278"/>
      <c r="T651" s="278"/>
      <c r="U651" s="278"/>
      <c r="V651" s="278"/>
      <c r="W651" s="278"/>
      <c r="X651" s="278"/>
      <c r="Y651" s="278"/>
      <c r="Z651" s="278"/>
    </row>
    <row r="652" ht="15.75" customHeight="1">
      <c r="A652" s="278"/>
      <c r="B652" s="278"/>
      <c r="C652" s="278"/>
      <c r="D652" s="278"/>
      <c r="E652" s="278"/>
      <c r="F652" s="278"/>
      <c r="G652" s="278"/>
      <c r="H652" s="278"/>
      <c r="I652" s="278"/>
      <c r="J652" s="278"/>
      <c r="K652" s="278"/>
      <c r="L652" s="278"/>
      <c r="M652" s="278"/>
      <c r="N652" s="278"/>
      <c r="O652" s="278"/>
      <c r="P652" s="278"/>
      <c r="Q652" s="278"/>
      <c r="R652" s="278"/>
      <c r="S652" s="278"/>
      <c r="T652" s="278"/>
      <c r="U652" s="278"/>
      <c r="V652" s="278"/>
      <c r="W652" s="278"/>
      <c r="X652" s="278"/>
      <c r="Y652" s="278"/>
      <c r="Z652" s="278"/>
    </row>
    <row r="653" ht="15.75" customHeight="1">
      <c r="A653" s="278"/>
      <c r="B653" s="278"/>
      <c r="C653" s="278"/>
      <c r="D653" s="278"/>
      <c r="E653" s="278"/>
      <c r="F653" s="278"/>
      <c r="G653" s="278"/>
      <c r="H653" s="278"/>
      <c r="I653" s="278"/>
      <c r="J653" s="278"/>
      <c r="K653" s="278"/>
      <c r="L653" s="278"/>
      <c r="M653" s="278"/>
      <c r="N653" s="278"/>
      <c r="O653" s="278"/>
      <c r="P653" s="278"/>
      <c r="Q653" s="278"/>
      <c r="R653" s="278"/>
      <c r="S653" s="278"/>
      <c r="T653" s="278"/>
      <c r="U653" s="278"/>
      <c r="V653" s="278"/>
      <c r="W653" s="278"/>
      <c r="X653" s="278"/>
      <c r="Y653" s="278"/>
      <c r="Z653" s="278"/>
    </row>
    <row r="654" ht="15.75" customHeight="1">
      <c r="A654" s="278"/>
      <c r="B654" s="278"/>
      <c r="C654" s="278"/>
      <c r="D654" s="278"/>
      <c r="E654" s="278"/>
      <c r="F654" s="278"/>
      <c r="G654" s="278"/>
      <c r="H654" s="278"/>
      <c r="I654" s="278"/>
      <c r="J654" s="278"/>
      <c r="K654" s="278"/>
      <c r="L654" s="278"/>
      <c r="M654" s="278"/>
      <c r="N654" s="278"/>
      <c r="O654" s="278"/>
      <c r="P654" s="278"/>
      <c r="Q654" s="278"/>
      <c r="R654" s="278"/>
      <c r="S654" s="278"/>
      <c r="T654" s="278"/>
      <c r="U654" s="278"/>
      <c r="V654" s="278"/>
      <c r="W654" s="278"/>
      <c r="X654" s="278"/>
      <c r="Y654" s="278"/>
      <c r="Z654" s="278"/>
    </row>
    <row r="655" ht="15.75" customHeight="1">
      <c r="A655" s="278"/>
      <c r="B655" s="278"/>
      <c r="C655" s="278"/>
      <c r="D655" s="278"/>
      <c r="E655" s="278"/>
      <c r="F655" s="278"/>
      <c r="G655" s="278"/>
      <c r="H655" s="278"/>
      <c r="I655" s="278"/>
      <c r="J655" s="278"/>
      <c r="K655" s="278"/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  <c r="V655" s="278"/>
      <c r="W655" s="278"/>
      <c r="X655" s="278"/>
      <c r="Y655" s="278"/>
      <c r="Z655" s="278"/>
    </row>
    <row r="656" ht="15.75" customHeight="1">
      <c r="A656" s="278"/>
      <c r="B656" s="278"/>
      <c r="C656" s="278"/>
      <c r="D656" s="278"/>
      <c r="E656" s="278"/>
      <c r="F656" s="278"/>
      <c r="G656" s="278"/>
      <c r="H656" s="278"/>
      <c r="I656" s="278"/>
      <c r="J656" s="278"/>
      <c r="K656" s="278"/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  <c r="V656" s="278"/>
      <c r="W656" s="278"/>
      <c r="X656" s="278"/>
      <c r="Y656" s="278"/>
      <c r="Z656" s="278"/>
    </row>
    <row r="657" ht="15.75" customHeight="1">
      <c r="A657" s="278"/>
      <c r="B657" s="278"/>
      <c r="C657" s="278"/>
      <c r="D657" s="278"/>
      <c r="E657" s="278"/>
      <c r="F657" s="278"/>
      <c r="G657" s="278"/>
      <c r="H657" s="278"/>
      <c r="I657" s="278"/>
      <c r="J657" s="278"/>
      <c r="K657" s="278"/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  <c r="V657" s="278"/>
      <c r="W657" s="278"/>
      <c r="X657" s="278"/>
      <c r="Y657" s="278"/>
      <c r="Z657" s="278"/>
    </row>
    <row r="658" ht="15.75" customHeight="1">
      <c r="A658" s="278"/>
      <c r="B658" s="278"/>
      <c r="C658" s="278"/>
      <c r="D658" s="278"/>
      <c r="E658" s="278"/>
      <c r="F658" s="278"/>
      <c r="G658" s="278"/>
      <c r="H658" s="278"/>
      <c r="I658" s="278"/>
      <c r="J658" s="278"/>
      <c r="K658" s="278"/>
      <c r="L658" s="278"/>
      <c r="M658" s="278"/>
      <c r="N658" s="278"/>
      <c r="O658" s="278"/>
      <c r="P658" s="278"/>
      <c r="Q658" s="278"/>
      <c r="R658" s="278"/>
      <c r="S658" s="278"/>
      <c r="T658" s="278"/>
      <c r="U658" s="278"/>
      <c r="V658" s="278"/>
      <c r="W658" s="278"/>
      <c r="X658" s="278"/>
      <c r="Y658" s="278"/>
      <c r="Z658" s="278"/>
    </row>
    <row r="659" ht="15.75" customHeight="1">
      <c r="A659" s="278"/>
      <c r="B659" s="278"/>
      <c r="C659" s="278"/>
      <c r="D659" s="278"/>
      <c r="E659" s="278"/>
      <c r="F659" s="278"/>
      <c r="G659" s="278"/>
      <c r="H659" s="278"/>
      <c r="I659" s="278"/>
      <c r="J659" s="278"/>
      <c r="K659" s="278"/>
      <c r="L659" s="278"/>
      <c r="M659" s="278"/>
      <c r="N659" s="278"/>
      <c r="O659" s="278"/>
      <c r="P659" s="278"/>
      <c r="Q659" s="278"/>
      <c r="R659" s="278"/>
      <c r="S659" s="278"/>
      <c r="T659" s="278"/>
      <c r="U659" s="278"/>
      <c r="V659" s="278"/>
      <c r="W659" s="278"/>
      <c r="X659" s="278"/>
      <c r="Y659" s="278"/>
      <c r="Z659" s="278"/>
    </row>
    <row r="660" ht="15.75" customHeight="1">
      <c r="A660" s="278"/>
      <c r="B660" s="278"/>
      <c r="C660" s="278"/>
      <c r="D660" s="278"/>
      <c r="E660" s="278"/>
      <c r="F660" s="278"/>
      <c r="G660" s="278"/>
      <c r="H660" s="278"/>
      <c r="I660" s="278"/>
      <c r="J660" s="278"/>
      <c r="K660" s="278"/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  <c r="V660" s="278"/>
      <c r="W660" s="278"/>
      <c r="X660" s="278"/>
      <c r="Y660" s="278"/>
      <c r="Z660" s="278"/>
    </row>
    <row r="661" ht="15.75" customHeight="1">
      <c r="A661" s="278"/>
      <c r="B661" s="278"/>
      <c r="C661" s="278"/>
      <c r="D661" s="278"/>
      <c r="E661" s="278"/>
      <c r="F661" s="278"/>
      <c r="G661" s="278"/>
      <c r="H661" s="278"/>
      <c r="I661" s="278"/>
      <c r="J661" s="278"/>
      <c r="K661" s="278"/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  <c r="V661" s="278"/>
      <c r="W661" s="278"/>
      <c r="X661" s="278"/>
      <c r="Y661" s="278"/>
      <c r="Z661" s="278"/>
    </row>
    <row r="662" ht="15.75" customHeight="1">
      <c r="A662" s="278"/>
      <c r="B662" s="278"/>
      <c r="C662" s="278"/>
      <c r="D662" s="278"/>
      <c r="E662" s="278"/>
      <c r="F662" s="278"/>
      <c r="G662" s="278"/>
      <c r="H662" s="278"/>
      <c r="I662" s="278"/>
      <c r="J662" s="278"/>
      <c r="K662" s="278"/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  <c r="V662" s="278"/>
      <c r="W662" s="278"/>
      <c r="X662" s="278"/>
      <c r="Y662" s="278"/>
      <c r="Z662" s="278"/>
    </row>
    <row r="663" ht="15.75" customHeight="1">
      <c r="A663" s="278"/>
      <c r="B663" s="278"/>
      <c r="C663" s="278"/>
      <c r="D663" s="278"/>
      <c r="E663" s="278"/>
      <c r="F663" s="278"/>
      <c r="G663" s="278"/>
      <c r="H663" s="278"/>
      <c r="I663" s="278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</row>
    <row r="664" ht="15.75" customHeight="1">
      <c r="A664" s="278"/>
      <c r="B664" s="278"/>
      <c r="C664" s="278"/>
      <c r="D664" s="278"/>
      <c r="E664" s="278"/>
      <c r="F664" s="278"/>
      <c r="G664" s="278"/>
      <c r="H664" s="278"/>
      <c r="I664" s="278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</row>
    <row r="665" ht="15.75" customHeight="1">
      <c r="A665" s="278"/>
      <c r="B665" s="278"/>
      <c r="C665" s="278"/>
      <c r="D665" s="278"/>
      <c r="E665" s="278"/>
      <c r="F665" s="278"/>
      <c r="G665" s="278"/>
      <c r="H665" s="278"/>
      <c r="I665" s="278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</row>
    <row r="666" ht="15.75" customHeight="1">
      <c r="A666" s="278"/>
      <c r="B666" s="278"/>
      <c r="C666" s="278"/>
      <c r="D666" s="278"/>
      <c r="E666" s="278"/>
      <c r="F666" s="278"/>
      <c r="G666" s="278"/>
      <c r="H666" s="278"/>
      <c r="I666" s="278"/>
      <c r="J666" s="278"/>
      <c r="K666" s="278"/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  <c r="V666" s="278"/>
      <c r="W666" s="278"/>
      <c r="X666" s="278"/>
      <c r="Y666" s="278"/>
      <c r="Z666" s="278"/>
    </row>
    <row r="667" ht="15.75" customHeight="1">
      <c r="A667" s="278"/>
      <c r="B667" s="278"/>
      <c r="C667" s="278"/>
      <c r="D667" s="278"/>
      <c r="E667" s="278"/>
      <c r="F667" s="278"/>
      <c r="G667" s="278"/>
      <c r="H667" s="278"/>
      <c r="I667" s="278"/>
      <c r="J667" s="278"/>
      <c r="K667" s="27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  <c r="V667" s="278"/>
      <c r="W667" s="278"/>
      <c r="X667" s="278"/>
      <c r="Y667" s="278"/>
      <c r="Z667" s="278"/>
    </row>
    <row r="668" ht="15.75" customHeight="1">
      <c r="A668" s="278"/>
      <c r="B668" s="278"/>
      <c r="C668" s="278"/>
      <c r="D668" s="278"/>
      <c r="E668" s="278"/>
      <c r="F668" s="278"/>
      <c r="G668" s="278"/>
      <c r="H668" s="278"/>
      <c r="I668" s="278"/>
      <c r="J668" s="278"/>
      <c r="K668" s="278"/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  <c r="V668" s="278"/>
      <c r="W668" s="278"/>
      <c r="X668" s="278"/>
      <c r="Y668" s="278"/>
      <c r="Z668" s="278"/>
    </row>
    <row r="669" ht="15.75" customHeight="1">
      <c r="A669" s="278"/>
      <c r="B669" s="278"/>
      <c r="C669" s="278"/>
      <c r="D669" s="278"/>
      <c r="E669" s="278"/>
      <c r="F669" s="278"/>
      <c r="G669" s="278"/>
      <c r="H669" s="278"/>
      <c r="I669" s="278"/>
      <c r="J669" s="278"/>
      <c r="K669" s="278"/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  <c r="V669" s="278"/>
      <c r="W669" s="278"/>
      <c r="X669" s="278"/>
      <c r="Y669" s="278"/>
      <c r="Z669" s="278"/>
    </row>
    <row r="670" ht="15.75" customHeight="1">
      <c r="A670" s="278"/>
      <c r="B670" s="278"/>
      <c r="C670" s="278"/>
      <c r="D670" s="278"/>
      <c r="E670" s="278"/>
      <c r="F670" s="278"/>
      <c r="G670" s="278"/>
      <c r="H670" s="278"/>
      <c r="I670" s="278"/>
      <c r="J670" s="278"/>
      <c r="K670" s="278"/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  <c r="V670" s="278"/>
      <c r="W670" s="278"/>
      <c r="X670" s="278"/>
      <c r="Y670" s="278"/>
      <c r="Z670" s="278"/>
    </row>
    <row r="671" ht="15.75" customHeight="1">
      <c r="A671" s="278"/>
      <c r="B671" s="278"/>
      <c r="C671" s="278"/>
      <c r="D671" s="278"/>
      <c r="E671" s="278"/>
      <c r="F671" s="278"/>
      <c r="G671" s="278"/>
      <c r="H671" s="278"/>
      <c r="I671" s="278"/>
      <c r="J671" s="278"/>
      <c r="K671" s="278"/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  <c r="V671" s="278"/>
      <c r="W671" s="278"/>
      <c r="X671" s="278"/>
      <c r="Y671" s="278"/>
      <c r="Z671" s="278"/>
    </row>
    <row r="672" ht="15.75" customHeight="1">
      <c r="A672" s="278"/>
      <c r="B672" s="278"/>
      <c r="C672" s="278"/>
      <c r="D672" s="278"/>
      <c r="E672" s="278"/>
      <c r="F672" s="278"/>
      <c r="G672" s="278"/>
      <c r="H672" s="278"/>
      <c r="I672" s="278"/>
      <c r="J672" s="278"/>
      <c r="K672" s="278"/>
      <c r="L672" s="278"/>
      <c r="M672" s="278"/>
      <c r="N672" s="278"/>
      <c r="O672" s="278"/>
      <c r="P672" s="278"/>
      <c r="Q672" s="278"/>
      <c r="R672" s="278"/>
      <c r="S672" s="278"/>
      <c r="T672" s="278"/>
      <c r="U672" s="278"/>
      <c r="V672" s="278"/>
      <c r="W672" s="278"/>
      <c r="X672" s="278"/>
      <c r="Y672" s="278"/>
      <c r="Z672" s="278"/>
    </row>
    <row r="673" ht="15.75" customHeight="1">
      <c r="A673" s="278"/>
      <c r="B673" s="278"/>
      <c r="C673" s="278"/>
      <c r="D673" s="278"/>
      <c r="E673" s="278"/>
      <c r="F673" s="278"/>
      <c r="G673" s="278"/>
      <c r="H673" s="278"/>
      <c r="I673" s="278"/>
      <c r="J673" s="278"/>
      <c r="K673" s="278"/>
      <c r="L673" s="278"/>
      <c r="M673" s="278"/>
      <c r="N673" s="278"/>
      <c r="O673" s="278"/>
      <c r="P673" s="278"/>
      <c r="Q673" s="278"/>
      <c r="R673" s="278"/>
      <c r="S673" s="278"/>
      <c r="T673" s="278"/>
      <c r="U673" s="278"/>
      <c r="V673" s="278"/>
      <c r="W673" s="278"/>
      <c r="X673" s="278"/>
      <c r="Y673" s="278"/>
      <c r="Z673" s="278"/>
    </row>
    <row r="674" ht="15.75" customHeight="1">
      <c r="A674" s="278"/>
      <c r="B674" s="278"/>
      <c r="C674" s="278"/>
      <c r="D674" s="278"/>
      <c r="E674" s="278"/>
      <c r="F674" s="278"/>
      <c r="G674" s="278"/>
      <c r="H674" s="278"/>
      <c r="I674" s="278"/>
      <c r="J674" s="278"/>
      <c r="K674" s="27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  <c r="V674" s="278"/>
      <c r="W674" s="278"/>
      <c r="X674" s="278"/>
      <c r="Y674" s="278"/>
      <c r="Z674" s="278"/>
    </row>
    <row r="675" ht="15.75" customHeight="1">
      <c r="A675" s="278"/>
      <c r="B675" s="278"/>
      <c r="C675" s="278"/>
      <c r="D675" s="278"/>
      <c r="E675" s="278"/>
      <c r="F675" s="278"/>
      <c r="G675" s="278"/>
      <c r="H675" s="278"/>
      <c r="I675" s="278"/>
      <c r="J675" s="278"/>
      <c r="K675" s="278"/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  <c r="V675" s="278"/>
      <c r="W675" s="278"/>
      <c r="X675" s="278"/>
      <c r="Y675" s="278"/>
      <c r="Z675" s="278"/>
    </row>
    <row r="676" ht="15.75" customHeight="1">
      <c r="A676" s="278"/>
      <c r="B676" s="278"/>
      <c r="C676" s="278"/>
      <c r="D676" s="278"/>
      <c r="E676" s="278"/>
      <c r="F676" s="278"/>
      <c r="G676" s="278"/>
      <c r="H676" s="278"/>
      <c r="I676" s="278"/>
      <c r="J676" s="278"/>
      <c r="K676" s="278"/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  <c r="V676" s="278"/>
      <c r="W676" s="278"/>
      <c r="X676" s="278"/>
      <c r="Y676" s="278"/>
      <c r="Z676" s="278"/>
    </row>
    <row r="677" ht="15.75" customHeight="1">
      <c r="A677" s="278"/>
      <c r="B677" s="278"/>
      <c r="C677" s="278"/>
      <c r="D677" s="278"/>
      <c r="E677" s="278"/>
      <c r="F677" s="278"/>
      <c r="G677" s="278"/>
      <c r="H677" s="278"/>
      <c r="I677" s="278"/>
      <c r="J677" s="278"/>
      <c r="K677" s="278"/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  <c r="V677" s="278"/>
      <c r="W677" s="278"/>
      <c r="X677" s="278"/>
      <c r="Y677" s="278"/>
      <c r="Z677" s="278"/>
    </row>
    <row r="678" ht="15.75" customHeight="1">
      <c r="A678" s="278"/>
      <c r="B678" s="278"/>
      <c r="C678" s="278"/>
      <c r="D678" s="278"/>
      <c r="E678" s="278"/>
      <c r="F678" s="278"/>
      <c r="G678" s="278"/>
      <c r="H678" s="278"/>
      <c r="I678" s="278"/>
      <c r="J678" s="278"/>
      <c r="K678" s="278"/>
      <c r="L678" s="278"/>
      <c r="M678" s="278"/>
      <c r="N678" s="278"/>
      <c r="O678" s="278"/>
      <c r="P678" s="278"/>
      <c r="Q678" s="278"/>
      <c r="R678" s="278"/>
      <c r="S678" s="278"/>
      <c r="T678" s="278"/>
      <c r="U678" s="278"/>
      <c r="V678" s="278"/>
      <c r="W678" s="278"/>
      <c r="X678" s="278"/>
      <c r="Y678" s="278"/>
      <c r="Z678" s="278"/>
    </row>
    <row r="679" ht="15.75" customHeight="1">
      <c r="A679" s="278"/>
      <c r="B679" s="278"/>
      <c r="C679" s="278"/>
      <c r="D679" s="278"/>
      <c r="E679" s="278"/>
      <c r="F679" s="278"/>
      <c r="G679" s="278"/>
      <c r="H679" s="278"/>
      <c r="I679" s="278"/>
      <c r="J679" s="278"/>
      <c r="K679" s="278"/>
      <c r="L679" s="278"/>
      <c r="M679" s="278"/>
      <c r="N679" s="278"/>
      <c r="O679" s="278"/>
      <c r="P679" s="278"/>
      <c r="Q679" s="278"/>
      <c r="R679" s="278"/>
      <c r="S679" s="278"/>
      <c r="T679" s="278"/>
      <c r="U679" s="278"/>
      <c r="V679" s="278"/>
      <c r="W679" s="278"/>
      <c r="X679" s="278"/>
      <c r="Y679" s="278"/>
      <c r="Z679" s="278"/>
    </row>
    <row r="680" ht="15.75" customHeight="1">
      <c r="A680" s="278"/>
      <c r="B680" s="278"/>
      <c r="C680" s="278"/>
      <c r="D680" s="278"/>
      <c r="E680" s="278"/>
      <c r="F680" s="278"/>
      <c r="G680" s="278"/>
      <c r="H680" s="278"/>
      <c r="I680" s="278"/>
      <c r="J680" s="278"/>
      <c r="K680" s="278"/>
      <c r="L680" s="278"/>
      <c r="M680" s="278"/>
      <c r="N680" s="278"/>
      <c r="O680" s="278"/>
      <c r="P680" s="278"/>
      <c r="Q680" s="278"/>
      <c r="R680" s="278"/>
      <c r="S680" s="278"/>
      <c r="T680" s="278"/>
      <c r="U680" s="278"/>
      <c r="V680" s="278"/>
      <c r="W680" s="278"/>
      <c r="X680" s="278"/>
      <c r="Y680" s="278"/>
      <c r="Z680" s="278"/>
    </row>
    <row r="681" ht="15.75" customHeight="1">
      <c r="A681" s="278"/>
      <c r="B681" s="278"/>
      <c r="C681" s="278"/>
      <c r="D681" s="278"/>
      <c r="E681" s="278"/>
      <c r="F681" s="278"/>
      <c r="G681" s="278"/>
      <c r="H681" s="278"/>
      <c r="I681" s="278"/>
      <c r="J681" s="278"/>
      <c r="K681" s="278"/>
      <c r="L681" s="278"/>
      <c r="M681" s="278"/>
      <c r="N681" s="278"/>
      <c r="O681" s="278"/>
      <c r="P681" s="278"/>
      <c r="Q681" s="278"/>
      <c r="R681" s="278"/>
      <c r="S681" s="278"/>
      <c r="T681" s="278"/>
      <c r="U681" s="278"/>
      <c r="V681" s="278"/>
      <c r="W681" s="278"/>
      <c r="X681" s="278"/>
      <c r="Y681" s="278"/>
      <c r="Z681" s="278"/>
    </row>
    <row r="682" ht="15.75" customHeight="1">
      <c r="A682" s="278"/>
      <c r="B682" s="278"/>
      <c r="C682" s="278"/>
      <c r="D682" s="278"/>
      <c r="E682" s="278"/>
      <c r="F682" s="278"/>
      <c r="G682" s="278"/>
      <c r="H682" s="278"/>
      <c r="I682" s="278"/>
      <c r="J682" s="278"/>
      <c r="K682" s="278"/>
      <c r="L682" s="278"/>
      <c r="M682" s="278"/>
      <c r="N682" s="278"/>
      <c r="O682" s="278"/>
      <c r="P682" s="278"/>
      <c r="Q682" s="278"/>
      <c r="R682" s="278"/>
      <c r="S682" s="278"/>
      <c r="T682" s="278"/>
      <c r="U682" s="278"/>
      <c r="V682" s="278"/>
      <c r="W682" s="278"/>
      <c r="X682" s="278"/>
      <c r="Y682" s="278"/>
      <c r="Z682" s="278"/>
    </row>
    <row r="683" ht="15.75" customHeight="1">
      <c r="A683" s="278"/>
      <c r="B683" s="278"/>
      <c r="C683" s="278"/>
      <c r="D683" s="278"/>
      <c r="E683" s="278"/>
      <c r="F683" s="278"/>
      <c r="G683" s="278"/>
      <c r="H683" s="278"/>
      <c r="I683" s="278"/>
      <c r="J683" s="278"/>
      <c r="K683" s="278"/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  <c r="V683" s="278"/>
      <c r="W683" s="278"/>
      <c r="X683" s="278"/>
      <c r="Y683" s="278"/>
      <c r="Z683" s="278"/>
    </row>
    <row r="684" ht="15.75" customHeight="1">
      <c r="A684" s="278"/>
      <c r="B684" s="278"/>
      <c r="C684" s="278"/>
      <c r="D684" s="278"/>
      <c r="E684" s="278"/>
      <c r="F684" s="278"/>
      <c r="G684" s="278"/>
      <c r="H684" s="278"/>
      <c r="I684" s="278"/>
      <c r="J684" s="278"/>
      <c r="K684" s="27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  <c r="V684" s="278"/>
      <c r="W684" s="278"/>
      <c r="X684" s="278"/>
      <c r="Y684" s="278"/>
      <c r="Z684" s="278"/>
    </row>
    <row r="685" ht="15.75" customHeight="1">
      <c r="A685" s="278"/>
      <c r="B685" s="278"/>
      <c r="C685" s="278"/>
      <c r="D685" s="278"/>
      <c r="E685" s="278"/>
      <c r="F685" s="278"/>
      <c r="G685" s="278"/>
      <c r="H685" s="278"/>
      <c r="I685" s="278"/>
      <c r="J685" s="278"/>
      <c r="K685" s="27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  <c r="V685" s="278"/>
      <c r="W685" s="278"/>
      <c r="X685" s="278"/>
      <c r="Y685" s="278"/>
      <c r="Z685" s="278"/>
    </row>
    <row r="686" ht="15.75" customHeight="1">
      <c r="A686" s="278"/>
      <c r="B686" s="278"/>
      <c r="C686" s="278"/>
      <c r="D686" s="278"/>
      <c r="E686" s="278"/>
      <c r="F686" s="278"/>
      <c r="G686" s="278"/>
      <c r="H686" s="278"/>
      <c r="I686" s="278"/>
      <c r="J686" s="278"/>
      <c r="K686" s="278"/>
      <c r="L686" s="278"/>
      <c r="M686" s="278"/>
      <c r="N686" s="278"/>
      <c r="O686" s="278"/>
      <c r="P686" s="278"/>
      <c r="Q686" s="278"/>
      <c r="R686" s="278"/>
      <c r="S686" s="278"/>
      <c r="T686" s="278"/>
      <c r="U686" s="278"/>
      <c r="V686" s="278"/>
      <c r="W686" s="278"/>
      <c r="X686" s="278"/>
      <c r="Y686" s="278"/>
      <c r="Z686" s="278"/>
    </row>
    <row r="687" ht="15.75" customHeight="1">
      <c r="A687" s="278"/>
      <c r="B687" s="278"/>
      <c r="C687" s="278"/>
      <c r="D687" s="278"/>
      <c r="E687" s="278"/>
      <c r="F687" s="278"/>
      <c r="G687" s="278"/>
      <c r="H687" s="278"/>
      <c r="I687" s="278"/>
      <c r="J687" s="278"/>
      <c r="K687" s="278"/>
      <c r="L687" s="278"/>
      <c r="M687" s="278"/>
      <c r="N687" s="278"/>
      <c r="O687" s="278"/>
      <c r="P687" s="278"/>
      <c r="Q687" s="278"/>
      <c r="R687" s="278"/>
      <c r="S687" s="278"/>
      <c r="T687" s="278"/>
      <c r="U687" s="278"/>
      <c r="V687" s="278"/>
      <c r="W687" s="278"/>
      <c r="X687" s="278"/>
      <c r="Y687" s="278"/>
      <c r="Z687" s="278"/>
    </row>
    <row r="688" ht="15.75" customHeight="1">
      <c r="A688" s="278"/>
      <c r="B688" s="278"/>
      <c r="C688" s="278"/>
      <c r="D688" s="278"/>
      <c r="E688" s="278"/>
      <c r="F688" s="278"/>
      <c r="G688" s="278"/>
      <c r="H688" s="278"/>
      <c r="I688" s="278"/>
      <c r="J688" s="278"/>
      <c r="K688" s="278"/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  <c r="V688" s="278"/>
      <c r="W688" s="278"/>
      <c r="X688" s="278"/>
      <c r="Y688" s="278"/>
      <c r="Z688" s="278"/>
    </row>
    <row r="689" ht="15.75" customHeight="1">
      <c r="A689" s="278"/>
      <c r="B689" s="278"/>
      <c r="C689" s="278"/>
      <c r="D689" s="278"/>
      <c r="E689" s="278"/>
      <c r="F689" s="278"/>
      <c r="G689" s="278"/>
      <c r="H689" s="278"/>
      <c r="I689" s="278"/>
      <c r="J689" s="278"/>
      <c r="K689" s="278"/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  <c r="V689" s="278"/>
      <c r="W689" s="278"/>
      <c r="X689" s="278"/>
      <c r="Y689" s="278"/>
      <c r="Z689" s="278"/>
    </row>
    <row r="690" ht="15.75" customHeight="1">
      <c r="A690" s="278"/>
      <c r="B690" s="278"/>
      <c r="C690" s="278"/>
      <c r="D690" s="278"/>
      <c r="E690" s="278"/>
      <c r="F690" s="278"/>
      <c r="G690" s="278"/>
      <c r="H690" s="278"/>
      <c r="I690" s="278"/>
      <c r="J690" s="278"/>
      <c r="K690" s="27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  <c r="V690" s="278"/>
      <c r="W690" s="278"/>
      <c r="X690" s="278"/>
      <c r="Y690" s="278"/>
      <c r="Z690" s="278"/>
    </row>
    <row r="691" ht="15.75" customHeight="1">
      <c r="A691" s="278"/>
      <c r="B691" s="278"/>
      <c r="C691" s="278"/>
      <c r="D691" s="278"/>
      <c r="E691" s="278"/>
      <c r="F691" s="278"/>
      <c r="G691" s="278"/>
      <c r="H691" s="278"/>
      <c r="I691" s="278"/>
      <c r="J691" s="278"/>
      <c r="K691" s="278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  <c r="V691" s="278"/>
      <c r="W691" s="278"/>
      <c r="X691" s="278"/>
      <c r="Y691" s="278"/>
      <c r="Z691" s="278"/>
    </row>
    <row r="692" ht="15.75" customHeight="1">
      <c r="A692" s="278"/>
      <c r="B692" s="278"/>
      <c r="C692" s="278"/>
      <c r="D692" s="278"/>
      <c r="E692" s="278"/>
      <c r="F692" s="278"/>
      <c r="G692" s="278"/>
      <c r="H692" s="278"/>
      <c r="I692" s="278"/>
      <c r="J692" s="278"/>
      <c r="K692" s="278"/>
      <c r="L692" s="278"/>
      <c r="M692" s="278"/>
      <c r="N692" s="278"/>
      <c r="O692" s="278"/>
      <c r="P692" s="278"/>
      <c r="Q692" s="278"/>
      <c r="R692" s="278"/>
      <c r="S692" s="278"/>
      <c r="T692" s="278"/>
      <c r="U692" s="278"/>
      <c r="V692" s="278"/>
      <c r="W692" s="278"/>
      <c r="X692" s="278"/>
      <c r="Y692" s="278"/>
      <c r="Z692" s="278"/>
    </row>
    <row r="693" ht="15.75" customHeight="1">
      <c r="A693" s="278"/>
      <c r="B693" s="278"/>
      <c r="C693" s="278"/>
      <c r="D693" s="278"/>
      <c r="E693" s="278"/>
      <c r="F693" s="278"/>
      <c r="G693" s="278"/>
      <c r="H693" s="278"/>
      <c r="I693" s="278"/>
      <c r="J693" s="278"/>
      <c r="K693" s="278"/>
      <c r="L693" s="278"/>
      <c r="M693" s="278"/>
      <c r="N693" s="278"/>
      <c r="O693" s="278"/>
      <c r="P693" s="278"/>
      <c r="Q693" s="278"/>
      <c r="R693" s="278"/>
      <c r="S693" s="278"/>
      <c r="T693" s="278"/>
      <c r="U693" s="278"/>
      <c r="V693" s="278"/>
      <c r="W693" s="278"/>
      <c r="X693" s="278"/>
      <c r="Y693" s="278"/>
      <c r="Z693" s="278"/>
    </row>
    <row r="694" ht="15.75" customHeight="1">
      <c r="A694" s="278"/>
      <c r="B694" s="278"/>
      <c r="C694" s="278"/>
      <c r="D694" s="278"/>
      <c r="E694" s="278"/>
      <c r="F694" s="278"/>
      <c r="G694" s="278"/>
      <c r="H694" s="278"/>
      <c r="I694" s="278"/>
      <c r="J694" s="278"/>
      <c r="K694" s="278"/>
      <c r="L694" s="278"/>
      <c r="M694" s="278"/>
      <c r="N694" s="278"/>
      <c r="O694" s="278"/>
      <c r="P694" s="278"/>
      <c r="Q694" s="278"/>
      <c r="R694" s="278"/>
      <c r="S694" s="278"/>
      <c r="T694" s="278"/>
      <c r="U694" s="278"/>
      <c r="V694" s="278"/>
      <c r="W694" s="278"/>
      <c r="X694" s="278"/>
      <c r="Y694" s="278"/>
      <c r="Z694" s="278"/>
    </row>
    <row r="695" ht="15.75" customHeight="1">
      <c r="A695" s="278"/>
      <c r="B695" s="278"/>
      <c r="C695" s="278"/>
      <c r="D695" s="278"/>
      <c r="E695" s="278"/>
      <c r="F695" s="278"/>
      <c r="G695" s="278"/>
      <c r="H695" s="278"/>
      <c r="I695" s="278"/>
      <c r="J695" s="278"/>
      <c r="K695" s="278"/>
      <c r="L695" s="278"/>
      <c r="M695" s="278"/>
      <c r="N695" s="278"/>
      <c r="O695" s="278"/>
      <c r="P695" s="278"/>
      <c r="Q695" s="278"/>
      <c r="R695" s="278"/>
      <c r="S695" s="278"/>
      <c r="T695" s="278"/>
      <c r="U695" s="278"/>
      <c r="V695" s="278"/>
      <c r="W695" s="278"/>
      <c r="X695" s="278"/>
      <c r="Y695" s="278"/>
      <c r="Z695" s="278"/>
    </row>
    <row r="696" ht="15.75" customHeight="1">
      <c r="A696" s="278"/>
      <c r="B696" s="278"/>
      <c r="C696" s="278"/>
      <c r="D696" s="278"/>
      <c r="E696" s="278"/>
      <c r="F696" s="278"/>
      <c r="G696" s="278"/>
      <c r="H696" s="278"/>
      <c r="I696" s="278"/>
      <c r="J696" s="278"/>
      <c r="K696" s="278"/>
      <c r="L696" s="278"/>
      <c r="M696" s="278"/>
      <c r="N696" s="278"/>
      <c r="O696" s="278"/>
      <c r="P696" s="278"/>
      <c r="Q696" s="278"/>
      <c r="R696" s="278"/>
      <c r="S696" s="278"/>
      <c r="T696" s="278"/>
      <c r="U696" s="278"/>
      <c r="V696" s="278"/>
      <c r="W696" s="278"/>
      <c r="X696" s="278"/>
      <c r="Y696" s="278"/>
      <c r="Z696" s="278"/>
    </row>
    <row r="697" ht="15.75" customHeight="1">
      <c r="A697" s="278"/>
      <c r="B697" s="278"/>
      <c r="C697" s="278"/>
      <c r="D697" s="278"/>
      <c r="E697" s="278"/>
      <c r="F697" s="278"/>
      <c r="G697" s="278"/>
      <c r="H697" s="278"/>
      <c r="I697" s="278"/>
      <c r="J697" s="278"/>
      <c r="K697" s="27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  <c r="V697" s="278"/>
      <c r="W697" s="278"/>
      <c r="X697" s="278"/>
      <c r="Y697" s="278"/>
      <c r="Z697" s="278"/>
    </row>
    <row r="698" ht="15.75" customHeight="1">
      <c r="A698" s="278"/>
      <c r="B698" s="278"/>
      <c r="C698" s="278"/>
      <c r="D698" s="278"/>
      <c r="E698" s="278"/>
      <c r="F698" s="278"/>
      <c r="G698" s="278"/>
      <c r="H698" s="278"/>
      <c r="I698" s="278"/>
      <c r="J698" s="278"/>
      <c r="K698" s="27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  <c r="V698" s="278"/>
      <c r="W698" s="278"/>
      <c r="X698" s="278"/>
      <c r="Y698" s="278"/>
      <c r="Z698" s="278"/>
    </row>
    <row r="699" ht="15.75" customHeight="1">
      <c r="A699" s="278"/>
      <c r="B699" s="278"/>
      <c r="C699" s="278"/>
      <c r="D699" s="278"/>
      <c r="E699" s="278"/>
      <c r="F699" s="278"/>
      <c r="G699" s="278"/>
      <c r="H699" s="278"/>
      <c r="I699" s="278"/>
      <c r="J699" s="278"/>
      <c r="K699" s="278"/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  <c r="V699" s="278"/>
      <c r="W699" s="278"/>
      <c r="X699" s="278"/>
      <c r="Y699" s="278"/>
      <c r="Z699" s="278"/>
    </row>
    <row r="700" ht="15.75" customHeight="1">
      <c r="A700" s="278"/>
      <c r="B700" s="278"/>
      <c r="C700" s="278"/>
      <c r="D700" s="278"/>
      <c r="E700" s="278"/>
      <c r="F700" s="278"/>
      <c r="G700" s="278"/>
      <c r="H700" s="278"/>
      <c r="I700" s="278"/>
      <c r="J700" s="278"/>
      <c r="K700" s="278"/>
      <c r="L700" s="278"/>
      <c r="M700" s="278"/>
      <c r="N700" s="278"/>
      <c r="O700" s="278"/>
      <c r="P700" s="278"/>
      <c r="Q700" s="278"/>
      <c r="R700" s="278"/>
      <c r="S700" s="278"/>
      <c r="T700" s="278"/>
      <c r="U700" s="278"/>
      <c r="V700" s="278"/>
      <c r="W700" s="278"/>
      <c r="X700" s="278"/>
      <c r="Y700" s="278"/>
      <c r="Z700" s="278"/>
    </row>
    <row r="701" ht="15.75" customHeight="1">
      <c r="A701" s="278"/>
      <c r="B701" s="278"/>
      <c r="C701" s="278"/>
      <c r="D701" s="278"/>
      <c r="E701" s="278"/>
      <c r="F701" s="278"/>
      <c r="G701" s="278"/>
      <c r="H701" s="278"/>
      <c r="I701" s="278"/>
      <c r="J701" s="278"/>
      <c r="K701" s="278"/>
      <c r="L701" s="278"/>
      <c r="M701" s="278"/>
      <c r="N701" s="278"/>
      <c r="O701" s="278"/>
      <c r="P701" s="278"/>
      <c r="Q701" s="278"/>
      <c r="R701" s="278"/>
      <c r="S701" s="278"/>
      <c r="T701" s="278"/>
      <c r="U701" s="278"/>
      <c r="V701" s="278"/>
      <c r="W701" s="278"/>
      <c r="X701" s="278"/>
      <c r="Y701" s="278"/>
      <c r="Z701" s="278"/>
    </row>
    <row r="702" ht="15.75" customHeight="1">
      <c r="A702" s="278"/>
      <c r="B702" s="278"/>
      <c r="C702" s="278"/>
      <c r="D702" s="278"/>
      <c r="E702" s="278"/>
      <c r="F702" s="278"/>
      <c r="G702" s="278"/>
      <c r="H702" s="278"/>
      <c r="I702" s="278"/>
      <c r="J702" s="278"/>
      <c r="K702" s="278"/>
      <c r="L702" s="278"/>
      <c r="M702" s="278"/>
      <c r="N702" s="278"/>
      <c r="O702" s="278"/>
      <c r="P702" s="278"/>
      <c r="Q702" s="278"/>
      <c r="R702" s="278"/>
      <c r="S702" s="278"/>
      <c r="T702" s="278"/>
      <c r="U702" s="278"/>
      <c r="V702" s="278"/>
      <c r="W702" s="278"/>
      <c r="X702" s="278"/>
      <c r="Y702" s="278"/>
      <c r="Z702" s="278"/>
    </row>
    <row r="703" ht="15.75" customHeight="1">
      <c r="A703" s="278"/>
      <c r="B703" s="278"/>
      <c r="C703" s="278"/>
      <c r="D703" s="278"/>
      <c r="E703" s="278"/>
      <c r="F703" s="278"/>
      <c r="G703" s="278"/>
      <c r="H703" s="278"/>
      <c r="I703" s="278"/>
      <c r="J703" s="278"/>
      <c r="K703" s="278"/>
      <c r="L703" s="278"/>
      <c r="M703" s="278"/>
      <c r="N703" s="278"/>
      <c r="O703" s="278"/>
      <c r="P703" s="278"/>
      <c r="Q703" s="278"/>
      <c r="R703" s="278"/>
      <c r="S703" s="278"/>
      <c r="T703" s="278"/>
      <c r="U703" s="278"/>
      <c r="V703" s="278"/>
      <c r="W703" s="278"/>
      <c r="X703" s="278"/>
      <c r="Y703" s="278"/>
      <c r="Z703" s="278"/>
    </row>
    <row r="704" ht="15.75" customHeight="1">
      <c r="A704" s="278"/>
      <c r="B704" s="278"/>
      <c r="C704" s="278"/>
      <c r="D704" s="278"/>
      <c r="E704" s="278"/>
      <c r="F704" s="278"/>
      <c r="G704" s="278"/>
      <c r="H704" s="278"/>
      <c r="I704" s="278"/>
      <c r="J704" s="278"/>
      <c r="K704" s="278"/>
      <c r="L704" s="278"/>
      <c r="M704" s="278"/>
      <c r="N704" s="278"/>
      <c r="O704" s="278"/>
      <c r="P704" s="278"/>
      <c r="Q704" s="278"/>
      <c r="R704" s="278"/>
      <c r="S704" s="278"/>
      <c r="T704" s="278"/>
      <c r="U704" s="278"/>
      <c r="V704" s="278"/>
      <c r="W704" s="278"/>
      <c r="X704" s="278"/>
      <c r="Y704" s="278"/>
      <c r="Z704" s="278"/>
    </row>
    <row r="705" ht="15.75" customHeight="1">
      <c r="A705" s="278"/>
      <c r="B705" s="278"/>
      <c r="C705" s="278"/>
      <c r="D705" s="278"/>
      <c r="E705" s="278"/>
      <c r="F705" s="278"/>
      <c r="G705" s="278"/>
      <c r="H705" s="278"/>
      <c r="I705" s="278"/>
      <c r="J705" s="278"/>
      <c r="K705" s="278"/>
      <c r="L705" s="278"/>
      <c r="M705" s="278"/>
      <c r="N705" s="278"/>
      <c r="O705" s="278"/>
      <c r="P705" s="278"/>
      <c r="Q705" s="278"/>
      <c r="R705" s="278"/>
      <c r="S705" s="278"/>
      <c r="T705" s="278"/>
      <c r="U705" s="278"/>
      <c r="V705" s="278"/>
      <c r="W705" s="278"/>
      <c r="X705" s="278"/>
      <c r="Y705" s="278"/>
      <c r="Z705" s="278"/>
    </row>
    <row r="706" ht="15.75" customHeight="1">
      <c r="A706" s="278"/>
      <c r="B706" s="278"/>
      <c r="C706" s="278"/>
      <c r="D706" s="278"/>
      <c r="E706" s="278"/>
      <c r="F706" s="278"/>
      <c r="G706" s="278"/>
      <c r="H706" s="278"/>
      <c r="I706" s="278"/>
      <c r="J706" s="278"/>
      <c r="K706" s="278"/>
      <c r="L706" s="278"/>
      <c r="M706" s="278"/>
      <c r="N706" s="278"/>
      <c r="O706" s="278"/>
      <c r="P706" s="278"/>
      <c r="Q706" s="278"/>
      <c r="R706" s="278"/>
      <c r="S706" s="278"/>
      <c r="T706" s="278"/>
      <c r="U706" s="278"/>
      <c r="V706" s="278"/>
      <c r="W706" s="278"/>
      <c r="X706" s="278"/>
      <c r="Y706" s="278"/>
      <c r="Z706" s="278"/>
    </row>
    <row r="707" ht="15.75" customHeight="1">
      <c r="A707" s="278"/>
      <c r="B707" s="278"/>
      <c r="C707" s="278"/>
      <c r="D707" s="278"/>
      <c r="E707" s="278"/>
      <c r="F707" s="278"/>
      <c r="G707" s="278"/>
      <c r="H707" s="278"/>
      <c r="I707" s="278"/>
      <c r="J707" s="278"/>
      <c r="K707" s="278"/>
      <c r="L707" s="278"/>
      <c r="M707" s="278"/>
      <c r="N707" s="278"/>
      <c r="O707" s="278"/>
      <c r="P707" s="278"/>
      <c r="Q707" s="278"/>
      <c r="R707" s="278"/>
      <c r="S707" s="278"/>
      <c r="T707" s="278"/>
      <c r="U707" s="278"/>
      <c r="V707" s="278"/>
      <c r="W707" s="278"/>
      <c r="X707" s="278"/>
      <c r="Y707" s="278"/>
      <c r="Z707" s="278"/>
    </row>
    <row r="708" ht="15.75" customHeight="1">
      <c r="A708" s="278"/>
      <c r="B708" s="278"/>
      <c r="C708" s="278"/>
      <c r="D708" s="278"/>
      <c r="E708" s="278"/>
      <c r="F708" s="278"/>
      <c r="G708" s="278"/>
      <c r="H708" s="278"/>
      <c r="I708" s="278"/>
      <c r="J708" s="278"/>
      <c r="K708" s="278"/>
      <c r="L708" s="278"/>
      <c r="M708" s="278"/>
      <c r="N708" s="278"/>
      <c r="O708" s="278"/>
      <c r="P708" s="278"/>
      <c r="Q708" s="278"/>
      <c r="R708" s="278"/>
      <c r="S708" s="278"/>
      <c r="T708" s="278"/>
      <c r="U708" s="278"/>
      <c r="V708" s="278"/>
      <c r="W708" s="278"/>
      <c r="X708" s="278"/>
      <c r="Y708" s="278"/>
      <c r="Z708" s="278"/>
    </row>
    <row r="709" ht="15.75" customHeight="1">
      <c r="A709" s="278"/>
      <c r="B709" s="278"/>
      <c r="C709" s="278"/>
      <c r="D709" s="278"/>
      <c r="E709" s="278"/>
      <c r="F709" s="278"/>
      <c r="G709" s="278"/>
      <c r="H709" s="278"/>
      <c r="I709" s="278"/>
      <c r="J709" s="278"/>
      <c r="K709" s="278"/>
      <c r="L709" s="278"/>
      <c r="M709" s="278"/>
      <c r="N709" s="278"/>
      <c r="O709" s="278"/>
      <c r="P709" s="278"/>
      <c r="Q709" s="278"/>
      <c r="R709" s="278"/>
      <c r="S709" s="278"/>
      <c r="T709" s="278"/>
      <c r="U709" s="278"/>
      <c r="V709" s="278"/>
      <c r="W709" s="278"/>
      <c r="X709" s="278"/>
      <c r="Y709" s="278"/>
      <c r="Z709" s="278"/>
    </row>
    <row r="710" ht="15.75" customHeight="1">
      <c r="A710" s="278"/>
      <c r="B710" s="278"/>
      <c r="C710" s="278"/>
      <c r="D710" s="278"/>
      <c r="E710" s="278"/>
      <c r="F710" s="278"/>
      <c r="G710" s="278"/>
      <c r="H710" s="278"/>
      <c r="I710" s="278"/>
      <c r="J710" s="278"/>
      <c r="K710" s="278"/>
      <c r="L710" s="278"/>
      <c r="M710" s="278"/>
      <c r="N710" s="278"/>
      <c r="O710" s="278"/>
      <c r="P710" s="278"/>
      <c r="Q710" s="278"/>
      <c r="R710" s="278"/>
      <c r="S710" s="278"/>
      <c r="T710" s="278"/>
      <c r="U710" s="278"/>
      <c r="V710" s="278"/>
      <c r="W710" s="278"/>
      <c r="X710" s="278"/>
      <c r="Y710" s="278"/>
      <c r="Z710" s="278"/>
    </row>
    <row r="711" ht="15.75" customHeight="1">
      <c r="A711" s="278"/>
      <c r="B711" s="278"/>
      <c r="C711" s="278"/>
      <c r="D711" s="278"/>
      <c r="E711" s="278"/>
      <c r="F711" s="278"/>
      <c r="G711" s="278"/>
      <c r="H711" s="278"/>
      <c r="I711" s="278"/>
      <c r="J711" s="278"/>
      <c r="K711" s="278"/>
      <c r="L711" s="278"/>
      <c r="M711" s="278"/>
      <c r="N711" s="278"/>
      <c r="O711" s="278"/>
      <c r="P711" s="278"/>
      <c r="Q711" s="278"/>
      <c r="R711" s="278"/>
      <c r="S711" s="278"/>
      <c r="T711" s="278"/>
      <c r="U711" s="278"/>
      <c r="V711" s="278"/>
      <c r="W711" s="278"/>
      <c r="X711" s="278"/>
      <c r="Y711" s="278"/>
      <c r="Z711" s="278"/>
    </row>
    <row r="712" ht="15.75" customHeight="1">
      <c r="A712" s="278"/>
      <c r="B712" s="278"/>
      <c r="C712" s="278"/>
      <c r="D712" s="278"/>
      <c r="E712" s="278"/>
      <c r="F712" s="278"/>
      <c r="G712" s="278"/>
      <c r="H712" s="278"/>
      <c r="I712" s="278"/>
      <c r="J712" s="278"/>
      <c r="K712" s="278"/>
      <c r="L712" s="278"/>
      <c r="M712" s="278"/>
      <c r="N712" s="278"/>
      <c r="O712" s="278"/>
      <c r="P712" s="278"/>
      <c r="Q712" s="278"/>
      <c r="R712" s="278"/>
      <c r="S712" s="278"/>
      <c r="T712" s="278"/>
      <c r="U712" s="278"/>
      <c r="V712" s="278"/>
      <c r="W712" s="278"/>
      <c r="X712" s="278"/>
      <c r="Y712" s="278"/>
      <c r="Z712" s="278"/>
    </row>
    <row r="713" ht="15.75" customHeight="1">
      <c r="A713" s="278"/>
      <c r="B713" s="278"/>
      <c r="C713" s="278"/>
      <c r="D713" s="278"/>
      <c r="E713" s="278"/>
      <c r="F713" s="278"/>
      <c r="G713" s="278"/>
      <c r="H713" s="278"/>
      <c r="I713" s="278"/>
      <c r="J713" s="278"/>
      <c r="K713" s="278"/>
      <c r="L713" s="278"/>
      <c r="M713" s="278"/>
      <c r="N713" s="278"/>
      <c r="O713" s="278"/>
      <c r="P713" s="278"/>
      <c r="Q713" s="278"/>
      <c r="R713" s="278"/>
      <c r="S713" s="278"/>
      <c r="T713" s="278"/>
      <c r="U713" s="278"/>
      <c r="V713" s="278"/>
      <c r="W713" s="278"/>
      <c r="X713" s="278"/>
      <c r="Y713" s="278"/>
      <c r="Z713" s="278"/>
    </row>
    <row r="714" ht="15.75" customHeight="1">
      <c r="A714" s="278"/>
      <c r="B714" s="278"/>
      <c r="C714" s="278"/>
      <c r="D714" s="278"/>
      <c r="E714" s="278"/>
      <c r="F714" s="278"/>
      <c r="G714" s="278"/>
      <c r="H714" s="278"/>
      <c r="I714" s="278"/>
      <c r="J714" s="278"/>
      <c r="K714" s="278"/>
      <c r="L714" s="278"/>
      <c r="M714" s="278"/>
      <c r="N714" s="278"/>
      <c r="O714" s="278"/>
      <c r="P714" s="278"/>
      <c r="Q714" s="278"/>
      <c r="R714" s="278"/>
      <c r="S714" s="278"/>
      <c r="T714" s="278"/>
      <c r="U714" s="278"/>
      <c r="V714" s="278"/>
      <c r="W714" s="278"/>
      <c r="X714" s="278"/>
      <c r="Y714" s="278"/>
      <c r="Z714" s="278"/>
    </row>
    <row r="715" ht="15.75" customHeight="1">
      <c r="A715" s="278"/>
      <c r="B715" s="278"/>
      <c r="C715" s="278"/>
      <c r="D715" s="278"/>
      <c r="E715" s="278"/>
      <c r="F715" s="278"/>
      <c r="G715" s="278"/>
      <c r="H715" s="278"/>
      <c r="I715" s="278"/>
      <c r="J715" s="278"/>
      <c r="K715" s="278"/>
      <c r="L715" s="278"/>
      <c r="M715" s="278"/>
      <c r="N715" s="278"/>
      <c r="O715" s="278"/>
      <c r="P715" s="278"/>
      <c r="Q715" s="278"/>
      <c r="R715" s="278"/>
      <c r="S715" s="278"/>
      <c r="T715" s="278"/>
      <c r="U715" s="278"/>
      <c r="V715" s="278"/>
      <c r="W715" s="278"/>
      <c r="X715" s="278"/>
      <c r="Y715" s="278"/>
      <c r="Z715" s="278"/>
    </row>
    <row r="716" ht="15.75" customHeight="1">
      <c r="A716" s="278"/>
      <c r="B716" s="278"/>
      <c r="C716" s="278"/>
      <c r="D716" s="278"/>
      <c r="E716" s="278"/>
      <c r="F716" s="278"/>
      <c r="G716" s="278"/>
      <c r="H716" s="278"/>
      <c r="I716" s="278"/>
      <c r="J716" s="278"/>
      <c r="K716" s="278"/>
      <c r="L716" s="278"/>
      <c r="M716" s="278"/>
      <c r="N716" s="278"/>
      <c r="O716" s="278"/>
      <c r="P716" s="278"/>
      <c r="Q716" s="278"/>
      <c r="R716" s="278"/>
      <c r="S716" s="278"/>
      <c r="T716" s="278"/>
      <c r="U716" s="278"/>
      <c r="V716" s="278"/>
      <c r="W716" s="278"/>
      <c r="X716" s="278"/>
      <c r="Y716" s="278"/>
      <c r="Z716" s="278"/>
    </row>
    <row r="717" ht="15.75" customHeight="1">
      <c r="A717" s="278"/>
      <c r="B717" s="278"/>
      <c r="C717" s="278"/>
      <c r="D717" s="278"/>
      <c r="E717" s="278"/>
      <c r="F717" s="278"/>
      <c r="G717" s="278"/>
      <c r="H717" s="278"/>
      <c r="I717" s="278"/>
      <c r="J717" s="278"/>
      <c r="K717" s="278"/>
      <c r="L717" s="278"/>
      <c r="M717" s="278"/>
      <c r="N717" s="278"/>
      <c r="O717" s="278"/>
      <c r="P717" s="278"/>
      <c r="Q717" s="278"/>
      <c r="R717" s="278"/>
      <c r="S717" s="278"/>
      <c r="T717" s="278"/>
      <c r="U717" s="278"/>
      <c r="V717" s="278"/>
      <c r="W717" s="278"/>
      <c r="X717" s="278"/>
      <c r="Y717" s="278"/>
      <c r="Z717" s="278"/>
    </row>
    <row r="718" ht="15.75" customHeight="1">
      <c r="A718" s="278"/>
      <c r="B718" s="278"/>
      <c r="C718" s="278"/>
      <c r="D718" s="278"/>
      <c r="E718" s="278"/>
      <c r="F718" s="278"/>
      <c r="G718" s="278"/>
      <c r="H718" s="278"/>
      <c r="I718" s="278"/>
      <c r="J718" s="278"/>
      <c r="K718" s="278"/>
      <c r="L718" s="278"/>
      <c r="M718" s="278"/>
      <c r="N718" s="278"/>
      <c r="O718" s="278"/>
      <c r="P718" s="278"/>
      <c r="Q718" s="278"/>
      <c r="R718" s="278"/>
      <c r="S718" s="278"/>
      <c r="T718" s="278"/>
      <c r="U718" s="278"/>
      <c r="V718" s="278"/>
      <c r="W718" s="278"/>
      <c r="X718" s="278"/>
      <c r="Y718" s="278"/>
      <c r="Z718" s="278"/>
    </row>
    <row r="719" ht="15.75" customHeight="1">
      <c r="A719" s="278"/>
      <c r="B719" s="278"/>
      <c r="C719" s="278"/>
      <c r="D719" s="278"/>
      <c r="E719" s="278"/>
      <c r="F719" s="278"/>
      <c r="G719" s="278"/>
      <c r="H719" s="278"/>
      <c r="I719" s="278"/>
      <c r="J719" s="278"/>
      <c r="K719" s="278"/>
      <c r="L719" s="278"/>
      <c r="M719" s="278"/>
      <c r="N719" s="278"/>
      <c r="O719" s="278"/>
      <c r="P719" s="278"/>
      <c r="Q719" s="278"/>
      <c r="R719" s="278"/>
      <c r="S719" s="278"/>
      <c r="T719" s="278"/>
      <c r="U719" s="278"/>
      <c r="V719" s="278"/>
      <c r="W719" s="278"/>
      <c r="X719" s="278"/>
      <c r="Y719" s="278"/>
      <c r="Z719" s="278"/>
    </row>
    <row r="720" ht="15.75" customHeight="1">
      <c r="A720" s="278"/>
      <c r="B720" s="278"/>
      <c r="C720" s="278"/>
      <c r="D720" s="278"/>
      <c r="E720" s="278"/>
      <c r="F720" s="278"/>
      <c r="G720" s="278"/>
      <c r="H720" s="278"/>
      <c r="I720" s="278"/>
      <c r="J720" s="278"/>
      <c r="K720" s="278"/>
      <c r="L720" s="278"/>
      <c r="M720" s="278"/>
      <c r="N720" s="278"/>
      <c r="O720" s="278"/>
      <c r="P720" s="278"/>
      <c r="Q720" s="278"/>
      <c r="R720" s="278"/>
      <c r="S720" s="278"/>
      <c r="T720" s="278"/>
      <c r="U720" s="278"/>
      <c r="V720" s="278"/>
      <c r="W720" s="278"/>
      <c r="X720" s="278"/>
      <c r="Y720" s="278"/>
      <c r="Z720" s="278"/>
    </row>
    <row r="721" ht="15.75" customHeight="1">
      <c r="A721" s="278"/>
      <c r="B721" s="278"/>
      <c r="C721" s="278"/>
      <c r="D721" s="278"/>
      <c r="E721" s="278"/>
      <c r="F721" s="278"/>
      <c r="G721" s="278"/>
      <c r="H721" s="278"/>
      <c r="I721" s="278"/>
      <c r="J721" s="278"/>
      <c r="K721" s="278"/>
      <c r="L721" s="278"/>
      <c r="M721" s="278"/>
      <c r="N721" s="278"/>
      <c r="O721" s="278"/>
      <c r="P721" s="278"/>
      <c r="Q721" s="278"/>
      <c r="R721" s="278"/>
      <c r="S721" s="278"/>
      <c r="T721" s="278"/>
      <c r="U721" s="278"/>
      <c r="V721" s="278"/>
      <c r="W721" s="278"/>
      <c r="X721" s="278"/>
      <c r="Y721" s="278"/>
      <c r="Z721" s="278"/>
    </row>
    <row r="722" ht="15.75" customHeight="1">
      <c r="A722" s="278"/>
      <c r="B722" s="278"/>
      <c r="C722" s="278"/>
      <c r="D722" s="278"/>
      <c r="E722" s="278"/>
      <c r="F722" s="278"/>
      <c r="G722" s="278"/>
      <c r="H722" s="278"/>
      <c r="I722" s="278"/>
      <c r="J722" s="278"/>
      <c r="K722" s="278"/>
      <c r="L722" s="278"/>
      <c r="M722" s="278"/>
      <c r="N722" s="278"/>
      <c r="O722" s="278"/>
      <c r="P722" s="278"/>
      <c r="Q722" s="278"/>
      <c r="R722" s="278"/>
      <c r="S722" s="278"/>
      <c r="T722" s="278"/>
      <c r="U722" s="278"/>
      <c r="V722" s="278"/>
      <c r="W722" s="278"/>
      <c r="X722" s="278"/>
      <c r="Y722" s="278"/>
      <c r="Z722" s="278"/>
    </row>
    <row r="723" ht="15.75" customHeight="1">
      <c r="A723" s="278"/>
      <c r="B723" s="278"/>
      <c r="C723" s="278"/>
      <c r="D723" s="278"/>
      <c r="E723" s="278"/>
      <c r="F723" s="278"/>
      <c r="G723" s="278"/>
      <c r="H723" s="278"/>
      <c r="I723" s="278"/>
      <c r="J723" s="278"/>
      <c r="K723" s="278"/>
      <c r="L723" s="278"/>
      <c r="M723" s="278"/>
      <c r="N723" s="278"/>
      <c r="O723" s="278"/>
      <c r="P723" s="278"/>
      <c r="Q723" s="278"/>
      <c r="R723" s="278"/>
      <c r="S723" s="278"/>
      <c r="T723" s="278"/>
      <c r="U723" s="278"/>
      <c r="V723" s="278"/>
      <c r="W723" s="278"/>
      <c r="X723" s="278"/>
      <c r="Y723" s="278"/>
      <c r="Z723" s="278"/>
    </row>
    <row r="724" ht="15.75" customHeight="1">
      <c r="A724" s="278"/>
      <c r="B724" s="278"/>
      <c r="C724" s="278"/>
      <c r="D724" s="278"/>
      <c r="E724" s="278"/>
      <c r="F724" s="278"/>
      <c r="G724" s="278"/>
      <c r="H724" s="278"/>
      <c r="I724" s="278"/>
      <c r="J724" s="278"/>
      <c r="K724" s="278"/>
      <c r="L724" s="278"/>
      <c r="M724" s="278"/>
      <c r="N724" s="278"/>
      <c r="O724" s="278"/>
      <c r="P724" s="278"/>
      <c r="Q724" s="278"/>
      <c r="R724" s="278"/>
      <c r="S724" s="278"/>
      <c r="T724" s="278"/>
      <c r="U724" s="278"/>
      <c r="V724" s="278"/>
      <c r="W724" s="278"/>
      <c r="X724" s="278"/>
      <c r="Y724" s="278"/>
      <c r="Z724" s="278"/>
    </row>
    <row r="725" ht="15.75" customHeight="1">
      <c r="A725" s="278"/>
      <c r="B725" s="278"/>
      <c r="C725" s="278"/>
      <c r="D725" s="278"/>
      <c r="E725" s="278"/>
      <c r="F725" s="278"/>
      <c r="G725" s="278"/>
      <c r="H725" s="278"/>
      <c r="I725" s="278"/>
      <c r="J725" s="278"/>
      <c r="K725" s="278"/>
      <c r="L725" s="278"/>
      <c r="M725" s="278"/>
      <c r="N725" s="278"/>
      <c r="O725" s="278"/>
      <c r="P725" s="278"/>
      <c r="Q725" s="278"/>
      <c r="R725" s="278"/>
      <c r="S725" s="278"/>
      <c r="T725" s="278"/>
      <c r="U725" s="278"/>
      <c r="V725" s="278"/>
      <c r="W725" s="278"/>
      <c r="X725" s="278"/>
      <c r="Y725" s="278"/>
      <c r="Z725" s="278"/>
    </row>
    <row r="726" ht="15.75" customHeight="1">
      <c r="A726" s="278"/>
      <c r="B726" s="278"/>
      <c r="C726" s="278"/>
      <c r="D726" s="278"/>
      <c r="E726" s="278"/>
      <c r="F726" s="278"/>
      <c r="G726" s="278"/>
      <c r="H726" s="278"/>
      <c r="I726" s="278"/>
      <c r="J726" s="278"/>
      <c r="K726" s="278"/>
      <c r="L726" s="278"/>
      <c r="M726" s="278"/>
      <c r="N726" s="278"/>
      <c r="O726" s="278"/>
      <c r="P726" s="278"/>
      <c r="Q726" s="278"/>
      <c r="R726" s="278"/>
      <c r="S726" s="278"/>
      <c r="T726" s="278"/>
      <c r="U726" s="278"/>
      <c r="V726" s="278"/>
      <c r="W726" s="278"/>
      <c r="X726" s="278"/>
      <c r="Y726" s="278"/>
      <c r="Z726" s="278"/>
    </row>
    <row r="727" ht="15.75" customHeight="1">
      <c r="A727" s="278"/>
      <c r="B727" s="278"/>
      <c r="C727" s="278"/>
      <c r="D727" s="278"/>
      <c r="E727" s="278"/>
      <c r="F727" s="278"/>
      <c r="G727" s="278"/>
      <c r="H727" s="278"/>
      <c r="I727" s="278"/>
      <c r="J727" s="278"/>
      <c r="K727" s="278"/>
      <c r="L727" s="278"/>
      <c r="M727" s="278"/>
      <c r="N727" s="278"/>
      <c r="O727" s="278"/>
      <c r="P727" s="278"/>
      <c r="Q727" s="278"/>
      <c r="R727" s="278"/>
      <c r="S727" s="278"/>
      <c r="T727" s="278"/>
      <c r="U727" s="278"/>
      <c r="V727" s="278"/>
      <c r="W727" s="278"/>
      <c r="X727" s="278"/>
      <c r="Y727" s="278"/>
      <c r="Z727" s="278"/>
    </row>
    <row r="728" ht="15.75" customHeight="1">
      <c r="A728" s="278"/>
      <c r="B728" s="278"/>
      <c r="C728" s="278"/>
      <c r="D728" s="278"/>
      <c r="E728" s="278"/>
      <c r="F728" s="278"/>
      <c r="G728" s="278"/>
      <c r="H728" s="278"/>
      <c r="I728" s="278"/>
      <c r="J728" s="278"/>
      <c r="K728" s="278"/>
      <c r="L728" s="278"/>
      <c r="M728" s="278"/>
      <c r="N728" s="278"/>
      <c r="O728" s="278"/>
      <c r="P728" s="278"/>
      <c r="Q728" s="278"/>
      <c r="R728" s="278"/>
      <c r="S728" s="278"/>
      <c r="T728" s="278"/>
      <c r="U728" s="278"/>
      <c r="V728" s="278"/>
      <c r="W728" s="278"/>
      <c r="X728" s="278"/>
      <c r="Y728" s="278"/>
      <c r="Z728" s="278"/>
    </row>
    <row r="729" ht="15.75" customHeight="1">
      <c r="A729" s="278"/>
      <c r="B729" s="278"/>
      <c r="C729" s="278"/>
      <c r="D729" s="278"/>
      <c r="E729" s="278"/>
      <c r="F729" s="278"/>
      <c r="G729" s="278"/>
      <c r="H729" s="278"/>
      <c r="I729" s="278"/>
      <c r="J729" s="278"/>
      <c r="K729" s="278"/>
      <c r="L729" s="278"/>
      <c r="M729" s="278"/>
      <c r="N729" s="278"/>
      <c r="O729" s="278"/>
      <c r="P729" s="278"/>
      <c r="Q729" s="278"/>
      <c r="R729" s="278"/>
      <c r="S729" s="278"/>
      <c r="T729" s="278"/>
      <c r="U729" s="278"/>
      <c r="V729" s="278"/>
      <c r="W729" s="278"/>
      <c r="X729" s="278"/>
      <c r="Y729" s="278"/>
      <c r="Z729" s="278"/>
    </row>
    <row r="730" ht="15.75" customHeight="1">
      <c r="A730" s="278"/>
      <c r="B730" s="278"/>
      <c r="C730" s="278"/>
      <c r="D730" s="278"/>
      <c r="E730" s="278"/>
      <c r="F730" s="278"/>
      <c r="G730" s="278"/>
      <c r="H730" s="278"/>
      <c r="I730" s="278"/>
      <c r="J730" s="278"/>
      <c r="K730" s="278"/>
      <c r="L730" s="278"/>
      <c r="M730" s="278"/>
      <c r="N730" s="278"/>
      <c r="O730" s="278"/>
      <c r="P730" s="278"/>
      <c r="Q730" s="278"/>
      <c r="R730" s="278"/>
      <c r="S730" s="278"/>
      <c r="T730" s="278"/>
      <c r="U730" s="278"/>
      <c r="V730" s="278"/>
      <c r="W730" s="278"/>
      <c r="X730" s="278"/>
      <c r="Y730" s="278"/>
      <c r="Z730" s="278"/>
    </row>
    <row r="731" ht="15.75" customHeight="1">
      <c r="A731" s="278"/>
      <c r="B731" s="278"/>
      <c r="C731" s="278"/>
      <c r="D731" s="278"/>
      <c r="E731" s="278"/>
      <c r="F731" s="278"/>
      <c r="G731" s="278"/>
      <c r="H731" s="278"/>
      <c r="I731" s="278"/>
      <c r="J731" s="278"/>
      <c r="K731" s="278"/>
      <c r="L731" s="278"/>
      <c r="M731" s="278"/>
      <c r="N731" s="278"/>
      <c r="O731" s="278"/>
      <c r="P731" s="278"/>
      <c r="Q731" s="278"/>
      <c r="R731" s="278"/>
      <c r="S731" s="278"/>
      <c r="T731" s="278"/>
      <c r="U731" s="278"/>
      <c r="V731" s="278"/>
      <c r="W731" s="278"/>
      <c r="X731" s="278"/>
      <c r="Y731" s="278"/>
      <c r="Z731" s="278"/>
    </row>
    <row r="732" ht="15.75" customHeight="1">
      <c r="A732" s="278"/>
      <c r="B732" s="278"/>
      <c r="C732" s="278"/>
      <c r="D732" s="278"/>
      <c r="E732" s="278"/>
      <c r="F732" s="278"/>
      <c r="G732" s="278"/>
      <c r="H732" s="278"/>
      <c r="I732" s="278"/>
      <c r="J732" s="278"/>
      <c r="K732" s="278"/>
      <c r="L732" s="278"/>
      <c r="M732" s="278"/>
      <c r="N732" s="278"/>
      <c r="O732" s="278"/>
      <c r="P732" s="278"/>
      <c r="Q732" s="278"/>
      <c r="R732" s="278"/>
      <c r="S732" s="278"/>
      <c r="T732" s="278"/>
      <c r="U732" s="278"/>
      <c r="V732" s="278"/>
      <c r="W732" s="278"/>
      <c r="X732" s="278"/>
      <c r="Y732" s="278"/>
      <c r="Z732" s="278"/>
    </row>
    <row r="733" ht="15.75" customHeight="1">
      <c r="A733" s="278"/>
      <c r="B733" s="278"/>
      <c r="C733" s="278"/>
      <c r="D733" s="278"/>
      <c r="E733" s="278"/>
      <c r="F733" s="278"/>
      <c r="G733" s="278"/>
      <c r="H733" s="278"/>
      <c r="I733" s="278"/>
      <c r="J733" s="278"/>
      <c r="K733" s="278"/>
      <c r="L733" s="278"/>
      <c r="M733" s="278"/>
      <c r="N733" s="278"/>
      <c r="O733" s="278"/>
      <c r="P733" s="278"/>
      <c r="Q733" s="278"/>
      <c r="R733" s="278"/>
      <c r="S733" s="278"/>
      <c r="T733" s="278"/>
      <c r="U733" s="278"/>
      <c r="V733" s="278"/>
      <c r="W733" s="278"/>
      <c r="X733" s="278"/>
      <c r="Y733" s="278"/>
      <c r="Z733" s="278"/>
    </row>
    <row r="734" ht="15.75" customHeight="1">
      <c r="A734" s="278"/>
      <c r="B734" s="278"/>
      <c r="C734" s="278"/>
      <c r="D734" s="278"/>
      <c r="E734" s="278"/>
      <c r="F734" s="278"/>
      <c r="G734" s="278"/>
      <c r="H734" s="278"/>
      <c r="I734" s="278"/>
      <c r="J734" s="278"/>
      <c r="K734" s="278"/>
      <c r="L734" s="278"/>
      <c r="M734" s="278"/>
      <c r="N734" s="278"/>
      <c r="O734" s="278"/>
      <c r="P734" s="278"/>
      <c r="Q734" s="278"/>
      <c r="R734" s="278"/>
      <c r="S734" s="278"/>
      <c r="T734" s="278"/>
      <c r="U734" s="278"/>
      <c r="V734" s="278"/>
      <c r="W734" s="278"/>
      <c r="X734" s="278"/>
      <c r="Y734" s="278"/>
      <c r="Z734" s="278"/>
    </row>
    <row r="735" ht="15.75" customHeight="1">
      <c r="A735" s="278"/>
      <c r="B735" s="278"/>
      <c r="C735" s="278"/>
      <c r="D735" s="278"/>
      <c r="E735" s="278"/>
      <c r="F735" s="278"/>
      <c r="G735" s="278"/>
      <c r="H735" s="278"/>
      <c r="I735" s="278"/>
      <c r="J735" s="278"/>
      <c r="K735" s="278"/>
      <c r="L735" s="278"/>
      <c r="M735" s="278"/>
      <c r="N735" s="278"/>
      <c r="O735" s="278"/>
      <c r="P735" s="278"/>
      <c r="Q735" s="278"/>
      <c r="R735" s="278"/>
      <c r="S735" s="278"/>
      <c r="T735" s="278"/>
      <c r="U735" s="278"/>
      <c r="V735" s="278"/>
      <c r="W735" s="278"/>
      <c r="X735" s="278"/>
      <c r="Y735" s="278"/>
      <c r="Z735" s="278"/>
    </row>
    <row r="736" ht="15.75" customHeight="1">
      <c r="A736" s="278"/>
      <c r="B736" s="278"/>
      <c r="C736" s="278"/>
      <c r="D736" s="278"/>
      <c r="E736" s="278"/>
      <c r="F736" s="278"/>
      <c r="G736" s="278"/>
      <c r="H736" s="278"/>
      <c r="I736" s="278"/>
      <c r="J736" s="278"/>
      <c r="K736" s="278"/>
      <c r="L736" s="278"/>
      <c r="M736" s="278"/>
      <c r="N736" s="278"/>
      <c r="O736" s="278"/>
      <c r="P736" s="278"/>
      <c r="Q736" s="278"/>
      <c r="R736" s="278"/>
      <c r="S736" s="278"/>
      <c r="T736" s="278"/>
      <c r="U736" s="278"/>
      <c r="V736" s="278"/>
      <c r="W736" s="278"/>
      <c r="X736" s="278"/>
      <c r="Y736" s="278"/>
      <c r="Z736" s="278"/>
    </row>
    <row r="737" ht="15.75" customHeight="1">
      <c r="A737" s="278"/>
      <c r="B737" s="278"/>
      <c r="C737" s="278"/>
      <c r="D737" s="278"/>
      <c r="E737" s="278"/>
      <c r="F737" s="278"/>
      <c r="G737" s="278"/>
      <c r="H737" s="278"/>
      <c r="I737" s="278"/>
      <c r="J737" s="278"/>
      <c r="K737" s="278"/>
      <c r="L737" s="278"/>
      <c r="M737" s="278"/>
      <c r="N737" s="278"/>
      <c r="O737" s="278"/>
      <c r="P737" s="278"/>
      <c r="Q737" s="278"/>
      <c r="R737" s="278"/>
      <c r="S737" s="278"/>
      <c r="T737" s="278"/>
      <c r="U737" s="278"/>
      <c r="V737" s="278"/>
      <c r="W737" s="278"/>
      <c r="X737" s="278"/>
      <c r="Y737" s="278"/>
      <c r="Z737" s="278"/>
    </row>
    <row r="738" ht="15.75" customHeight="1">
      <c r="A738" s="278"/>
      <c r="B738" s="278"/>
      <c r="C738" s="278"/>
      <c r="D738" s="278"/>
      <c r="E738" s="278"/>
      <c r="F738" s="278"/>
      <c r="G738" s="278"/>
      <c r="H738" s="278"/>
      <c r="I738" s="278"/>
      <c r="J738" s="278"/>
      <c r="K738" s="278"/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  <c r="V738" s="278"/>
      <c r="W738" s="278"/>
      <c r="X738" s="278"/>
      <c r="Y738" s="278"/>
      <c r="Z738" s="278"/>
    </row>
    <row r="739" ht="15.75" customHeight="1">
      <c r="A739" s="278"/>
      <c r="B739" s="278"/>
      <c r="C739" s="278"/>
      <c r="D739" s="278"/>
      <c r="E739" s="278"/>
      <c r="F739" s="278"/>
      <c r="G739" s="278"/>
      <c r="H739" s="278"/>
      <c r="I739" s="278"/>
      <c r="J739" s="278"/>
      <c r="K739" s="278"/>
      <c r="L739" s="278"/>
      <c r="M739" s="278"/>
      <c r="N739" s="278"/>
      <c r="O739" s="278"/>
      <c r="P739" s="278"/>
      <c r="Q739" s="278"/>
      <c r="R739" s="278"/>
      <c r="S739" s="278"/>
      <c r="T739" s="278"/>
      <c r="U739" s="278"/>
      <c r="V739" s="278"/>
      <c r="W739" s="278"/>
      <c r="X739" s="278"/>
      <c r="Y739" s="278"/>
      <c r="Z739" s="278"/>
    </row>
    <row r="740" ht="15.75" customHeight="1">
      <c r="A740" s="278"/>
      <c r="B740" s="278"/>
      <c r="C740" s="278"/>
      <c r="D740" s="278"/>
      <c r="E740" s="278"/>
      <c r="F740" s="278"/>
      <c r="G740" s="278"/>
      <c r="H740" s="278"/>
      <c r="I740" s="278"/>
      <c r="J740" s="278"/>
      <c r="K740" s="278"/>
      <c r="L740" s="278"/>
      <c r="M740" s="278"/>
      <c r="N740" s="278"/>
      <c r="O740" s="278"/>
      <c r="P740" s="278"/>
      <c r="Q740" s="278"/>
      <c r="R740" s="278"/>
      <c r="S740" s="278"/>
      <c r="T740" s="278"/>
      <c r="U740" s="278"/>
      <c r="V740" s="278"/>
      <c r="W740" s="278"/>
      <c r="X740" s="278"/>
      <c r="Y740" s="278"/>
      <c r="Z740" s="278"/>
    </row>
    <row r="741" ht="15.75" customHeight="1">
      <c r="A741" s="278"/>
      <c r="B741" s="278"/>
      <c r="C741" s="278"/>
      <c r="D741" s="278"/>
      <c r="E741" s="278"/>
      <c r="F741" s="278"/>
      <c r="G741" s="278"/>
      <c r="H741" s="278"/>
      <c r="I741" s="278"/>
      <c r="J741" s="278"/>
      <c r="K741" s="278"/>
      <c r="L741" s="278"/>
      <c r="M741" s="278"/>
      <c r="N741" s="278"/>
      <c r="O741" s="278"/>
      <c r="P741" s="278"/>
      <c r="Q741" s="278"/>
      <c r="R741" s="278"/>
      <c r="S741" s="278"/>
      <c r="T741" s="278"/>
      <c r="U741" s="278"/>
      <c r="V741" s="278"/>
      <c r="W741" s="278"/>
      <c r="X741" s="278"/>
      <c r="Y741" s="278"/>
      <c r="Z741" s="278"/>
    </row>
    <row r="742" ht="15.75" customHeight="1">
      <c r="A742" s="278"/>
      <c r="B742" s="278"/>
      <c r="C742" s="278"/>
      <c r="D742" s="278"/>
      <c r="E742" s="278"/>
      <c r="F742" s="278"/>
      <c r="G742" s="278"/>
      <c r="H742" s="278"/>
      <c r="I742" s="278"/>
      <c r="J742" s="278"/>
      <c r="K742" s="278"/>
      <c r="L742" s="278"/>
      <c r="M742" s="278"/>
      <c r="N742" s="278"/>
      <c r="O742" s="278"/>
      <c r="P742" s="278"/>
      <c r="Q742" s="278"/>
      <c r="R742" s="278"/>
      <c r="S742" s="278"/>
      <c r="T742" s="278"/>
      <c r="U742" s="278"/>
      <c r="V742" s="278"/>
      <c r="W742" s="278"/>
      <c r="X742" s="278"/>
      <c r="Y742" s="278"/>
      <c r="Z742" s="278"/>
    </row>
    <row r="743" ht="15.75" customHeight="1">
      <c r="A743" s="278"/>
      <c r="B743" s="278"/>
      <c r="C743" s="278"/>
      <c r="D743" s="278"/>
      <c r="E743" s="278"/>
      <c r="F743" s="278"/>
      <c r="G743" s="278"/>
      <c r="H743" s="278"/>
      <c r="I743" s="278"/>
      <c r="J743" s="278"/>
      <c r="K743" s="278"/>
      <c r="L743" s="278"/>
      <c r="M743" s="278"/>
      <c r="N743" s="278"/>
      <c r="O743" s="278"/>
      <c r="P743" s="278"/>
      <c r="Q743" s="278"/>
      <c r="R743" s="278"/>
      <c r="S743" s="278"/>
      <c r="T743" s="278"/>
      <c r="U743" s="278"/>
      <c r="V743" s="278"/>
      <c r="W743" s="278"/>
      <c r="X743" s="278"/>
      <c r="Y743" s="278"/>
      <c r="Z743" s="278"/>
    </row>
    <row r="744" ht="15.75" customHeight="1">
      <c r="A744" s="278"/>
      <c r="B744" s="278"/>
      <c r="C744" s="278"/>
      <c r="D744" s="278"/>
      <c r="E744" s="278"/>
      <c r="F744" s="278"/>
      <c r="G744" s="278"/>
      <c r="H744" s="278"/>
      <c r="I744" s="278"/>
      <c r="J744" s="278"/>
      <c r="K744" s="278"/>
      <c r="L744" s="278"/>
      <c r="M744" s="278"/>
      <c r="N744" s="278"/>
      <c r="O744" s="278"/>
      <c r="P744" s="278"/>
      <c r="Q744" s="278"/>
      <c r="R744" s="278"/>
      <c r="S744" s="278"/>
      <c r="T744" s="278"/>
      <c r="U744" s="278"/>
      <c r="V744" s="278"/>
      <c r="W744" s="278"/>
      <c r="X744" s="278"/>
      <c r="Y744" s="278"/>
      <c r="Z744" s="278"/>
    </row>
    <row r="745" ht="15.75" customHeight="1">
      <c r="A745" s="278"/>
      <c r="B745" s="278"/>
      <c r="C745" s="278"/>
      <c r="D745" s="278"/>
      <c r="E745" s="278"/>
      <c r="F745" s="278"/>
      <c r="G745" s="278"/>
      <c r="H745" s="278"/>
      <c r="I745" s="278"/>
      <c r="J745" s="278"/>
      <c r="K745" s="278"/>
      <c r="L745" s="278"/>
      <c r="M745" s="278"/>
      <c r="N745" s="278"/>
      <c r="O745" s="278"/>
      <c r="P745" s="278"/>
      <c r="Q745" s="278"/>
      <c r="R745" s="278"/>
      <c r="S745" s="278"/>
      <c r="T745" s="278"/>
      <c r="U745" s="278"/>
      <c r="V745" s="278"/>
      <c r="W745" s="278"/>
      <c r="X745" s="278"/>
      <c r="Y745" s="278"/>
      <c r="Z745" s="278"/>
    </row>
    <row r="746" ht="15.75" customHeight="1">
      <c r="A746" s="278"/>
      <c r="B746" s="278"/>
      <c r="C746" s="278"/>
      <c r="D746" s="278"/>
      <c r="E746" s="278"/>
      <c r="F746" s="278"/>
      <c r="G746" s="278"/>
      <c r="H746" s="278"/>
      <c r="I746" s="278"/>
      <c r="J746" s="278"/>
      <c r="K746" s="278"/>
      <c r="L746" s="278"/>
      <c r="M746" s="278"/>
      <c r="N746" s="278"/>
      <c r="O746" s="278"/>
      <c r="P746" s="278"/>
      <c r="Q746" s="278"/>
      <c r="R746" s="278"/>
      <c r="S746" s="278"/>
      <c r="T746" s="278"/>
      <c r="U746" s="278"/>
      <c r="V746" s="278"/>
      <c r="W746" s="278"/>
      <c r="X746" s="278"/>
      <c r="Y746" s="278"/>
      <c r="Z746" s="278"/>
    </row>
    <row r="747" ht="15.75" customHeight="1">
      <c r="A747" s="278"/>
      <c r="B747" s="278"/>
      <c r="C747" s="278"/>
      <c r="D747" s="278"/>
      <c r="E747" s="278"/>
      <c r="F747" s="278"/>
      <c r="G747" s="278"/>
      <c r="H747" s="278"/>
      <c r="I747" s="278"/>
      <c r="J747" s="278"/>
      <c r="K747" s="278"/>
      <c r="L747" s="278"/>
      <c r="M747" s="278"/>
      <c r="N747" s="278"/>
      <c r="O747" s="278"/>
      <c r="P747" s="278"/>
      <c r="Q747" s="278"/>
      <c r="R747" s="278"/>
      <c r="S747" s="278"/>
      <c r="T747" s="278"/>
      <c r="U747" s="278"/>
      <c r="V747" s="278"/>
      <c r="W747" s="278"/>
      <c r="X747" s="278"/>
      <c r="Y747" s="278"/>
      <c r="Z747" s="278"/>
    </row>
    <row r="748" ht="15.75" customHeight="1">
      <c r="A748" s="278"/>
      <c r="B748" s="278"/>
      <c r="C748" s="278"/>
      <c r="D748" s="278"/>
      <c r="E748" s="278"/>
      <c r="F748" s="278"/>
      <c r="G748" s="278"/>
      <c r="H748" s="278"/>
      <c r="I748" s="278"/>
      <c r="J748" s="278"/>
      <c r="K748" s="278"/>
      <c r="L748" s="278"/>
      <c r="M748" s="278"/>
      <c r="N748" s="278"/>
      <c r="O748" s="278"/>
      <c r="P748" s="278"/>
      <c r="Q748" s="278"/>
      <c r="R748" s="278"/>
      <c r="S748" s="278"/>
      <c r="T748" s="278"/>
      <c r="U748" s="278"/>
      <c r="V748" s="278"/>
      <c r="W748" s="278"/>
      <c r="X748" s="278"/>
      <c r="Y748" s="278"/>
      <c r="Z748" s="278"/>
    </row>
    <row r="749" ht="15.75" customHeight="1">
      <c r="A749" s="278"/>
      <c r="B749" s="278"/>
      <c r="C749" s="278"/>
      <c r="D749" s="278"/>
      <c r="E749" s="278"/>
      <c r="F749" s="278"/>
      <c r="G749" s="278"/>
      <c r="H749" s="278"/>
      <c r="I749" s="278"/>
      <c r="J749" s="278"/>
      <c r="K749" s="278"/>
      <c r="L749" s="278"/>
      <c r="M749" s="278"/>
      <c r="N749" s="278"/>
      <c r="O749" s="278"/>
      <c r="P749" s="278"/>
      <c r="Q749" s="278"/>
      <c r="R749" s="278"/>
      <c r="S749" s="278"/>
      <c r="T749" s="278"/>
      <c r="U749" s="278"/>
      <c r="V749" s="278"/>
      <c r="W749" s="278"/>
      <c r="X749" s="278"/>
      <c r="Y749" s="278"/>
      <c r="Z749" s="278"/>
    </row>
    <row r="750" ht="15.75" customHeight="1">
      <c r="A750" s="278"/>
      <c r="B750" s="278"/>
      <c r="C750" s="278"/>
      <c r="D750" s="278"/>
      <c r="E750" s="278"/>
      <c r="F750" s="278"/>
      <c r="G750" s="278"/>
      <c r="H750" s="278"/>
      <c r="I750" s="278"/>
      <c r="J750" s="278"/>
      <c r="K750" s="278"/>
      <c r="L750" s="278"/>
      <c r="M750" s="278"/>
      <c r="N750" s="278"/>
      <c r="O750" s="278"/>
      <c r="P750" s="278"/>
      <c r="Q750" s="278"/>
      <c r="R750" s="278"/>
      <c r="S750" s="278"/>
      <c r="T750" s="278"/>
      <c r="U750" s="278"/>
      <c r="V750" s="278"/>
      <c r="W750" s="278"/>
      <c r="X750" s="278"/>
      <c r="Y750" s="278"/>
      <c r="Z750" s="278"/>
    </row>
    <row r="751" ht="15.75" customHeight="1">
      <c r="A751" s="278"/>
      <c r="B751" s="278"/>
      <c r="C751" s="278"/>
      <c r="D751" s="278"/>
      <c r="E751" s="278"/>
      <c r="F751" s="278"/>
      <c r="G751" s="278"/>
      <c r="H751" s="278"/>
      <c r="I751" s="278"/>
      <c r="J751" s="278"/>
      <c r="K751" s="278"/>
      <c r="L751" s="278"/>
      <c r="M751" s="278"/>
      <c r="N751" s="278"/>
      <c r="O751" s="278"/>
      <c r="P751" s="278"/>
      <c r="Q751" s="278"/>
      <c r="R751" s="278"/>
      <c r="S751" s="278"/>
      <c r="T751" s="278"/>
      <c r="U751" s="278"/>
      <c r="V751" s="278"/>
      <c r="W751" s="278"/>
      <c r="X751" s="278"/>
      <c r="Y751" s="278"/>
      <c r="Z751" s="278"/>
    </row>
    <row r="752" ht="15.75" customHeight="1">
      <c r="A752" s="278"/>
      <c r="B752" s="278"/>
      <c r="C752" s="278"/>
      <c r="D752" s="278"/>
      <c r="E752" s="278"/>
      <c r="F752" s="278"/>
      <c r="G752" s="278"/>
      <c r="H752" s="278"/>
      <c r="I752" s="278"/>
      <c r="J752" s="278"/>
      <c r="K752" s="278"/>
      <c r="L752" s="278"/>
      <c r="M752" s="278"/>
      <c r="N752" s="278"/>
      <c r="O752" s="278"/>
      <c r="P752" s="278"/>
      <c r="Q752" s="278"/>
      <c r="R752" s="278"/>
      <c r="S752" s="278"/>
      <c r="T752" s="278"/>
      <c r="U752" s="278"/>
      <c r="V752" s="278"/>
      <c r="W752" s="278"/>
      <c r="X752" s="278"/>
      <c r="Y752" s="278"/>
      <c r="Z752" s="278"/>
    </row>
    <row r="753" ht="15.75" customHeight="1">
      <c r="A753" s="278"/>
      <c r="B753" s="278"/>
      <c r="C753" s="278"/>
      <c r="D753" s="278"/>
      <c r="E753" s="278"/>
      <c r="F753" s="278"/>
      <c r="G753" s="278"/>
      <c r="H753" s="278"/>
      <c r="I753" s="278"/>
      <c r="J753" s="278"/>
      <c r="K753" s="278"/>
      <c r="L753" s="278"/>
      <c r="M753" s="278"/>
      <c r="N753" s="278"/>
      <c r="O753" s="278"/>
      <c r="P753" s="278"/>
      <c r="Q753" s="278"/>
      <c r="R753" s="278"/>
      <c r="S753" s="278"/>
      <c r="T753" s="278"/>
      <c r="U753" s="278"/>
      <c r="V753" s="278"/>
      <c r="W753" s="278"/>
      <c r="X753" s="278"/>
      <c r="Y753" s="278"/>
      <c r="Z753" s="278"/>
    </row>
    <row r="754" ht="15.75" customHeight="1">
      <c r="A754" s="278"/>
      <c r="B754" s="278"/>
      <c r="C754" s="278"/>
      <c r="D754" s="278"/>
      <c r="E754" s="278"/>
      <c r="F754" s="278"/>
      <c r="G754" s="278"/>
      <c r="H754" s="278"/>
      <c r="I754" s="278"/>
      <c r="J754" s="278"/>
      <c r="K754" s="278"/>
      <c r="L754" s="278"/>
      <c r="M754" s="278"/>
      <c r="N754" s="278"/>
      <c r="O754" s="278"/>
      <c r="P754" s="278"/>
      <c r="Q754" s="278"/>
      <c r="R754" s="278"/>
      <c r="S754" s="278"/>
      <c r="T754" s="278"/>
      <c r="U754" s="278"/>
      <c r="V754" s="278"/>
      <c r="W754" s="278"/>
      <c r="X754" s="278"/>
      <c r="Y754" s="278"/>
      <c r="Z754" s="278"/>
    </row>
    <row r="755" ht="15.75" customHeight="1">
      <c r="A755" s="278"/>
      <c r="B755" s="278"/>
      <c r="C755" s="278"/>
      <c r="D755" s="278"/>
      <c r="E755" s="278"/>
      <c r="F755" s="278"/>
      <c r="G755" s="278"/>
      <c r="H755" s="278"/>
      <c r="I755" s="278"/>
      <c r="J755" s="278"/>
      <c r="K755" s="278"/>
      <c r="L755" s="278"/>
      <c r="M755" s="278"/>
      <c r="N755" s="278"/>
      <c r="O755" s="278"/>
      <c r="P755" s="278"/>
      <c r="Q755" s="278"/>
      <c r="R755" s="278"/>
      <c r="S755" s="278"/>
      <c r="T755" s="278"/>
      <c r="U755" s="278"/>
      <c r="V755" s="278"/>
      <c r="W755" s="278"/>
      <c r="X755" s="278"/>
      <c r="Y755" s="278"/>
      <c r="Z755" s="278"/>
    </row>
    <row r="756" ht="15.75" customHeight="1">
      <c r="A756" s="278"/>
      <c r="B756" s="278"/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  <c r="X756" s="278"/>
      <c r="Y756" s="278"/>
      <c r="Z756" s="278"/>
    </row>
    <row r="757" ht="15.75" customHeight="1">
      <c r="A757" s="278"/>
      <c r="B757" s="278"/>
      <c r="C757" s="278"/>
      <c r="D757" s="278"/>
      <c r="E757" s="278"/>
      <c r="F757" s="278"/>
      <c r="G757" s="278"/>
      <c r="H757" s="278"/>
      <c r="I757" s="278"/>
      <c r="J757" s="278"/>
      <c r="K757" s="278"/>
      <c r="L757" s="278"/>
      <c r="M757" s="278"/>
      <c r="N757" s="278"/>
      <c r="O757" s="278"/>
      <c r="P757" s="278"/>
      <c r="Q757" s="278"/>
      <c r="R757" s="278"/>
      <c r="S757" s="278"/>
      <c r="T757" s="278"/>
      <c r="U757" s="278"/>
      <c r="V757" s="278"/>
      <c r="W757" s="278"/>
      <c r="X757" s="278"/>
      <c r="Y757" s="278"/>
      <c r="Z757" s="278"/>
    </row>
    <row r="758" ht="15.75" customHeight="1">
      <c r="A758" s="278"/>
      <c r="B758" s="278"/>
      <c r="C758" s="278"/>
      <c r="D758" s="278"/>
      <c r="E758" s="278"/>
      <c r="F758" s="278"/>
      <c r="G758" s="278"/>
      <c r="H758" s="278"/>
      <c r="I758" s="278"/>
      <c r="J758" s="278"/>
      <c r="K758" s="278"/>
      <c r="L758" s="278"/>
      <c r="M758" s="278"/>
      <c r="N758" s="278"/>
      <c r="O758" s="278"/>
      <c r="P758" s="278"/>
      <c r="Q758" s="278"/>
      <c r="R758" s="278"/>
      <c r="S758" s="278"/>
      <c r="T758" s="278"/>
      <c r="U758" s="278"/>
      <c r="V758" s="278"/>
      <c r="W758" s="278"/>
      <c r="X758" s="278"/>
      <c r="Y758" s="278"/>
      <c r="Z758" s="278"/>
    </row>
    <row r="759" ht="15.75" customHeight="1">
      <c r="A759" s="278"/>
      <c r="B759" s="278"/>
      <c r="C759" s="278"/>
      <c r="D759" s="278"/>
      <c r="E759" s="278"/>
      <c r="F759" s="278"/>
      <c r="G759" s="278"/>
      <c r="H759" s="278"/>
      <c r="I759" s="278"/>
      <c r="J759" s="278"/>
      <c r="K759" s="278"/>
      <c r="L759" s="278"/>
      <c r="M759" s="278"/>
      <c r="N759" s="278"/>
      <c r="O759" s="278"/>
      <c r="P759" s="278"/>
      <c r="Q759" s="278"/>
      <c r="R759" s="278"/>
      <c r="S759" s="278"/>
      <c r="T759" s="278"/>
      <c r="U759" s="278"/>
      <c r="V759" s="278"/>
      <c r="W759" s="278"/>
      <c r="X759" s="278"/>
      <c r="Y759" s="278"/>
      <c r="Z759" s="278"/>
    </row>
    <row r="760" ht="15.75" customHeight="1">
      <c r="A760" s="278"/>
      <c r="B760" s="278"/>
      <c r="C760" s="278"/>
      <c r="D760" s="278"/>
      <c r="E760" s="278"/>
      <c r="F760" s="278"/>
      <c r="G760" s="278"/>
      <c r="H760" s="278"/>
      <c r="I760" s="278"/>
      <c r="J760" s="278"/>
      <c r="K760" s="278"/>
      <c r="L760" s="278"/>
      <c r="M760" s="278"/>
      <c r="N760" s="278"/>
      <c r="O760" s="278"/>
      <c r="P760" s="278"/>
      <c r="Q760" s="278"/>
      <c r="R760" s="278"/>
      <c r="S760" s="278"/>
      <c r="T760" s="278"/>
      <c r="U760" s="278"/>
      <c r="V760" s="278"/>
      <c r="W760" s="278"/>
      <c r="X760" s="278"/>
      <c r="Y760" s="278"/>
      <c r="Z760" s="278"/>
    </row>
    <row r="761" ht="15.75" customHeight="1">
      <c r="A761" s="278"/>
      <c r="B761" s="278"/>
      <c r="C761" s="278"/>
      <c r="D761" s="278"/>
      <c r="E761" s="278"/>
      <c r="F761" s="278"/>
      <c r="G761" s="278"/>
      <c r="H761" s="278"/>
      <c r="I761" s="278"/>
      <c r="J761" s="278"/>
      <c r="K761" s="278"/>
      <c r="L761" s="278"/>
      <c r="M761" s="278"/>
      <c r="N761" s="278"/>
      <c r="O761" s="278"/>
      <c r="P761" s="278"/>
      <c r="Q761" s="278"/>
      <c r="R761" s="278"/>
      <c r="S761" s="278"/>
      <c r="T761" s="278"/>
      <c r="U761" s="278"/>
      <c r="V761" s="278"/>
      <c r="W761" s="278"/>
      <c r="X761" s="278"/>
      <c r="Y761" s="278"/>
      <c r="Z761" s="278"/>
    </row>
    <row r="762" ht="15.75" customHeight="1">
      <c r="A762" s="278"/>
      <c r="B762" s="278"/>
      <c r="C762" s="278"/>
      <c r="D762" s="278"/>
      <c r="E762" s="278"/>
      <c r="F762" s="278"/>
      <c r="G762" s="278"/>
      <c r="H762" s="278"/>
      <c r="I762" s="278"/>
      <c r="J762" s="278"/>
      <c r="K762" s="278"/>
      <c r="L762" s="278"/>
      <c r="M762" s="278"/>
      <c r="N762" s="278"/>
      <c r="O762" s="278"/>
      <c r="P762" s="278"/>
      <c r="Q762" s="278"/>
      <c r="R762" s="278"/>
      <c r="S762" s="278"/>
      <c r="T762" s="278"/>
      <c r="U762" s="278"/>
      <c r="V762" s="278"/>
      <c r="W762" s="278"/>
      <c r="X762" s="278"/>
      <c r="Y762" s="278"/>
      <c r="Z762" s="278"/>
    </row>
    <row r="763" ht="15.75" customHeight="1">
      <c r="A763" s="278"/>
      <c r="B763" s="278"/>
      <c r="C763" s="278"/>
      <c r="D763" s="278"/>
      <c r="E763" s="278"/>
      <c r="F763" s="278"/>
      <c r="G763" s="278"/>
      <c r="H763" s="278"/>
      <c r="I763" s="278"/>
      <c r="J763" s="278"/>
      <c r="K763" s="278"/>
      <c r="L763" s="278"/>
      <c r="M763" s="278"/>
      <c r="N763" s="278"/>
      <c r="O763" s="278"/>
      <c r="P763" s="278"/>
      <c r="Q763" s="278"/>
      <c r="R763" s="278"/>
      <c r="S763" s="278"/>
      <c r="T763" s="278"/>
      <c r="U763" s="278"/>
      <c r="V763" s="278"/>
      <c r="W763" s="278"/>
      <c r="X763" s="278"/>
      <c r="Y763" s="278"/>
      <c r="Z763" s="278"/>
    </row>
    <row r="764" ht="15.75" customHeight="1">
      <c r="A764" s="278"/>
      <c r="B764" s="278"/>
      <c r="C764" s="278"/>
      <c r="D764" s="278"/>
      <c r="E764" s="278"/>
      <c r="F764" s="278"/>
      <c r="G764" s="278"/>
      <c r="H764" s="278"/>
      <c r="I764" s="278"/>
      <c r="J764" s="278"/>
      <c r="K764" s="278"/>
      <c r="L764" s="278"/>
      <c r="M764" s="278"/>
      <c r="N764" s="278"/>
      <c r="O764" s="278"/>
      <c r="P764" s="278"/>
      <c r="Q764" s="278"/>
      <c r="R764" s="278"/>
      <c r="S764" s="278"/>
      <c r="T764" s="278"/>
      <c r="U764" s="278"/>
      <c r="V764" s="278"/>
      <c r="W764" s="278"/>
      <c r="X764" s="278"/>
      <c r="Y764" s="278"/>
      <c r="Z764" s="278"/>
    </row>
    <row r="765" ht="15.75" customHeight="1">
      <c r="A765" s="278"/>
      <c r="B765" s="278"/>
      <c r="C765" s="278"/>
      <c r="D765" s="278"/>
      <c r="E765" s="278"/>
      <c r="F765" s="278"/>
      <c r="G765" s="278"/>
      <c r="H765" s="278"/>
      <c r="I765" s="278"/>
      <c r="J765" s="278"/>
      <c r="K765" s="278"/>
      <c r="L765" s="278"/>
      <c r="M765" s="278"/>
      <c r="N765" s="278"/>
      <c r="O765" s="278"/>
      <c r="P765" s="278"/>
      <c r="Q765" s="278"/>
      <c r="R765" s="278"/>
      <c r="S765" s="278"/>
      <c r="T765" s="278"/>
      <c r="U765" s="278"/>
      <c r="V765" s="278"/>
      <c r="W765" s="278"/>
      <c r="X765" s="278"/>
      <c r="Y765" s="278"/>
      <c r="Z765" s="278"/>
    </row>
    <row r="766" ht="15.75" customHeight="1">
      <c r="A766" s="278"/>
      <c r="B766" s="278"/>
      <c r="C766" s="278"/>
      <c r="D766" s="278"/>
      <c r="E766" s="278"/>
      <c r="F766" s="278"/>
      <c r="G766" s="278"/>
      <c r="H766" s="278"/>
      <c r="I766" s="278"/>
      <c r="J766" s="278"/>
      <c r="K766" s="278"/>
      <c r="L766" s="278"/>
      <c r="M766" s="278"/>
      <c r="N766" s="278"/>
      <c r="O766" s="278"/>
      <c r="P766" s="278"/>
      <c r="Q766" s="278"/>
      <c r="R766" s="278"/>
      <c r="S766" s="278"/>
      <c r="T766" s="278"/>
      <c r="U766" s="278"/>
      <c r="V766" s="278"/>
      <c r="W766" s="278"/>
      <c r="X766" s="278"/>
      <c r="Y766" s="278"/>
      <c r="Z766" s="278"/>
    </row>
    <row r="767" ht="15.75" customHeight="1">
      <c r="A767" s="278"/>
      <c r="B767" s="278"/>
      <c r="C767" s="278"/>
      <c r="D767" s="278"/>
      <c r="E767" s="278"/>
      <c r="F767" s="278"/>
      <c r="G767" s="278"/>
      <c r="H767" s="278"/>
      <c r="I767" s="278"/>
      <c r="J767" s="278"/>
      <c r="K767" s="278"/>
      <c r="L767" s="278"/>
      <c r="M767" s="278"/>
      <c r="N767" s="278"/>
      <c r="O767" s="278"/>
      <c r="P767" s="278"/>
      <c r="Q767" s="278"/>
      <c r="R767" s="278"/>
      <c r="S767" s="278"/>
      <c r="T767" s="278"/>
      <c r="U767" s="278"/>
      <c r="V767" s="278"/>
      <c r="W767" s="278"/>
      <c r="X767" s="278"/>
      <c r="Y767" s="278"/>
      <c r="Z767" s="278"/>
    </row>
    <row r="768" ht="15.75" customHeight="1">
      <c r="A768" s="278"/>
      <c r="B768" s="278"/>
      <c r="C768" s="278"/>
      <c r="D768" s="278"/>
      <c r="E768" s="278"/>
      <c r="F768" s="278"/>
      <c r="G768" s="278"/>
      <c r="H768" s="278"/>
      <c r="I768" s="278"/>
      <c r="J768" s="278"/>
      <c r="K768" s="278"/>
      <c r="L768" s="278"/>
      <c r="M768" s="278"/>
      <c r="N768" s="278"/>
      <c r="O768" s="278"/>
      <c r="P768" s="278"/>
      <c r="Q768" s="278"/>
      <c r="R768" s="278"/>
      <c r="S768" s="278"/>
      <c r="T768" s="278"/>
      <c r="U768" s="278"/>
      <c r="V768" s="278"/>
      <c r="W768" s="278"/>
      <c r="X768" s="278"/>
      <c r="Y768" s="278"/>
      <c r="Z768" s="278"/>
    </row>
    <row r="769" ht="15.75" customHeight="1">
      <c r="A769" s="278"/>
      <c r="B769" s="278"/>
      <c r="C769" s="278"/>
      <c r="D769" s="278"/>
      <c r="E769" s="278"/>
      <c r="F769" s="278"/>
      <c r="G769" s="278"/>
      <c r="H769" s="278"/>
      <c r="I769" s="278"/>
      <c r="J769" s="278"/>
      <c r="K769" s="278"/>
      <c r="L769" s="278"/>
      <c r="M769" s="278"/>
      <c r="N769" s="278"/>
      <c r="O769" s="278"/>
      <c r="P769" s="278"/>
      <c r="Q769" s="278"/>
      <c r="R769" s="278"/>
      <c r="S769" s="278"/>
      <c r="T769" s="278"/>
      <c r="U769" s="278"/>
      <c r="V769" s="278"/>
      <c r="W769" s="278"/>
      <c r="X769" s="278"/>
      <c r="Y769" s="278"/>
      <c r="Z769" s="278"/>
    </row>
    <row r="770" ht="15.75" customHeight="1">
      <c r="A770" s="278"/>
      <c r="B770" s="278"/>
      <c r="C770" s="278"/>
      <c r="D770" s="278"/>
      <c r="E770" s="278"/>
      <c r="F770" s="278"/>
      <c r="G770" s="278"/>
      <c r="H770" s="278"/>
      <c r="I770" s="278"/>
      <c r="J770" s="278"/>
      <c r="K770" s="278"/>
      <c r="L770" s="278"/>
      <c r="M770" s="278"/>
      <c r="N770" s="278"/>
      <c r="O770" s="278"/>
      <c r="P770" s="278"/>
      <c r="Q770" s="278"/>
      <c r="R770" s="278"/>
      <c r="S770" s="278"/>
      <c r="T770" s="278"/>
      <c r="U770" s="278"/>
      <c r="V770" s="278"/>
      <c r="W770" s="278"/>
      <c r="X770" s="278"/>
      <c r="Y770" s="278"/>
      <c r="Z770" s="278"/>
    </row>
    <row r="771" ht="15.75" customHeight="1">
      <c r="A771" s="278"/>
      <c r="B771" s="278"/>
      <c r="C771" s="278"/>
      <c r="D771" s="278"/>
      <c r="E771" s="278"/>
      <c r="F771" s="278"/>
      <c r="G771" s="278"/>
      <c r="H771" s="278"/>
      <c r="I771" s="278"/>
      <c r="J771" s="278"/>
      <c r="K771" s="278"/>
      <c r="L771" s="278"/>
      <c r="M771" s="278"/>
      <c r="N771" s="278"/>
      <c r="O771" s="278"/>
      <c r="P771" s="278"/>
      <c r="Q771" s="278"/>
      <c r="R771" s="278"/>
      <c r="S771" s="278"/>
      <c r="T771" s="278"/>
      <c r="U771" s="278"/>
      <c r="V771" s="278"/>
      <c r="W771" s="278"/>
      <c r="X771" s="278"/>
      <c r="Y771" s="278"/>
      <c r="Z771" s="278"/>
    </row>
    <row r="772" ht="15.75" customHeight="1">
      <c r="A772" s="278"/>
      <c r="B772" s="278"/>
      <c r="C772" s="278"/>
      <c r="D772" s="278"/>
      <c r="E772" s="278"/>
      <c r="F772" s="278"/>
      <c r="G772" s="278"/>
      <c r="H772" s="278"/>
      <c r="I772" s="278"/>
      <c r="J772" s="278"/>
      <c r="K772" s="278"/>
      <c r="L772" s="278"/>
      <c r="M772" s="278"/>
      <c r="N772" s="278"/>
      <c r="O772" s="278"/>
      <c r="P772" s="278"/>
      <c r="Q772" s="278"/>
      <c r="R772" s="278"/>
      <c r="S772" s="278"/>
      <c r="T772" s="278"/>
      <c r="U772" s="278"/>
      <c r="V772" s="278"/>
      <c r="W772" s="278"/>
      <c r="X772" s="278"/>
      <c r="Y772" s="278"/>
      <c r="Z772" s="278"/>
    </row>
    <row r="773" ht="15.75" customHeight="1">
      <c r="A773" s="278"/>
      <c r="B773" s="278"/>
      <c r="C773" s="278"/>
      <c r="D773" s="278"/>
      <c r="E773" s="278"/>
      <c r="F773" s="278"/>
      <c r="G773" s="278"/>
      <c r="H773" s="278"/>
      <c r="I773" s="278"/>
      <c r="J773" s="278"/>
      <c r="K773" s="278"/>
      <c r="L773" s="278"/>
      <c r="M773" s="278"/>
      <c r="N773" s="278"/>
      <c r="O773" s="278"/>
      <c r="P773" s="278"/>
      <c r="Q773" s="278"/>
      <c r="R773" s="278"/>
      <c r="S773" s="278"/>
      <c r="T773" s="278"/>
      <c r="U773" s="278"/>
      <c r="V773" s="278"/>
      <c r="W773" s="278"/>
      <c r="X773" s="278"/>
      <c r="Y773" s="278"/>
      <c r="Z773" s="278"/>
    </row>
    <row r="774" ht="15.75" customHeight="1">
      <c r="A774" s="278"/>
      <c r="B774" s="278"/>
      <c r="C774" s="278"/>
      <c r="D774" s="278"/>
      <c r="E774" s="278"/>
      <c r="F774" s="278"/>
      <c r="G774" s="278"/>
      <c r="H774" s="278"/>
      <c r="I774" s="278"/>
      <c r="J774" s="278"/>
      <c r="K774" s="278"/>
      <c r="L774" s="278"/>
      <c r="M774" s="278"/>
      <c r="N774" s="278"/>
      <c r="O774" s="278"/>
      <c r="P774" s="278"/>
      <c r="Q774" s="278"/>
      <c r="R774" s="278"/>
      <c r="S774" s="278"/>
      <c r="T774" s="278"/>
      <c r="U774" s="278"/>
      <c r="V774" s="278"/>
      <c r="W774" s="278"/>
      <c r="X774" s="278"/>
      <c r="Y774" s="278"/>
      <c r="Z774" s="278"/>
    </row>
    <row r="775" ht="15.75" customHeight="1">
      <c r="A775" s="278"/>
      <c r="B775" s="278"/>
      <c r="C775" s="278"/>
      <c r="D775" s="278"/>
      <c r="E775" s="278"/>
      <c r="F775" s="278"/>
      <c r="G775" s="278"/>
      <c r="H775" s="278"/>
      <c r="I775" s="278"/>
      <c r="J775" s="278"/>
      <c r="K775" s="278"/>
      <c r="L775" s="278"/>
      <c r="M775" s="278"/>
      <c r="N775" s="278"/>
      <c r="O775" s="278"/>
      <c r="P775" s="278"/>
      <c r="Q775" s="278"/>
      <c r="R775" s="278"/>
      <c r="S775" s="278"/>
      <c r="T775" s="278"/>
      <c r="U775" s="278"/>
      <c r="V775" s="278"/>
      <c r="W775" s="278"/>
      <c r="X775" s="278"/>
      <c r="Y775" s="278"/>
      <c r="Z775" s="278"/>
    </row>
    <row r="776" ht="15.75" customHeight="1">
      <c r="A776" s="278"/>
      <c r="B776" s="278"/>
      <c r="C776" s="278"/>
      <c r="D776" s="278"/>
      <c r="E776" s="278"/>
      <c r="F776" s="278"/>
      <c r="G776" s="278"/>
      <c r="H776" s="278"/>
      <c r="I776" s="278"/>
      <c r="J776" s="278"/>
      <c r="K776" s="278"/>
      <c r="L776" s="278"/>
      <c r="M776" s="278"/>
      <c r="N776" s="278"/>
      <c r="O776" s="278"/>
      <c r="P776" s="278"/>
      <c r="Q776" s="278"/>
      <c r="R776" s="278"/>
      <c r="S776" s="278"/>
      <c r="T776" s="278"/>
      <c r="U776" s="278"/>
      <c r="V776" s="278"/>
      <c r="W776" s="278"/>
      <c r="X776" s="278"/>
      <c r="Y776" s="278"/>
      <c r="Z776" s="278"/>
    </row>
    <row r="777" ht="15.75" customHeight="1">
      <c r="A777" s="278"/>
      <c r="B777" s="278"/>
      <c r="C777" s="278"/>
      <c r="D777" s="278"/>
      <c r="E777" s="278"/>
      <c r="F777" s="278"/>
      <c r="G777" s="278"/>
      <c r="H777" s="278"/>
      <c r="I777" s="278"/>
      <c r="J777" s="278"/>
      <c r="K777" s="278"/>
      <c r="L777" s="278"/>
      <c r="M777" s="278"/>
      <c r="N777" s="278"/>
      <c r="O777" s="278"/>
      <c r="P777" s="278"/>
      <c r="Q777" s="278"/>
      <c r="R777" s="278"/>
      <c r="S777" s="278"/>
      <c r="T777" s="278"/>
      <c r="U777" s="278"/>
      <c r="V777" s="278"/>
      <c r="W777" s="278"/>
      <c r="X777" s="278"/>
      <c r="Y777" s="278"/>
      <c r="Z777" s="278"/>
    </row>
    <row r="778" ht="15.75" customHeight="1">
      <c r="A778" s="278"/>
      <c r="B778" s="278"/>
      <c r="C778" s="278"/>
      <c r="D778" s="278"/>
      <c r="E778" s="278"/>
      <c r="F778" s="278"/>
      <c r="G778" s="278"/>
      <c r="H778" s="278"/>
      <c r="I778" s="278"/>
      <c r="J778" s="278"/>
      <c r="K778" s="278"/>
      <c r="L778" s="278"/>
      <c r="M778" s="278"/>
      <c r="N778" s="278"/>
      <c r="O778" s="278"/>
      <c r="P778" s="278"/>
      <c r="Q778" s="278"/>
      <c r="R778" s="278"/>
      <c r="S778" s="278"/>
      <c r="T778" s="278"/>
      <c r="U778" s="278"/>
      <c r="V778" s="278"/>
      <c r="W778" s="278"/>
      <c r="X778" s="278"/>
      <c r="Y778" s="278"/>
      <c r="Z778" s="278"/>
    </row>
    <row r="779" ht="15.75" customHeight="1">
      <c r="A779" s="278"/>
      <c r="B779" s="278"/>
      <c r="C779" s="278"/>
      <c r="D779" s="278"/>
      <c r="E779" s="278"/>
      <c r="F779" s="278"/>
      <c r="G779" s="278"/>
      <c r="H779" s="278"/>
      <c r="I779" s="278"/>
      <c r="J779" s="278"/>
      <c r="K779" s="278"/>
      <c r="L779" s="278"/>
      <c r="M779" s="278"/>
      <c r="N779" s="278"/>
      <c r="O779" s="278"/>
      <c r="P779" s="278"/>
      <c r="Q779" s="278"/>
      <c r="R779" s="278"/>
      <c r="S779" s="278"/>
      <c r="T779" s="278"/>
      <c r="U779" s="278"/>
      <c r="V779" s="278"/>
      <c r="W779" s="278"/>
      <c r="X779" s="278"/>
      <c r="Y779" s="278"/>
      <c r="Z779" s="278"/>
    </row>
    <row r="780" ht="15.75" customHeight="1">
      <c r="A780" s="278"/>
      <c r="B780" s="278"/>
      <c r="C780" s="278"/>
      <c r="D780" s="278"/>
      <c r="E780" s="278"/>
      <c r="F780" s="278"/>
      <c r="G780" s="278"/>
      <c r="H780" s="278"/>
      <c r="I780" s="278"/>
      <c r="J780" s="278"/>
      <c r="K780" s="278"/>
      <c r="L780" s="278"/>
      <c r="M780" s="278"/>
      <c r="N780" s="278"/>
      <c r="O780" s="278"/>
      <c r="P780" s="278"/>
      <c r="Q780" s="278"/>
      <c r="R780" s="278"/>
      <c r="S780" s="278"/>
      <c r="T780" s="278"/>
      <c r="U780" s="278"/>
      <c r="V780" s="278"/>
      <c r="W780" s="278"/>
      <c r="X780" s="278"/>
      <c r="Y780" s="278"/>
      <c r="Z780" s="278"/>
    </row>
    <row r="781" ht="15.75" customHeight="1">
      <c r="A781" s="278"/>
      <c r="B781" s="278"/>
      <c r="C781" s="278"/>
      <c r="D781" s="278"/>
      <c r="E781" s="278"/>
      <c r="F781" s="278"/>
      <c r="G781" s="278"/>
      <c r="H781" s="278"/>
      <c r="I781" s="278"/>
      <c r="J781" s="278"/>
      <c r="K781" s="278"/>
      <c r="L781" s="278"/>
      <c r="M781" s="278"/>
      <c r="N781" s="278"/>
      <c r="O781" s="278"/>
      <c r="P781" s="278"/>
      <c r="Q781" s="278"/>
      <c r="R781" s="278"/>
      <c r="S781" s="278"/>
      <c r="T781" s="278"/>
      <c r="U781" s="278"/>
      <c r="V781" s="278"/>
      <c r="W781" s="278"/>
      <c r="X781" s="278"/>
      <c r="Y781" s="278"/>
      <c r="Z781" s="278"/>
    </row>
    <row r="782" ht="15.75" customHeight="1">
      <c r="A782" s="278"/>
      <c r="B782" s="278"/>
      <c r="C782" s="278"/>
      <c r="D782" s="278"/>
      <c r="E782" s="278"/>
      <c r="F782" s="278"/>
      <c r="G782" s="278"/>
      <c r="H782" s="278"/>
      <c r="I782" s="278"/>
      <c r="J782" s="278"/>
      <c r="K782" s="278"/>
      <c r="L782" s="278"/>
      <c r="M782" s="278"/>
      <c r="N782" s="278"/>
      <c r="O782" s="278"/>
      <c r="P782" s="278"/>
      <c r="Q782" s="278"/>
      <c r="R782" s="278"/>
      <c r="S782" s="278"/>
      <c r="T782" s="278"/>
      <c r="U782" s="278"/>
      <c r="V782" s="278"/>
      <c r="W782" s="278"/>
      <c r="X782" s="278"/>
      <c r="Y782" s="278"/>
      <c r="Z782" s="278"/>
    </row>
    <row r="783" ht="15.75" customHeight="1">
      <c r="A783" s="278"/>
      <c r="B783" s="278"/>
      <c r="C783" s="278"/>
      <c r="D783" s="278"/>
      <c r="E783" s="278"/>
      <c r="F783" s="278"/>
      <c r="G783" s="278"/>
      <c r="H783" s="278"/>
      <c r="I783" s="278"/>
      <c r="J783" s="278"/>
      <c r="K783" s="278"/>
      <c r="L783" s="278"/>
      <c r="M783" s="278"/>
      <c r="N783" s="278"/>
      <c r="O783" s="278"/>
      <c r="P783" s="278"/>
      <c r="Q783" s="278"/>
      <c r="R783" s="278"/>
      <c r="S783" s="278"/>
      <c r="T783" s="278"/>
      <c r="U783" s="278"/>
      <c r="V783" s="278"/>
      <c r="W783" s="278"/>
      <c r="X783" s="278"/>
      <c r="Y783" s="278"/>
      <c r="Z783" s="278"/>
    </row>
    <row r="784" ht="15.75" customHeight="1">
      <c r="A784" s="278"/>
      <c r="B784" s="278"/>
      <c r="C784" s="278"/>
      <c r="D784" s="278"/>
      <c r="E784" s="278"/>
      <c r="F784" s="278"/>
      <c r="G784" s="278"/>
      <c r="H784" s="278"/>
      <c r="I784" s="278"/>
      <c r="J784" s="278"/>
      <c r="K784" s="278"/>
      <c r="L784" s="278"/>
      <c r="M784" s="278"/>
      <c r="N784" s="278"/>
      <c r="O784" s="278"/>
      <c r="P784" s="278"/>
      <c r="Q784" s="278"/>
      <c r="R784" s="278"/>
      <c r="S784" s="278"/>
      <c r="T784" s="278"/>
      <c r="U784" s="278"/>
      <c r="V784" s="278"/>
      <c r="W784" s="278"/>
      <c r="X784" s="278"/>
      <c r="Y784" s="278"/>
      <c r="Z784" s="278"/>
    </row>
    <row r="785" ht="15.75" customHeight="1">
      <c r="A785" s="278"/>
      <c r="B785" s="278"/>
      <c r="C785" s="278"/>
      <c r="D785" s="278"/>
      <c r="E785" s="278"/>
      <c r="F785" s="278"/>
      <c r="G785" s="278"/>
      <c r="H785" s="278"/>
      <c r="I785" s="278"/>
      <c r="J785" s="278"/>
      <c r="K785" s="278"/>
      <c r="L785" s="278"/>
      <c r="M785" s="278"/>
      <c r="N785" s="278"/>
      <c r="O785" s="278"/>
      <c r="P785" s="278"/>
      <c r="Q785" s="278"/>
      <c r="R785" s="278"/>
      <c r="S785" s="278"/>
      <c r="T785" s="278"/>
      <c r="U785" s="278"/>
      <c r="V785" s="278"/>
      <c r="W785" s="278"/>
      <c r="X785" s="278"/>
      <c r="Y785" s="278"/>
      <c r="Z785" s="278"/>
    </row>
    <row r="786" ht="15.75" customHeight="1">
      <c r="A786" s="278"/>
      <c r="B786" s="278"/>
      <c r="C786" s="278"/>
      <c r="D786" s="278"/>
      <c r="E786" s="278"/>
      <c r="F786" s="278"/>
      <c r="G786" s="278"/>
      <c r="H786" s="278"/>
      <c r="I786" s="278"/>
      <c r="J786" s="278"/>
      <c r="K786" s="278"/>
      <c r="L786" s="278"/>
      <c r="M786" s="278"/>
      <c r="N786" s="278"/>
      <c r="O786" s="278"/>
      <c r="P786" s="278"/>
      <c r="Q786" s="278"/>
      <c r="R786" s="278"/>
      <c r="S786" s="278"/>
      <c r="T786" s="278"/>
      <c r="U786" s="278"/>
      <c r="V786" s="278"/>
      <c r="W786" s="278"/>
      <c r="X786" s="278"/>
      <c r="Y786" s="278"/>
      <c r="Z786" s="278"/>
    </row>
    <row r="787" ht="15.75" customHeight="1">
      <c r="A787" s="278"/>
      <c r="B787" s="278"/>
      <c r="C787" s="278"/>
      <c r="D787" s="278"/>
      <c r="E787" s="278"/>
      <c r="F787" s="278"/>
      <c r="G787" s="278"/>
      <c r="H787" s="278"/>
      <c r="I787" s="278"/>
      <c r="J787" s="278"/>
      <c r="K787" s="278"/>
      <c r="L787" s="278"/>
      <c r="M787" s="278"/>
      <c r="N787" s="278"/>
      <c r="O787" s="278"/>
      <c r="P787" s="278"/>
      <c r="Q787" s="278"/>
      <c r="R787" s="278"/>
      <c r="S787" s="278"/>
      <c r="T787" s="278"/>
      <c r="U787" s="278"/>
      <c r="V787" s="278"/>
      <c r="W787" s="278"/>
      <c r="X787" s="278"/>
      <c r="Y787" s="278"/>
      <c r="Z787" s="278"/>
    </row>
    <row r="788" ht="15.75" customHeight="1">
      <c r="A788" s="278"/>
      <c r="B788" s="278"/>
      <c r="C788" s="278"/>
      <c r="D788" s="278"/>
      <c r="E788" s="278"/>
      <c r="F788" s="278"/>
      <c r="G788" s="278"/>
      <c r="H788" s="278"/>
      <c r="I788" s="278"/>
      <c r="J788" s="278"/>
      <c r="K788" s="278"/>
      <c r="L788" s="278"/>
      <c r="M788" s="278"/>
      <c r="N788" s="278"/>
      <c r="O788" s="278"/>
      <c r="P788" s="278"/>
      <c r="Q788" s="278"/>
      <c r="R788" s="278"/>
      <c r="S788" s="278"/>
      <c r="T788" s="278"/>
      <c r="U788" s="278"/>
      <c r="V788" s="278"/>
      <c r="W788" s="278"/>
      <c r="X788" s="278"/>
      <c r="Y788" s="278"/>
      <c r="Z788" s="278"/>
    </row>
    <row r="789" ht="15.75" customHeight="1">
      <c r="A789" s="278"/>
      <c r="B789" s="278"/>
      <c r="C789" s="278"/>
      <c r="D789" s="278"/>
      <c r="E789" s="278"/>
      <c r="F789" s="278"/>
      <c r="G789" s="278"/>
      <c r="H789" s="278"/>
      <c r="I789" s="278"/>
      <c r="J789" s="278"/>
      <c r="K789" s="278"/>
      <c r="L789" s="278"/>
      <c r="M789" s="278"/>
      <c r="N789" s="278"/>
      <c r="O789" s="278"/>
      <c r="P789" s="278"/>
      <c r="Q789" s="278"/>
      <c r="R789" s="278"/>
      <c r="S789" s="278"/>
      <c r="T789" s="278"/>
      <c r="U789" s="278"/>
      <c r="V789" s="278"/>
      <c r="W789" s="278"/>
      <c r="X789" s="278"/>
      <c r="Y789" s="278"/>
      <c r="Z789" s="278"/>
    </row>
    <row r="790" ht="15.75" customHeight="1">
      <c r="A790" s="278"/>
      <c r="B790" s="278"/>
      <c r="C790" s="278"/>
      <c r="D790" s="278"/>
      <c r="E790" s="278"/>
      <c r="F790" s="278"/>
      <c r="G790" s="278"/>
      <c r="H790" s="278"/>
      <c r="I790" s="278"/>
      <c r="J790" s="278"/>
      <c r="K790" s="278"/>
      <c r="L790" s="278"/>
      <c r="M790" s="278"/>
      <c r="N790" s="278"/>
      <c r="O790" s="278"/>
      <c r="P790" s="278"/>
      <c r="Q790" s="278"/>
      <c r="R790" s="278"/>
      <c r="S790" s="278"/>
      <c r="T790" s="278"/>
      <c r="U790" s="278"/>
      <c r="V790" s="278"/>
      <c r="W790" s="278"/>
      <c r="X790" s="278"/>
      <c r="Y790" s="278"/>
      <c r="Z790" s="278"/>
    </row>
    <row r="791" ht="15.75" customHeight="1">
      <c r="A791" s="278"/>
      <c r="B791" s="278"/>
      <c r="C791" s="278"/>
      <c r="D791" s="278"/>
      <c r="E791" s="278"/>
      <c r="F791" s="278"/>
      <c r="G791" s="278"/>
      <c r="H791" s="278"/>
      <c r="I791" s="278"/>
      <c r="J791" s="278"/>
      <c r="K791" s="278"/>
      <c r="L791" s="278"/>
      <c r="M791" s="278"/>
      <c r="N791" s="278"/>
      <c r="O791" s="278"/>
      <c r="P791" s="278"/>
      <c r="Q791" s="278"/>
      <c r="R791" s="278"/>
      <c r="S791" s="278"/>
      <c r="T791" s="278"/>
      <c r="U791" s="278"/>
      <c r="V791" s="278"/>
      <c r="W791" s="278"/>
      <c r="X791" s="278"/>
      <c r="Y791" s="278"/>
      <c r="Z791" s="278"/>
    </row>
    <row r="792" ht="15.75" customHeight="1">
      <c r="A792" s="278"/>
      <c r="B792" s="278"/>
      <c r="C792" s="278"/>
      <c r="D792" s="278"/>
      <c r="E792" s="278"/>
      <c r="F792" s="278"/>
      <c r="G792" s="278"/>
      <c r="H792" s="278"/>
      <c r="I792" s="278"/>
      <c r="J792" s="278"/>
      <c r="K792" s="278"/>
      <c r="L792" s="278"/>
      <c r="M792" s="278"/>
      <c r="N792" s="278"/>
      <c r="O792" s="278"/>
      <c r="P792" s="278"/>
      <c r="Q792" s="278"/>
      <c r="R792" s="278"/>
      <c r="S792" s="278"/>
      <c r="T792" s="278"/>
      <c r="U792" s="278"/>
      <c r="V792" s="278"/>
      <c r="W792" s="278"/>
      <c r="X792" s="278"/>
      <c r="Y792" s="278"/>
      <c r="Z792" s="278"/>
    </row>
    <row r="793" ht="15.75" customHeight="1">
      <c r="A793" s="278"/>
      <c r="B793" s="278"/>
      <c r="C793" s="278"/>
      <c r="D793" s="278"/>
      <c r="E793" s="278"/>
      <c r="F793" s="278"/>
      <c r="G793" s="278"/>
      <c r="H793" s="278"/>
      <c r="I793" s="278"/>
      <c r="J793" s="278"/>
      <c r="K793" s="278"/>
      <c r="L793" s="278"/>
      <c r="M793" s="278"/>
      <c r="N793" s="278"/>
      <c r="O793" s="278"/>
      <c r="P793" s="278"/>
      <c r="Q793" s="278"/>
      <c r="R793" s="278"/>
      <c r="S793" s="278"/>
      <c r="T793" s="278"/>
      <c r="U793" s="278"/>
      <c r="V793" s="278"/>
      <c r="W793" s="278"/>
      <c r="X793" s="278"/>
      <c r="Y793" s="278"/>
      <c r="Z793" s="278"/>
    </row>
    <row r="794" ht="15.75" customHeight="1">
      <c r="A794" s="278"/>
      <c r="B794" s="278"/>
      <c r="C794" s="278"/>
      <c r="D794" s="278"/>
      <c r="E794" s="278"/>
      <c r="F794" s="278"/>
      <c r="G794" s="278"/>
      <c r="H794" s="278"/>
      <c r="I794" s="278"/>
      <c r="J794" s="278"/>
      <c r="K794" s="278"/>
      <c r="L794" s="278"/>
      <c r="M794" s="278"/>
      <c r="N794" s="278"/>
      <c r="O794" s="278"/>
      <c r="P794" s="278"/>
      <c r="Q794" s="278"/>
      <c r="R794" s="278"/>
      <c r="S794" s="278"/>
      <c r="T794" s="278"/>
      <c r="U794" s="278"/>
      <c r="V794" s="278"/>
      <c r="W794" s="278"/>
      <c r="X794" s="278"/>
      <c r="Y794" s="278"/>
      <c r="Z794" s="278"/>
    </row>
    <row r="795" ht="15.75" customHeight="1">
      <c r="A795" s="278"/>
      <c r="B795" s="278"/>
      <c r="C795" s="278"/>
      <c r="D795" s="278"/>
      <c r="E795" s="278"/>
      <c r="F795" s="278"/>
      <c r="G795" s="278"/>
      <c r="H795" s="278"/>
      <c r="I795" s="278"/>
      <c r="J795" s="278"/>
      <c r="K795" s="278"/>
      <c r="L795" s="278"/>
      <c r="M795" s="278"/>
      <c r="N795" s="278"/>
      <c r="O795" s="278"/>
      <c r="P795" s="278"/>
      <c r="Q795" s="278"/>
      <c r="R795" s="278"/>
      <c r="S795" s="278"/>
      <c r="T795" s="278"/>
      <c r="U795" s="278"/>
      <c r="V795" s="278"/>
      <c r="W795" s="278"/>
      <c r="X795" s="278"/>
      <c r="Y795" s="278"/>
      <c r="Z795" s="278"/>
    </row>
    <row r="796" ht="15.75" customHeight="1">
      <c r="A796" s="278"/>
      <c r="B796" s="278"/>
      <c r="C796" s="278"/>
      <c r="D796" s="278"/>
      <c r="E796" s="278"/>
      <c r="F796" s="278"/>
      <c r="G796" s="278"/>
      <c r="H796" s="278"/>
      <c r="I796" s="278"/>
      <c r="J796" s="278"/>
      <c r="K796" s="278"/>
      <c r="L796" s="278"/>
      <c r="M796" s="278"/>
      <c r="N796" s="278"/>
      <c r="O796" s="278"/>
      <c r="P796" s="278"/>
      <c r="Q796" s="278"/>
      <c r="R796" s="278"/>
      <c r="S796" s="278"/>
      <c r="T796" s="278"/>
      <c r="U796" s="278"/>
      <c r="V796" s="278"/>
      <c r="W796" s="278"/>
      <c r="X796" s="278"/>
      <c r="Y796" s="278"/>
      <c r="Z796" s="278"/>
    </row>
    <row r="797" ht="15.75" customHeight="1">
      <c r="A797" s="278"/>
      <c r="B797" s="278"/>
      <c r="C797" s="278"/>
      <c r="D797" s="278"/>
      <c r="E797" s="278"/>
      <c r="F797" s="278"/>
      <c r="G797" s="278"/>
      <c r="H797" s="278"/>
      <c r="I797" s="278"/>
      <c r="J797" s="278"/>
      <c r="K797" s="278"/>
      <c r="L797" s="278"/>
      <c r="M797" s="278"/>
      <c r="N797" s="278"/>
      <c r="O797" s="278"/>
      <c r="P797" s="278"/>
      <c r="Q797" s="278"/>
      <c r="R797" s="278"/>
      <c r="S797" s="278"/>
      <c r="T797" s="278"/>
      <c r="U797" s="278"/>
      <c r="V797" s="278"/>
      <c r="W797" s="278"/>
      <c r="X797" s="278"/>
      <c r="Y797" s="278"/>
      <c r="Z797" s="278"/>
    </row>
    <row r="798" ht="15.75" customHeight="1">
      <c r="A798" s="278"/>
      <c r="B798" s="278"/>
      <c r="C798" s="278"/>
      <c r="D798" s="278"/>
      <c r="E798" s="278"/>
      <c r="F798" s="278"/>
      <c r="G798" s="278"/>
      <c r="H798" s="278"/>
      <c r="I798" s="278"/>
      <c r="J798" s="278"/>
      <c r="K798" s="278"/>
      <c r="L798" s="278"/>
      <c r="M798" s="278"/>
      <c r="N798" s="278"/>
      <c r="O798" s="278"/>
      <c r="P798" s="278"/>
      <c r="Q798" s="278"/>
      <c r="R798" s="278"/>
      <c r="S798" s="278"/>
      <c r="T798" s="278"/>
      <c r="U798" s="278"/>
      <c r="V798" s="278"/>
      <c r="W798" s="278"/>
      <c r="X798" s="278"/>
      <c r="Y798" s="278"/>
      <c r="Z798" s="278"/>
    </row>
    <row r="799" ht="15.75" customHeight="1">
      <c r="A799" s="278"/>
      <c r="B799" s="278"/>
      <c r="C799" s="278"/>
      <c r="D799" s="278"/>
      <c r="E799" s="278"/>
      <c r="F799" s="278"/>
      <c r="G799" s="278"/>
      <c r="H799" s="278"/>
      <c r="I799" s="278"/>
      <c r="J799" s="278"/>
      <c r="K799" s="278"/>
      <c r="L799" s="278"/>
      <c r="M799" s="278"/>
      <c r="N799" s="278"/>
      <c r="O799" s="278"/>
      <c r="P799" s="278"/>
      <c r="Q799" s="278"/>
      <c r="R799" s="278"/>
      <c r="S799" s="278"/>
      <c r="T799" s="278"/>
      <c r="U799" s="278"/>
      <c r="V799" s="278"/>
      <c r="W799" s="278"/>
      <c r="X799" s="278"/>
      <c r="Y799" s="278"/>
      <c r="Z799" s="278"/>
    </row>
    <row r="800" ht="15.75" customHeight="1">
      <c r="A800" s="278"/>
      <c r="B800" s="278"/>
      <c r="C800" s="278"/>
      <c r="D800" s="278"/>
      <c r="E800" s="278"/>
      <c r="F800" s="278"/>
      <c r="G800" s="278"/>
      <c r="H800" s="278"/>
      <c r="I800" s="278"/>
      <c r="J800" s="278"/>
      <c r="K800" s="278"/>
      <c r="L800" s="278"/>
      <c r="M800" s="278"/>
      <c r="N800" s="278"/>
      <c r="O800" s="278"/>
      <c r="P800" s="278"/>
      <c r="Q800" s="278"/>
      <c r="R800" s="278"/>
      <c r="S800" s="278"/>
      <c r="T800" s="278"/>
      <c r="U800" s="278"/>
      <c r="V800" s="278"/>
      <c r="W800" s="278"/>
      <c r="X800" s="278"/>
      <c r="Y800" s="278"/>
      <c r="Z800" s="278"/>
    </row>
    <row r="801" ht="15.75" customHeight="1">
      <c r="A801" s="278"/>
      <c r="B801" s="278"/>
      <c r="C801" s="278"/>
      <c r="D801" s="278"/>
      <c r="E801" s="278"/>
      <c r="F801" s="278"/>
      <c r="G801" s="278"/>
      <c r="H801" s="278"/>
      <c r="I801" s="278"/>
      <c r="J801" s="278"/>
      <c r="K801" s="278"/>
      <c r="L801" s="278"/>
      <c r="M801" s="278"/>
      <c r="N801" s="278"/>
      <c r="O801" s="278"/>
      <c r="P801" s="278"/>
      <c r="Q801" s="278"/>
      <c r="R801" s="278"/>
      <c r="S801" s="278"/>
      <c r="T801" s="278"/>
      <c r="U801" s="278"/>
      <c r="V801" s="278"/>
      <c r="W801" s="278"/>
      <c r="X801" s="278"/>
      <c r="Y801" s="278"/>
      <c r="Z801" s="278"/>
    </row>
    <row r="802" ht="15.75" customHeight="1">
      <c r="A802" s="278"/>
      <c r="B802" s="278"/>
      <c r="C802" s="278"/>
      <c r="D802" s="278"/>
      <c r="E802" s="278"/>
      <c r="F802" s="278"/>
      <c r="G802" s="278"/>
      <c r="H802" s="278"/>
      <c r="I802" s="278"/>
      <c r="J802" s="278"/>
      <c r="K802" s="278"/>
      <c r="L802" s="278"/>
      <c r="M802" s="278"/>
      <c r="N802" s="278"/>
      <c r="O802" s="278"/>
      <c r="P802" s="278"/>
      <c r="Q802" s="278"/>
      <c r="R802" s="278"/>
      <c r="S802" s="278"/>
      <c r="T802" s="278"/>
      <c r="U802" s="278"/>
      <c r="V802" s="278"/>
      <c r="W802" s="278"/>
      <c r="X802" s="278"/>
      <c r="Y802" s="278"/>
      <c r="Z802" s="278"/>
    </row>
    <row r="803" ht="15.75" customHeight="1">
      <c r="A803" s="278"/>
      <c r="B803" s="278"/>
      <c r="C803" s="278"/>
      <c r="D803" s="278"/>
      <c r="E803" s="278"/>
      <c r="F803" s="278"/>
      <c r="G803" s="278"/>
      <c r="H803" s="278"/>
      <c r="I803" s="278"/>
      <c r="J803" s="278"/>
      <c r="K803" s="278"/>
      <c r="L803" s="278"/>
      <c r="M803" s="278"/>
      <c r="N803" s="278"/>
      <c r="O803" s="278"/>
      <c r="P803" s="278"/>
      <c r="Q803" s="278"/>
      <c r="R803" s="278"/>
      <c r="S803" s="278"/>
      <c r="T803" s="278"/>
      <c r="U803" s="278"/>
      <c r="V803" s="278"/>
      <c r="W803" s="278"/>
      <c r="X803" s="278"/>
      <c r="Y803" s="278"/>
      <c r="Z803" s="278"/>
    </row>
    <row r="804" ht="15.75" customHeight="1">
      <c r="A804" s="278"/>
      <c r="B804" s="278"/>
      <c r="C804" s="278"/>
      <c r="D804" s="278"/>
      <c r="E804" s="278"/>
      <c r="F804" s="278"/>
      <c r="G804" s="278"/>
      <c r="H804" s="278"/>
      <c r="I804" s="278"/>
      <c r="J804" s="278"/>
      <c r="K804" s="278"/>
      <c r="L804" s="278"/>
      <c r="M804" s="278"/>
      <c r="N804" s="278"/>
      <c r="O804" s="278"/>
      <c r="P804" s="278"/>
      <c r="Q804" s="278"/>
      <c r="R804" s="278"/>
      <c r="S804" s="278"/>
      <c r="T804" s="278"/>
      <c r="U804" s="278"/>
      <c r="V804" s="278"/>
      <c r="W804" s="278"/>
      <c r="X804" s="278"/>
      <c r="Y804" s="278"/>
      <c r="Z804" s="278"/>
    </row>
    <row r="805" ht="15.75" customHeight="1">
      <c r="A805" s="278"/>
      <c r="B805" s="278"/>
      <c r="C805" s="278"/>
      <c r="D805" s="278"/>
      <c r="E805" s="278"/>
      <c r="F805" s="278"/>
      <c r="G805" s="278"/>
      <c r="H805" s="278"/>
      <c r="I805" s="278"/>
      <c r="J805" s="278"/>
      <c r="K805" s="278"/>
      <c r="L805" s="278"/>
      <c r="M805" s="278"/>
      <c r="N805" s="278"/>
      <c r="O805" s="278"/>
      <c r="P805" s="278"/>
      <c r="Q805" s="278"/>
      <c r="R805" s="278"/>
      <c r="S805" s="278"/>
      <c r="T805" s="278"/>
      <c r="U805" s="278"/>
      <c r="V805" s="278"/>
      <c r="W805" s="278"/>
      <c r="X805" s="278"/>
      <c r="Y805" s="278"/>
      <c r="Z805" s="278"/>
    </row>
    <row r="806" ht="15.75" customHeight="1">
      <c r="A806" s="278"/>
      <c r="B806" s="278"/>
      <c r="C806" s="278"/>
      <c r="D806" s="278"/>
      <c r="E806" s="278"/>
      <c r="F806" s="278"/>
      <c r="G806" s="278"/>
      <c r="H806" s="278"/>
      <c r="I806" s="278"/>
      <c r="J806" s="278"/>
      <c r="K806" s="278"/>
      <c r="L806" s="278"/>
      <c r="M806" s="278"/>
      <c r="N806" s="278"/>
      <c r="O806" s="278"/>
      <c r="P806" s="278"/>
      <c r="Q806" s="278"/>
      <c r="R806" s="278"/>
      <c r="S806" s="278"/>
      <c r="T806" s="278"/>
      <c r="U806" s="278"/>
      <c r="V806" s="278"/>
      <c r="W806" s="278"/>
      <c r="X806" s="278"/>
      <c r="Y806" s="278"/>
      <c r="Z806" s="278"/>
    </row>
    <row r="807" ht="15.75" customHeight="1">
      <c r="A807" s="278"/>
      <c r="B807" s="278"/>
      <c r="C807" s="278"/>
      <c r="D807" s="278"/>
      <c r="E807" s="278"/>
      <c r="F807" s="278"/>
      <c r="G807" s="278"/>
      <c r="H807" s="278"/>
      <c r="I807" s="278"/>
      <c r="J807" s="278"/>
      <c r="K807" s="278"/>
      <c r="L807" s="278"/>
      <c r="M807" s="278"/>
      <c r="N807" s="278"/>
      <c r="O807" s="278"/>
      <c r="P807" s="278"/>
      <c r="Q807" s="278"/>
      <c r="R807" s="278"/>
      <c r="S807" s="278"/>
      <c r="T807" s="278"/>
      <c r="U807" s="278"/>
      <c r="V807" s="278"/>
      <c r="W807" s="278"/>
      <c r="X807" s="278"/>
      <c r="Y807" s="278"/>
      <c r="Z807" s="278"/>
    </row>
    <row r="808" ht="15.75" customHeight="1">
      <c r="A808" s="278"/>
      <c r="B808" s="278"/>
      <c r="C808" s="278"/>
      <c r="D808" s="278"/>
      <c r="E808" s="278"/>
      <c r="F808" s="278"/>
      <c r="G808" s="278"/>
      <c r="H808" s="278"/>
      <c r="I808" s="278"/>
      <c r="J808" s="278"/>
      <c r="K808" s="278"/>
      <c r="L808" s="278"/>
      <c r="M808" s="278"/>
      <c r="N808" s="278"/>
      <c r="O808" s="278"/>
      <c r="P808" s="278"/>
      <c r="Q808" s="278"/>
      <c r="R808" s="278"/>
      <c r="S808" s="278"/>
      <c r="T808" s="278"/>
      <c r="U808" s="278"/>
      <c r="V808" s="278"/>
      <c r="W808" s="278"/>
      <c r="X808" s="278"/>
      <c r="Y808" s="278"/>
      <c r="Z808" s="278"/>
    </row>
    <row r="809" ht="15.75" customHeight="1">
      <c r="A809" s="278"/>
      <c r="B809" s="278"/>
      <c r="C809" s="278"/>
      <c r="D809" s="278"/>
      <c r="E809" s="278"/>
      <c r="F809" s="278"/>
      <c r="G809" s="278"/>
      <c r="H809" s="278"/>
      <c r="I809" s="278"/>
      <c r="J809" s="278"/>
      <c r="K809" s="278"/>
      <c r="L809" s="278"/>
      <c r="M809" s="278"/>
      <c r="N809" s="278"/>
      <c r="O809" s="278"/>
      <c r="P809" s="278"/>
      <c r="Q809" s="278"/>
      <c r="R809" s="278"/>
      <c r="S809" s="278"/>
      <c r="T809" s="278"/>
      <c r="U809" s="278"/>
      <c r="V809" s="278"/>
      <c r="W809" s="278"/>
      <c r="X809" s="278"/>
      <c r="Y809" s="278"/>
      <c r="Z809" s="278"/>
    </row>
    <row r="810" ht="15.75" customHeight="1">
      <c r="A810" s="278"/>
      <c r="B810" s="278"/>
      <c r="C810" s="278"/>
      <c r="D810" s="278"/>
      <c r="E810" s="278"/>
      <c r="F810" s="278"/>
      <c r="G810" s="278"/>
      <c r="H810" s="278"/>
      <c r="I810" s="278"/>
      <c r="J810" s="278"/>
      <c r="K810" s="278"/>
      <c r="L810" s="278"/>
      <c r="M810" s="278"/>
      <c r="N810" s="278"/>
      <c r="O810" s="278"/>
      <c r="P810" s="278"/>
      <c r="Q810" s="278"/>
      <c r="R810" s="278"/>
      <c r="S810" s="278"/>
      <c r="T810" s="278"/>
      <c r="U810" s="278"/>
      <c r="V810" s="278"/>
      <c r="W810" s="278"/>
      <c r="X810" s="278"/>
      <c r="Y810" s="278"/>
      <c r="Z810" s="278"/>
    </row>
    <row r="811" ht="15.75" customHeight="1">
      <c r="A811" s="278"/>
      <c r="B811" s="278"/>
      <c r="C811" s="278"/>
      <c r="D811" s="278"/>
      <c r="E811" s="278"/>
      <c r="F811" s="278"/>
      <c r="G811" s="278"/>
      <c r="H811" s="278"/>
      <c r="I811" s="278"/>
      <c r="J811" s="278"/>
      <c r="K811" s="278"/>
      <c r="L811" s="278"/>
      <c r="M811" s="278"/>
      <c r="N811" s="278"/>
      <c r="O811" s="278"/>
      <c r="P811" s="278"/>
      <c r="Q811" s="278"/>
      <c r="R811" s="278"/>
      <c r="S811" s="278"/>
      <c r="T811" s="278"/>
      <c r="U811" s="278"/>
      <c r="V811" s="278"/>
      <c r="W811" s="278"/>
      <c r="X811" s="278"/>
      <c r="Y811" s="278"/>
      <c r="Z811" s="278"/>
    </row>
    <row r="812" ht="15.75" customHeight="1">
      <c r="A812" s="278"/>
      <c r="B812" s="278"/>
      <c r="C812" s="278"/>
      <c r="D812" s="278"/>
      <c r="E812" s="278"/>
      <c r="F812" s="278"/>
      <c r="G812" s="278"/>
      <c r="H812" s="278"/>
      <c r="I812" s="278"/>
      <c r="J812" s="278"/>
      <c r="K812" s="278"/>
      <c r="L812" s="278"/>
      <c r="M812" s="278"/>
      <c r="N812" s="278"/>
      <c r="O812" s="278"/>
      <c r="P812" s="278"/>
      <c r="Q812" s="278"/>
      <c r="R812" s="278"/>
      <c r="S812" s="278"/>
      <c r="T812" s="278"/>
      <c r="U812" s="278"/>
      <c r="V812" s="278"/>
      <c r="W812" s="278"/>
      <c r="X812" s="278"/>
      <c r="Y812" s="278"/>
      <c r="Z812" s="278"/>
    </row>
    <row r="813" ht="15.75" customHeight="1">
      <c r="A813" s="278"/>
      <c r="B813" s="278"/>
      <c r="C813" s="278"/>
      <c r="D813" s="278"/>
      <c r="E813" s="278"/>
      <c r="F813" s="278"/>
      <c r="G813" s="278"/>
      <c r="H813" s="278"/>
      <c r="I813" s="278"/>
      <c r="J813" s="278"/>
      <c r="K813" s="278"/>
      <c r="L813" s="278"/>
      <c r="M813" s="278"/>
      <c r="N813" s="278"/>
      <c r="O813" s="278"/>
      <c r="P813" s="278"/>
      <c r="Q813" s="278"/>
      <c r="R813" s="278"/>
      <c r="S813" s="278"/>
      <c r="T813" s="278"/>
      <c r="U813" s="278"/>
      <c r="V813" s="278"/>
      <c r="W813" s="278"/>
      <c r="X813" s="278"/>
      <c r="Y813" s="278"/>
      <c r="Z813" s="278"/>
    </row>
    <row r="814" ht="15.75" customHeight="1">
      <c r="A814" s="278"/>
      <c r="B814" s="278"/>
      <c r="C814" s="278"/>
      <c r="D814" s="278"/>
      <c r="E814" s="278"/>
      <c r="F814" s="278"/>
      <c r="G814" s="278"/>
      <c r="H814" s="278"/>
      <c r="I814" s="278"/>
      <c r="J814" s="278"/>
      <c r="K814" s="278"/>
      <c r="L814" s="278"/>
      <c r="M814" s="278"/>
      <c r="N814" s="278"/>
      <c r="O814" s="278"/>
      <c r="P814" s="278"/>
      <c r="Q814" s="278"/>
      <c r="R814" s="278"/>
      <c r="S814" s="278"/>
      <c r="T814" s="278"/>
      <c r="U814" s="278"/>
      <c r="V814" s="278"/>
      <c r="W814" s="278"/>
      <c r="X814" s="278"/>
      <c r="Y814" s="278"/>
      <c r="Z814" s="278"/>
    </row>
    <row r="815" ht="15.75" customHeight="1">
      <c r="A815" s="278"/>
      <c r="B815" s="278"/>
      <c r="C815" s="278"/>
      <c r="D815" s="278"/>
      <c r="E815" s="278"/>
      <c r="F815" s="278"/>
      <c r="G815" s="278"/>
      <c r="H815" s="278"/>
      <c r="I815" s="278"/>
      <c r="J815" s="278"/>
      <c r="K815" s="278"/>
      <c r="L815" s="278"/>
      <c r="M815" s="278"/>
      <c r="N815" s="278"/>
      <c r="O815" s="278"/>
      <c r="P815" s="278"/>
      <c r="Q815" s="278"/>
      <c r="R815" s="278"/>
      <c r="S815" s="278"/>
      <c r="T815" s="278"/>
      <c r="U815" s="278"/>
      <c r="V815" s="278"/>
      <c r="W815" s="278"/>
      <c r="X815" s="278"/>
      <c r="Y815" s="278"/>
      <c r="Z815" s="278"/>
    </row>
    <row r="816" ht="15.75" customHeight="1">
      <c r="A816" s="278"/>
      <c r="B816" s="278"/>
      <c r="C816" s="278"/>
      <c r="D816" s="278"/>
      <c r="E816" s="278"/>
      <c r="F816" s="278"/>
      <c r="G816" s="278"/>
      <c r="H816" s="278"/>
      <c r="I816" s="278"/>
      <c r="J816" s="278"/>
      <c r="K816" s="278"/>
      <c r="L816" s="278"/>
      <c r="M816" s="278"/>
      <c r="N816" s="278"/>
      <c r="O816" s="278"/>
      <c r="P816" s="278"/>
      <c r="Q816" s="278"/>
      <c r="R816" s="278"/>
      <c r="S816" s="278"/>
      <c r="T816" s="278"/>
      <c r="U816" s="278"/>
      <c r="V816" s="278"/>
      <c r="W816" s="278"/>
      <c r="X816" s="278"/>
      <c r="Y816" s="278"/>
      <c r="Z816" s="278"/>
    </row>
    <row r="817" ht="15.75" customHeight="1">
      <c r="A817" s="278"/>
      <c r="B817" s="278"/>
      <c r="C817" s="278"/>
      <c r="D817" s="278"/>
      <c r="E817" s="278"/>
      <c r="F817" s="278"/>
      <c r="G817" s="278"/>
      <c r="H817" s="278"/>
      <c r="I817" s="278"/>
      <c r="J817" s="278"/>
      <c r="K817" s="278"/>
      <c r="L817" s="278"/>
      <c r="M817" s="278"/>
      <c r="N817" s="278"/>
      <c r="O817" s="278"/>
      <c r="P817" s="278"/>
      <c r="Q817" s="278"/>
      <c r="R817" s="278"/>
      <c r="S817" s="278"/>
      <c r="T817" s="278"/>
      <c r="U817" s="278"/>
      <c r="V817" s="278"/>
      <c r="W817" s="278"/>
      <c r="X817" s="278"/>
      <c r="Y817" s="278"/>
      <c r="Z817" s="278"/>
    </row>
    <row r="818" ht="15.75" customHeight="1">
      <c r="A818" s="278"/>
      <c r="B818" s="278"/>
      <c r="C818" s="278"/>
      <c r="D818" s="278"/>
      <c r="E818" s="278"/>
      <c r="F818" s="278"/>
      <c r="G818" s="278"/>
      <c r="H818" s="278"/>
      <c r="I818" s="278"/>
      <c r="J818" s="278"/>
      <c r="K818" s="278"/>
      <c r="L818" s="278"/>
      <c r="M818" s="278"/>
      <c r="N818" s="278"/>
      <c r="O818" s="278"/>
      <c r="P818" s="278"/>
      <c r="Q818" s="278"/>
      <c r="R818" s="278"/>
      <c r="S818" s="278"/>
      <c r="T818" s="278"/>
      <c r="U818" s="278"/>
      <c r="V818" s="278"/>
      <c r="W818" s="278"/>
      <c r="X818" s="278"/>
      <c r="Y818" s="278"/>
      <c r="Z818" s="278"/>
    </row>
    <row r="819" ht="15.75" customHeight="1">
      <c r="A819" s="278"/>
      <c r="B819" s="278"/>
      <c r="C819" s="278"/>
      <c r="D819" s="278"/>
      <c r="E819" s="278"/>
      <c r="F819" s="278"/>
      <c r="G819" s="278"/>
      <c r="H819" s="278"/>
      <c r="I819" s="278"/>
      <c r="J819" s="278"/>
      <c r="K819" s="278"/>
      <c r="L819" s="278"/>
      <c r="M819" s="278"/>
      <c r="N819" s="278"/>
      <c r="O819" s="278"/>
      <c r="P819" s="278"/>
      <c r="Q819" s="278"/>
      <c r="R819" s="278"/>
      <c r="S819" s="278"/>
      <c r="T819" s="278"/>
      <c r="U819" s="278"/>
      <c r="V819" s="278"/>
      <c r="W819" s="278"/>
      <c r="X819" s="278"/>
      <c r="Y819" s="278"/>
      <c r="Z819" s="278"/>
    </row>
    <row r="820" ht="15.75" customHeight="1">
      <c r="A820" s="278"/>
      <c r="B820" s="278"/>
      <c r="C820" s="278"/>
      <c r="D820" s="278"/>
      <c r="E820" s="278"/>
      <c r="F820" s="278"/>
      <c r="G820" s="278"/>
      <c r="H820" s="278"/>
      <c r="I820" s="278"/>
      <c r="J820" s="278"/>
      <c r="K820" s="278"/>
      <c r="L820" s="278"/>
      <c r="M820" s="278"/>
      <c r="N820" s="278"/>
      <c r="O820" s="278"/>
      <c r="P820" s="278"/>
      <c r="Q820" s="278"/>
      <c r="R820" s="278"/>
      <c r="S820" s="278"/>
      <c r="T820" s="278"/>
      <c r="U820" s="278"/>
      <c r="V820" s="278"/>
      <c r="W820" s="278"/>
      <c r="X820" s="278"/>
      <c r="Y820" s="278"/>
      <c r="Z820" s="278"/>
    </row>
    <row r="821" ht="15.75" customHeight="1">
      <c r="A821" s="278"/>
      <c r="B821" s="278"/>
      <c r="C821" s="278"/>
      <c r="D821" s="278"/>
      <c r="E821" s="278"/>
      <c r="F821" s="278"/>
      <c r="G821" s="278"/>
      <c r="H821" s="278"/>
      <c r="I821" s="278"/>
      <c r="J821" s="278"/>
      <c r="K821" s="278"/>
      <c r="L821" s="278"/>
      <c r="M821" s="278"/>
      <c r="N821" s="278"/>
      <c r="O821" s="278"/>
      <c r="P821" s="278"/>
      <c r="Q821" s="278"/>
      <c r="R821" s="278"/>
      <c r="S821" s="278"/>
      <c r="T821" s="278"/>
      <c r="U821" s="278"/>
      <c r="V821" s="278"/>
      <c r="W821" s="278"/>
      <c r="X821" s="278"/>
      <c r="Y821" s="278"/>
      <c r="Z821" s="278"/>
    </row>
    <row r="822" ht="15.75" customHeight="1">
      <c r="A822" s="278"/>
      <c r="B822" s="278"/>
      <c r="C822" s="278"/>
      <c r="D822" s="278"/>
      <c r="E822" s="278"/>
      <c r="F822" s="278"/>
      <c r="G822" s="278"/>
      <c r="H822" s="278"/>
      <c r="I822" s="278"/>
      <c r="J822" s="278"/>
      <c r="K822" s="278"/>
      <c r="L822" s="278"/>
      <c r="M822" s="278"/>
      <c r="N822" s="278"/>
      <c r="O822" s="278"/>
      <c r="P822" s="278"/>
      <c r="Q822" s="278"/>
      <c r="R822" s="278"/>
      <c r="S822" s="278"/>
      <c r="T822" s="278"/>
      <c r="U822" s="278"/>
      <c r="V822" s="278"/>
      <c r="W822" s="278"/>
      <c r="X822" s="278"/>
      <c r="Y822" s="278"/>
      <c r="Z822" s="278"/>
    </row>
    <row r="823" ht="15.75" customHeight="1">
      <c r="A823" s="278"/>
      <c r="B823" s="278"/>
      <c r="C823" s="278"/>
      <c r="D823" s="278"/>
      <c r="E823" s="278"/>
      <c r="F823" s="278"/>
      <c r="G823" s="278"/>
      <c r="H823" s="278"/>
      <c r="I823" s="278"/>
      <c r="J823" s="278"/>
      <c r="K823" s="278"/>
      <c r="L823" s="278"/>
      <c r="M823" s="278"/>
      <c r="N823" s="278"/>
      <c r="O823" s="278"/>
      <c r="P823" s="278"/>
      <c r="Q823" s="278"/>
      <c r="R823" s="278"/>
      <c r="S823" s="278"/>
      <c r="T823" s="278"/>
      <c r="U823" s="278"/>
      <c r="V823" s="278"/>
      <c r="W823" s="278"/>
      <c r="X823" s="278"/>
      <c r="Y823" s="278"/>
      <c r="Z823" s="278"/>
    </row>
    <row r="824" ht="15.75" customHeight="1">
      <c r="A824" s="278"/>
      <c r="B824" s="278"/>
      <c r="C824" s="278"/>
      <c r="D824" s="278"/>
      <c r="E824" s="278"/>
      <c r="F824" s="278"/>
      <c r="G824" s="278"/>
      <c r="H824" s="278"/>
      <c r="I824" s="278"/>
      <c r="J824" s="278"/>
      <c r="K824" s="278"/>
      <c r="L824" s="278"/>
      <c r="M824" s="278"/>
      <c r="N824" s="278"/>
      <c r="O824" s="278"/>
      <c r="P824" s="278"/>
      <c r="Q824" s="278"/>
      <c r="R824" s="278"/>
      <c r="S824" s="278"/>
      <c r="T824" s="278"/>
      <c r="U824" s="278"/>
      <c r="V824" s="278"/>
      <c r="W824" s="278"/>
      <c r="X824" s="278"/>
      <c r="Y824" s="278"/>
      <c r="Z824" s="278"/>
    </row>
    <row r="825" ht="15.75" customHeight="1">
      <c r="A825" s="278"/>
      <c r="B825" s="278"/>
      <c r="C825" s="278"/>
      <c r="D825" s="278"/>
      <c r="E825" s="278"/>
      <c r="F825" s="278"/>
      <c r="G825" s="278"/>
      <c r="H825" s="278"/>
      <c r="I825" s="278"/>
      <c r="J825" s="278"/>
      <c r="K825" s="278"/>
      <c r="L825" s="278"/>
      <c r="M825" s="278"/>
      <c r="N825" s="278"/>
      <c r="O825" s="278"/>
      <c r="P825" s="278"/>
      <c r="Q825" s="278"/>
      <c r="R825" s="278"/>
      <c r="S825" s="278"/>
      <c r="T825" s="278"/>
      <c r="U825" s="278"/>
      <c r="V825" s="278"/>
      <c r="W825" s="278"/>
      <c r="X825" s="278"/>
      <c r="Y825" s="278"/>
      <c r="Z825" s="278"/>
    </row>
    <row r="826" ht="15.75" customHeight="1">
      <c r="A826" s="278"/>
      <c r="B826" s="278"/>
      <c r="C826" s="278"/>
      <c r="D826" s="278"/>
      <c r="E826" s="278"/>
      <c r="F826" s="278"/>
      <c r="G826" s="278"/>
      <c r="H826" s="278"/>
      <c r="I826" s="278"/>
      <c r="J826" s="278"/>
      <c r="K826" s="278"/>
      <c r="L826" s="278"/>
      <c r="M826" s="278"/>
      <c r="N826" s="278"/>
      <c r="O826" s="278"/>
      <c r="P826" s="278"/>
      <c r="Q826" s="278"/>
      <c r="R826" s="278"/>
      <c r="S826" s="278"/>
      <c r="T826" s="278"/>
      <c r="U826" s="278"/>
      <c r="V826" s="278"/>
      <c r="W826" s="278"/>
      <c r="X826" s="278"/>
      <c r="Y826" s="278"/>
      <c r="Z826" s="278"/>
    </row>
    <row r="827" ht="15.75" customHeight="1">
      <c r="A827" s="278"/>
      <c r="B827" s="278"/>
      <c r="C827" s="278"/>
      <c r="D827" s="278"/>
      <c r="E827" s="278"/>
      <c r="F827" s="278"/>
      <c r="G827" s="278"/>
      <c r="H827" s="278"/>
      <c r="I827" s="278"/>
      <c r="J827" s="278"/>
      <c r="K827" s="278"/>
      <c r="L827" s="278"/>
      <c r="M827" s="278"/>
      <c r="N827" s="278"/>
      <c r="O827" s="278"/>
      <c r="P827" s="278"/>
      <c r="Q827" s="278"/>
      <c r="R827" s="278"/>
      <c r="S827" s="278"/>
      <c r="T827" s="278"/>
      <c r="U827" s="278"/>
      <c r="V827" s="278"/>
      <c r="W827" s="278"/>
      <c r="X827" s="278"/>
      <c r="Y827" s="278"/>
      <c r="Z827" s="278"/>
    </row>
    <row r="828" ht="15.75" customHeight="1">
      <c r="A828" s="278"/>
      <c r="B828" s="278"/>
      <c r="C828" s="278"/>
      <c r="D828" s="278"/>
      <c r="E828" s="278"/>
      <c r="F828" s="278"/>
      <c r="G828" s="278"/>
      <c r="H828" s="278"/>
      <c r="I828" s="278"/>
      <c r="J828" s="278"/>
      <c r="K828" s="278"/>
      <c r="L828" s="278"/>
      <c r="M828" s="278"/>
      <c r="N828" s="278"/>
      <c r="O828" s="278"/>
      <c r="P828" s="278"/>
      <c r="Q828" s="278"/>
      <c r="R828" s="278"/>
      <c r="S828" s="278"/>
      <c r="T828" s="278"/>
      <c r="U828" s="278"/>
      <c r="V828" s="278"/>
      <c r="W828" s="278"/>
      <c r="X828" s="278"/>
      <c r="Y828" s="278"/>
      <c r="Z828" s="278"/>
    </row>
    <row r="829" ht="15.75" customHeight="1">
      <c r="A829" s="278"/>
      <c r="B829" s="278"/>
      <c r="C829" s="278"/>
      <c r="D829" s="278"/>
      <c r="E829" s="278"/>
      <c r="F829" s="278"/>
      <c r="G829" s="278"/>
      <c r="H829" s="278"/>
      <c r="I829" s="278"/>
      <c r="J829" s="278"/>
      <c r="K829" s="278"/>
      <c r="L829" s="278"/>
      <c r="M829" s="278"/>
      <c r="N829" s="278"/>
      <c r="O829" s="278"/>
      <c r="P829" s="278"/>
      <c r="Q829" s="278"/>
      <c r="R829" s="278"/>
      <c r="S829" s="278"/>
      <c r="T829" s="278"/>
      <c r="U829" s="278"/>
      <c r="V829" s="278"/>
      <c r="W829" s="278"/>
      <c r="X829" s="278"/>
      <c r="Y829" s="278"/>
      <c r="Z829" s="278"/>
    </row>
    <row r="830" ht="15.75" customHeight="1">
      <c r="A830" s="278"/>
      <c r="B830" s="278"/>
      <c r="C830" s="278"/>
      <c r="D830" s="278"/>
      <c r="E830" s="278"/>
      <c r="F830" s="278"/>
      <c r="G830" s="278"/>
      <c r="H830" s="278"/>
      <c r="I830" s="278"/>
      <c r="J830" s="278"/>
      <c r="K830" s="278"/>
      <c r="L830" s="278"/>
      <c r="M830" s="278"/>
      <c r="N830" s="278"/>
      <c r="O830" s="278"/>
      <c r="P830" s="278"/>
      <c r="Q830" s="278"/>
      <c r="R830" s="278"/>
      <c r="S830" s="278"/>
      <c r="T830" s="278"/>
      <c r="U830" s="278"/>
      <c r="V830" s="278"/>
      <c r="W830" s="278"/>
      <c r="X830" s="278"/>
      <c r="Y830" s="278"/>
      <c r="Z830" s="278"/>
    </row>
    <row r="831" ht="15.75" customHeight="1">
      <c r="A831" s="278"/>
      <c r="B831" s="278"/>
      <c r="C831" s="278"/>
      <c r="D831" s="278"/>
      <c r="E831" s="278"/>
      <c r="F831" s="278"/>
      <c r="G831" s="278"/>
      <c r="H831" s="278"/>
      <c r="I831" s="278"/>
      <c r="J831" s="278"/>
      <c r="K831" s="278"/>
      <c r="L831" s="278"/>
      <c r="M831" s="278"/>
      <c r="N831" s="278"/>
      <c r="O831" s="278"/>
      <c r="P831" s="278"/>
      <c r="Q831" s="278"/>
      <c r="R831" s="278"/>
      <c r="S831" s="278"/>
      <c r="T831" s="278"/>
      <c r="U831" s="278"/>
      <c r="V831" s="278"/>
      <c r="W831" s="278"/>
      <c r="X831" s="278"/>
      <c r="Y831" s="278"/>
      <c r="Z831" s="278"/>
    </row>
    <row r="832" ht="15.75" customHeight="1">
      <c r="A832" s="278"/>
      <c r="B832" s="278"/>
      <c r="C832" s="278"/>
      <c r="D832" s="278"/>
      <c r="E832" s="278"/>
      <c r="F832" s="278"/>
      <c r="G832" s="278"/>
      <c r="H832" s="278"/>
      <c r="I832" s="278"/>
      <c r="J832" s="278"/>
      <c r="K832" s="278"/>
      <c r="L832" s="278"/>
      <c r="M832" s="278"/>
      <c r="N832" s="278"/>
      <c r="O832" s="278"/>
      <c r="P832" s="278"/>
      <c r="Q832" s="278"/>
      <c r="R832" s="278"/>
      <c r="S832" s="278"/>
      <c r="T832" s="278"/>
      <c r="U832" s="278"/>
      <c r="V832" s="278"/>
      <c r="W832" s="278"/>
      <c r="X832" s="278"/>
      <c r="Y832" s="278"/>
      <c r="Z832" s="278"/>
    </row>
    <row r="833" ht="15.75" customHeight="1">
      <c r="A833" s="278"/>
      <c r="B833" s="278"/>
      <c r="C833" s="278"/>
      <c r="D833" s="278"/>
      <c r="E833" s="278"/>
      <c r="F833" s="278"/>
      <c r="G833" s="278"/>
      <c r="H833" s="278"/>
      <c r="I833" s="278"/>
      <c r="J833" s="278"/>
      <c r="K833" s="278"/>
      <c r="L833" s="278"/>
      <c r="M833" s="278"/>
      <c r="N833" s="278"/>
      <c r="O833" s="278"/>
      <c r="P833" s="278"/>
      <c r="Q833" s="278"/>
      <c r="R833" s="278"/>
      <c r="S833" s="278"/>
      <c r="T833" s="278"/>
      <c r="U833" s="278"/>
      <c r="V833" s="278"/>
      <c r="W833" s="278"/>
      <c r="X833" s="278"/>
      <c r="Y833" s="278"/>
      <c r="Z833" s="278"/>
    </row>
    <row r="834" ht="15.75" customHeight="1">
      <c r="A834" s="278"/>
      <c r="B834" s="278"/>
      <c r="C834" s="278"/>
      <c r="D834" s="278"/>
      <c r="E834" s="278"/>
      <c r="F834" s="278"/>
      <c r="G834" s="278"/>
      <c r="H834" s="278"/>
      <c r="I834" s="278"/>
      <c r="J834" s="278"/>
      <c r="K834" s="278"/>
      <c r="L834" s="278"/>
      <c r="M834" s="278"/>
      <c r="N834" s="278"/>
      <c r="O834" s="278"/>
      <c r="P834" s="278"/>
      <c r="Q834" s="278"/>
      <c r="R834" s="278"/>
      <c r="S834" s="278"/>
      <c r="T834" s="278"/>
      <c r="U834" s="278"/>
      <c r="V834" s="278"/>
      <c r="W834" s="278"/>
      <c r="X834" s="278"/>
      <c r="Y834" s="278"/>
      <c r="Z834" s="278"/>
    </row>
    <row r="835" ht="15.75" customHeight="1">
      <c r="A835" s="278"/>
      <c r="B835" s="278"/>
      <c r="C835" s="278"/>
      <c r="D835" s="278"/>
      <c r="E835" s="278"/>
      <c r="F835" s="278"/>
      <c r="G835" s="278"/>
      <c r="H835" s="278"/>
      <c r="I835" s="278"/>
      <c r="J835" s="278"/>
      <c r="K835" s="278"/>
      <c r="L835" s="278"/>
      <c r="M835" s="278"/>
      <c r="N835" s="278"/>
      <c r="O835" s="278"/>
      <c r="P835" s="278"/>
      <c r="Q835" s="278"/>
      <c r="R835" s="278"/>
      <c r="S835" s="278"/>
      <c r="T835" s="278"/>
      <c r="U835" s="278"/>
      <c r="V835" s="278"/>
      <c r="W835" s="278"/>
      <c r="X835" s="278"/>
      <c r="Y835" s="278"/>
      <c r="Z835" s="278"/>
    </row>
    <row r="836" ht="15.75" customHeight="1">
      <c r="A836" s="278"/>
      <c r="B836" s="278"/>
      <c r="C836" s="278"/>
      <c r="D836" s="278"/>
      <c r="E836" s="278"/>
      <c r="F836" s="278"/>
      <c r="G836" s="278"/>
      <c r="H836" s="278"/>
      <c r="I836" s="278"/>
      <c r="J836" s="278"/>
      <c r="K836" s="278"/>
      <c r="L836" s="278"/>
      <c r="M836" s="278"/>
      <c r="N836" s="278"/>
      <c r="O836" s="278"/>
      <c r="P836" s="278"/>
      <c r="Q836" s="278"/>
      <c r="R836" s="278"/>
      <c r="S836" s="278"/>
      <c r="T836" s="278"/>
      <c r="U836" s="278"/>
      <c r="V836" s="278"/>
      <c r="W836" s="278"/>
      <c r="X836" s="278"/>
      <c r="Y836" s="278"/>
      <c r="Z836" s="278"/>
    </row>
    <row r="837" ht="15.75" customHeight="1">
      <c r="A837" s="278"/>
      <c r="B837" s="278"/>
      <c r="C837" s="278"/>
      <c r="D837" s="278"/>
      <c r="E837" s="278"/>
      <c r="F837" s="278"/>
      <c r="G837" s="278"/>
      <c r="H837" s="278"/>
      <c r="I837" s="278"/>
      <c r="J837" s="278"/>
      <c r="K837" s="278"/>
      <c r="L837" s="278"/>
      <c r="M837" s="278"/>
      <c r="N837" s="278"/>
      <c r="O837" s="278"/>
      <c r="P837" s="278"/>
      <c r="Q837" s="278"/>
      <c r="R837" s="278"/>
      <c r="S837" s="278"/>
      <c r="T837" s="278"/>
      <c r="U837" s="278"/>
      <c r="V837" s="278"/>
      <c r="W837" s="278"/>
      <c r="X837" s="278"/>
      <c r="Y837" s="278"/>
      <c r="Z837" s="278"/>
    </row>
    <row r="838" ht="15.75" customHeight="1">
      <c r="A838" s="278"/>
      <c r="B838" s="278"/>
      <c r="C838" s="278"/>
      <c r="D838" s="278"/>
      <c r="E838" s="278"/>
      <c r="F838" s="278"/>
      <c r="G838" s="278"/>
      <c r="H838" s="278"/>
      <c r="I838" s="278"/>
      <c r="J838" s="278"/>
      <c r="K838" s="278"/>
      <c r="L838" s="278"/>
      <c r="M838" s="278"/>
      <c r="N838" s="278"/>
      <c r="O838" s="278"/>
      <c r="P838" s="278"/>
      <c r="Q838" s="278"/>
      <c r="R838" s="278"/>
      <c r="S838" s="278"/>
      <c r="T838" s="278"/>
      <c r="U838" s="278"/>
      <c r="V838" s="278"/>
      <c r="W838" s="278"/>
      <c r="X838" s="278"/>
      <c r="Y838" s="278"/>
      <c r="Z838" s="278"/>
    </row>
    <row r="839" ht="15.75" customHeight="1">
      <c r="A839" s="278"/>
      <c r="B839" s="278"/>
      <c r="C839" s="278"/>
      <c r="D839" s="278"/>
      <c r="E839" s="278"/>
      <c r="F839" s="278"/>
      <c r="G839" s="278"/>
      <c r="H839" s="278"/>
      <c r="I839" s="278"/>
      <c r="J839" s="278"/>
      <c r="K839" s="278"/>
      <c r="L839" s="278"/>
      <c r="M839" s="278"/>
      <c r="N839" s="278"/>
      <c r="O839" s="278"/>
      <c r="P839" s="278"/>
      <c r="Q839" s="278"/>
      <c r="R839" s="278"/>
      <c r="S839" s="278"/>
      <c r="T839" s="278"/>
      <c r="U839" s="278"/>
      <c r="V839" s="278"/>
      <c r="W839" s="278"/>
      <c r="X839" s="278"/>
      <c r="Y839" s="278"/>
      <c r="Z839" s="278"/>
    </row>
    <row r="840" ht="15.75" customHeight="1">
      <c r="A840" s="278"/>
      <c r="B840" s="278"/>
      <c r="C840" s="278"/>
      <c r="D840" s="278"/>
      <c r="E840" s="278"/>
      <c r="F840" s="278"/>
      <c r="G840" s="278"/>
      <c r="H840" s="278"/>
      <c r="I840" s="278"/>
      <c r="J840" s="278"/>
      <c r="K840" s="278"/>
      <c r="L840" s="278"/>
      <c r="M840" s="278"/>
      <c r="N840" s="278"/>
      <c r="O840" s="278"/>
      <c r="P840" s="278"/>
      <c r="Q840" s="278"/>
      <c r="R840" s="278"/>
      <c r="S840" s="278"/>
      <c r="T840" s="278"/>
      <c r="U840" s="278"/>
      <c r="V840" s="278"/>
      <c r="W840" s="278"/>
      <c r="X840" s="278"/>
      <c r="Y840" s="278"/>
      <c r="Z840" s="278"/>
    </row>
    <row r="841" ht="15.75" customHeight="1">
      <c r="A841" s="278"/>
      <c r="B841" s="278"/>
      <c r="C841" s="278"/>
      <c r="D841" s="278"/>
      <c r="E841" s="278"/>
      <c r="F841" s="278"/>
      <c r="G841" s="278"/>
      <c r="H841" s="278"/>
      <c r="I841" s="278"/>
      <c r="J841" s="278"/>
      <c r="K841" s="278"/>
      <c r="L841" s="278"/>
      <c r="M841" s="278"/>
      <c r="N841" s="278"/>
      <c r="O841" s="278"/>
      <c r="P841" s="278"/>
      <c r="Q841" s="278"/>
      <c r="R841" s="278"/>
      <c r="S841" s="278"/>
      <c r="T841" s="278"/>
      <c r="U841" s="278"/>
      <c r="V841" s="278"/>
      <c r="W841" s="278"/>
      <c r="X841" s="278"/>
      <c r="Y841" s="278"/>
      <c r="Z841" s="278"/>
    </row>
    <row r="842" ht="15.75" customHeight="1">
      <c r="A842" s="278"/>
      <c r="B842" s="278"/>
      <c r="C842" s="278"/>
      <c r="D842" s="278"/>
      <c r="E842" s="278"/>
      <c r="F842" s="278"/>
      <c r="G842" s="278"/>
      <c r="H842" s="278"/>
      <c r="I842" s="278"/>
      <c r="J842" s="278"/>
      <c r="K842" s="278"/>
      <c r="L842" s="278"/>
      <c r="M842" s="278"/>
      <c r="N842" s="278"/>
      <c r="O842" s="278"/>
      <c r="P842" s="278"/>
      <c r="Q842" s="278"/>
      <c r="R842" s="278"/>
      <c r="S842" s="278"/>
      <c r="T842" s="278"/>
      <c r="U842" s="278"/>
      <c r="V842" s="278"/>
      <c r="W842" s="278"/>
      <c r="X842" s="278"/>
      <c r="Y842" s="278"/>
      <c r="Z842" s="278"/>
    </row>
    <row r="843" ht="15.75" customHeight="1">
      <c r="A843" s="278"/>
      <c r="B843" s="278"/>
      <c r="C843" s="278"/>
      <c r="D843" s="278"/>
      <c r="E843" s="278"/>
      <c r="F843" s="278"/>
      <c r="G843" s="278"/>
      <c r="H843" s="278"/>
      <c r="I843" s="278"/>
      <c r="J843" s="278"/>
      <c r="K843" s="278"/>
      <c r="L843" s="278"/>
      <c r="M843" s="278"/>
      <c r="N843" s="278"/>
      <c r="O843" s="278"/>
      <c r="P843" s="278"/>
      <c r="Q843" s="278"/>
      <c r="R843" s="278"/>
      <c r="S843" s="278"/>
      <c r="T843" s="278"/>
      <c r="U843" s="278"/>
      <c r="V843" s="278"/>
      <c r="W843" s="278"/>
      <c r="X843" s="278"/>
      <c r="Y843" s="278"/>
      <c r="Z843" s="278"/>
    </row>
    <row r="844" ht="15.75" customHeight="1">
      <c r="A844" s="278"/>
      <c r="B844" s="278"/>
      <c r="C844" s="278"/>
      <c r="D844" s="278"/>
      <c r="E844" s="278"/>
      <c r="F844" s="278"/>
      <c r="G844" s="278"/>
      <c r="H844" s="278"/>
      <c r="I844" s="278"/>
      <c r="J844" s="278"/>
      <c r="K844" s="278"/>
      <c r="L844" s="278"/>
      <c r="M844" s="278"/>
      <c r="N844" s="278"/>
      <c r="O844" s="278"/>
      <c r="P844" s="278"/>
      <c r="Q844" s="278"/>
      <c r="R844" s="278"/>
      <c r="S844" s="278"/>
      <c r="T844" s="278"/>
      <c r="U844" s="278"/>
      <c r="V844" s="278"/>
      <c r="W844" s="278"/>
      <c r="X844" s="278"/>
      <c r="Y844" s="278"/>
      <c r="Z844" s="278"/>
    </row>
    <row r="845" ht="15.75" customHeight="1">
      <c r="A845" s="278"/>
      <c r="B845" s="278"/>
      <c r="C845" s="278"/>
      <c r="D845" s="278"/>
      <c r="E845" s="278"/>
      <c r="F845" s="278"/>
      <c r="G845" s="278"/>
      <c r="H845" s="278"/>
      <c r="I845" s="278"/>
      <c r="J845" s="278"/>
      <c r="K845" s="278"/>
      <c r="L845" s="278"/>
      <c r="M845" s="278"/>
      <c r="N845" s="278"/>
      <c r="O845" s="278"/>
      <c r="P845" s="278"/>
      <c r="Q845" s="278"/>
      <c r="R845" s="278"/>
      <c r="S845" s="278"/>
      <c r="T845" s="278"/>
      <c r="U845" s="278"/>
      <c r="V845" s="278"/>
      <c r="W845" s="278"/>
      <c r="X845" s="278"/>
      <c r="Y845" s="278"/>
      <c r="Z845" s="278"/>
    </row>
    <row r="846" ht="15.75" customHeight="1">
      <c r="A846" s="278"/>
      <c r="B846" s="278"/>
      <c r="C846" s="278"/>
      <c r="D846" s="278"/>
      <c r="E846" s="278"/>
      <c r="F846" s="278"/>
      <c r="G846" s="278"/>
      <c r="H846" s="278"/>
      <c r="I846" s="278"/>
      <c r="J846" s="278"/>
      <c r="K846" s="278"/>
      <c r="L846" s="278"/>
      <c r="M846" s="278"/>
      <c r="N846" s="278"/>
      <c r="O846" s="278"/>
      <c r="P846" s="278"/>
      <c r="Q846" s="278"/>
      <c r="R846" s="278"/>
      <c r="S846" s="278"/>
      <c r="T846" s="278"/>
      <c r="U846" s="278"/>
      <c r="V846" s="278"/>
      <c r="W846" s="278"/>
      <c r="X846" s="278"/>
      <c r="Y846" s="278"/>
      <c r="Z846" s="278"/>
    </row>
    <row r="847" ht="15.75" customHeight="1">
      <c r="A847" s="278"/>
      <c r="B847" s="278"/>
      <c r="C847" s="278"/>
      <c r="D847" s="278"/>
      <c r="E847" s="278"/>
      <c r="F847" s="278"/>
      <c r="G847" s="278"/>
      <c r="H847" s="278"/>
      <c r="I847" s="278"/>
      <c r="J847" s="278"/>
      <c r="K847" s="278"/>
      <c r="L847" s="278"/>
      <c r="M847" s="278"/>
      <c r="N847" s="278"/>
      <c r="O847" s="278"/>
      <c r="P847" s="278"/>
      <c r="Q847" s="278"/>
      <c r="R847" s="278"/>
      <c r="S847" s="278"/>
      <c r="T847" s="278"/>
      <c r="U847" s="278"/>
      <c r="V847" s="278"/>
      <c r="W847" s="278"/>
      <c r="X847" s="278"/>
      <c r="Y847" s="278"/>
      <c r="Z847" s="278"/>
    </row>
    <row r="848" ht="15.75" customHeight="1">
      <c r="A848" s="278"/>
      <c r="B848" s="278"/>
      <c r="C848" s="278"/>
      <c r="D848" s="278"/>
      <c r="E848" s="278"/>
      <c r="F848" s="278"/>
      <c r="G848" s="278"/>
      <c r="H848" s="278"/>
      <c r="I848" s="278"/>
      <c r="J848" s="278"/>
      <c r="K848" s="278"/>
      <c r="L848" s="278"/>
      <c r="M848" s="278"/>
      <c r="N848" s="278"/>
      <c r="O848" s="278"/>
      <c r="P848" s="278"/>
      <c r="Q848" s="278"/>
      <c r="R848" s="278"/>
      <c r="S848" s="278"/>
      <c r="T848" s="278"/>
      <c r="U848" s="278"/>
      <c r="V848" s="278"/>
      <c r="W848" s="278"/>
      <c r="X848" s="278"/>
      <c r="Y848" s="278"/>
      <c r="Z848" s="278"/>
    </row>
    <row r="849" ht="15.75" customHeight="1">
      <c r="A849" s="278"/>
      <c r="B849" s="278"/>
      <c r="C849" s="278"/>
      <c r="D849" s="278"/>
      <c r="E849" s="278"/>
      <c r="F849" s="278"/>
      <c r="G849" s="278"/>
      <c r="H849" s="278"/>
      <c r="I849" s="278"/>
      <c r="J849" s="278"/>
      <c r="K849" s="278"/>
      <c r="L849" s="278"/>
      <c r="M849" s="278"/>
      <c r="N849" s="278"/>
      <c r="O849" s="278"/>
      <c r="P849" s="278"/>
      <c r="Q849" s="278"/>
      <c r="R849" s="278"/>
      <c r="S849" s="278"/>
      <c r="T849" s="278"/>
      <c r="U849" s="278"/>
      <c r="V849" s="278"/>
      <c r="W849" s="278"/>
      <c r="X849" s="278"/>
      <c r="Y849" s="278"/>
      <c r="Z849" s="278"/>
    </row>
    <row r="850" ht="15.75" customHeight="1">
      <c r="A850" s="278"/>
      <c r="B850" s="278"/>
      <c r="C850" s="278"/>
      <c r="D850" s="278"/>
      <c r="E850" s="278"/>
      <c r="F850" s="278"/>
      <c r="G850" s="278"/>
      <c r="H850" s="278"/>
      <c r="I850" s="278"/>
      <c r="J850" s="278"/>
      <c r="K850" s="278"/>
      <c r="L850" s="278"/>
      <c r="M850" s="278"/>
      <c r="N850" s="278"/>
      <c r="O850" s="278"/>
      <c r="P850" s="278"/>
      <c r="Q850" s="278"/>
      <c r="R850" s="278"/>
      <c r="S850" s="278"/>
      <c r="T850" s="278"/>
      <c r="U850" s="278"/>
      <c r="V850" s="278"/>
      <c r="W850" s="278"/>
      <c r="X850" s="278"/>
      <c r="Y850" s="278"/>
      <c r="Z850" s="278"/>
    </row>
    <row r="851" ht="15.75" customHeight="1">
      <c r="A851" s="278"/>
      <c r="B851" s="278"/>
      <c r="C851" s="278"/>
      <c r="D851" s="278"/>
      <c r="E851" s="278"/>
      <c r="F851" s="278"/>
      <c r="G851" s="278"/>
      <c r="H851" s="278"/>
      <c r="I851" s="278"/>
      <c r="J851" s="278"/>
      <c r="K851" s="278"/>
      <c r="L851" s="278"/>
      <c r="M851" s="278"/>
      <c r="N851" s="278"/>
      <c r="O851" s="278"/>
      <c r="P851" s="278"/>
      <c r="Q851" s="278"/>
      <c r="R851" s="278"/>
      <c r="S851" s="278"/>
      <c r="T851" s="278"/>
      <c r="U851" s="278"/>
      <c r="V851" s="278"/>
      <c r="W851" s="278"/>
      <c r="X851" s="278"/>
      <c r="Y851" s="278"/>
      <c r="Z851" s="278"/>
    </row>
    <row r="852" ht="15.75" customHeight="1">
      <c r="A852" s="278"/>
      <c r="B852" s="278"/>
      <c r="C852" s="278"/>
      <c r="D852" s="278"/>
      <c r="E852" s="278"/>
      <c r="F852" s="278"/>
      <c r="G852" s="278"/>
      <c r="H852" s="278"/>
      <c r="I852" s="278"/>
      <c r="J852" s="278"/>
      <c r="K852" s="278"/>
      <c r="L852" s="278"/>
      <c r="M852" s="278"/>
      <c r="N852" s="278"/>
      <c r="O852" s="278"/>
      <c r="P852" s="278"/>
      <c r="Q852" s="278"/>
      <c r="R852" s="278"/>
      <c r="S852" s="278"/>
      <c r="T852" s="278"/>
      <c r="U852" s="278"/>
      <c r="V852" s="278"/>
      <c r="W852" s="278"/>
      <c r="X852" s="278"/>
      <c r="Y852" s="278"/>
      <c r="Z852" s="278"/>
    </row>
    <row r="853" ht="15.75" customHeight="1">
      <c r="A853" s="278"/>
      <c r="B853" s="278"/>
      <c r="C853" s="278"/>
      <c r="D853" s="278"/>
      <c r="E853" s="278"/>
      <c r="F853" s="278"/>
      <c r="G853" s="278"/>
      <c r="H853" s="278"/>
      <c r="I853" s="278"/>
      <c r="J853" s="278"/>
      <c r="K853" s="278"/>
      <c r="L853" s="278"/>
      <c r="M853" s="278"/>
      <c r="N853" s="278"/>
      <c r="O853" s="278"/>
      <c r="P853" s="278"/>
      <c r="Q853" s="278"/>
      <c r="R853" s="278"/>
      <c r="S853" s="278"/>
      <c r="T853" s="278"/>
      <c r="U853" s="278"/>
      <c r="V853" s="278"/>
      <c r="W853" s="278"/>
      <c r="X853" s="278"/>
      <c r="Y853" s="278"/>
      <c r="Z853" s="278"/>
    </row>
    <row r="854" ht="15.75" customHeight="1">
      <c r="A854" s="278"/>
      <c r="B854" s="278"/>
      <c r="C854" s="278"/>
      <c r="D854" s="278"/>
      <c r="E854" s="278"/>
      <c r="F854" s="278"/>
      <c r="G854" s="278"/>
      <c r="H854" s="278"/>
      <c r="I854" s="278"/>
      <c r="J854" s="278"/>
      <c r="K854" s="278"/>
      <c r="L854" s="278"/>
      <c r="M854" s="278"/>
      <c r="N854" s="278"/>
      <c r="O854" s="278"/>
      <c r="P854" s="278"/>
      <c r="Q854" s="278"/>
      <c r="R854" s="278"/>
      <c r="S854" s="278"/>
      <c r="T854" s="278"/>
      <c r="U854" s="278"/>
      <c r="V854" s="278"/>
      <c r="W854" s="278"/>
      <c r="X854" s="278"/>
      <c r="Y854" s="278"/>
      <c r="Z854" s="278"/>
    </row>
    <row r="855" ht="15.75" customHeight="1">
      <c r="A855" s="278"/>
      <c r="B855" s="278"/>
      <c r="C855" s="278"/>
      <c r="D855" s="278"/>
      <c r="E855" s="278"/>
      <c r="F855" s="278"/>
      <c r="G855" s="278"/>
      <c r="H855" s="278"/>
      <c r="I855" s="278"/>
      <c r="J855" s="278"/>
      <c r="K855" s="278"/>
      <c r="L855" s="278"/>
      <c r="M855" s="278"/>
      <c r="N855" s="278"/>
      <c r="O855" s="278"/>
      <c r="P855" s="278"/>
      <c r="Q855" s="278"/>
      <c r="R855" s="278"/>
      <c r="S855" s="278"/>
      <c r="T855" s="278"/>
      <c r="U855" s="278"/>
      <c r="V855" s="278"/>
      <c r="W855" s="278"/>
      <c r="X855" s="278"/>
      <c r="Y855" s="278"/>
      <c r="Z855" s="278"/>
    </row>
    <row r="856" ht="15.75" customHeight="1">
      <c r="A856" s="278"/>
      <c r="B856" s="278"/>
      <c r="C856" s="278"/>
      <c r="D856" s="278"/>
      <c r="E856" s="278"/>
      <c r="F856" s="278"/>
      <c r="G856" s="278"/>
      <c r="H856" s="278"/>
      <c r="I856" s="278"/>
      <c r="J856" s="278"/>
      <c r="K856" s="278"/>
      <c r="L856" s="278"/>
      <c r="M856" s="278"/>
      <c r="N856" s="278"/>
      <c r="O856" s="278"/>
      <c r="P856" s="278"/>
      <c r="Q856" s="278"/>
      <c r="R856" s="278"/>
      <c r="S856" s="278"/>
      <c r="T856" s="278"/>
      <c r="U856" s="278"/>
      <c r="V856" s="278"/>
      <c r="W856" s="278"/>
      <c r="X856" s="278"/>
      <c r="Y856" s="278"/>
      <c r="Z856" s="278"/>
    </row>
    <row r="857" ht="15.75" customHeight="1">
      <c r="A857" s="278"/>
      <c r="B857" s="278"/>
      <c r="C857" s="278"/>
      <c r="D857" s="278"/>
      <c r="E857" s="278"/>
      <c r="F857" s="278"/>
      <c r="G857" s="278"/>
      <c r="H857" s="278"/>
      <c r="I857" s="278"/>
      <c r="J857" s="278"/>
      <c r="K857" s="278"/>
      <c r="L857" s="278"/>
      <c r="M857" s="278"/>
      <c r="N857" s="278"/>
      <c r="O857" s="278"/>
      <c r="P857" s="278"/>
      <c r="Q857" s="278"/>
      <c r="R857" s="278"/>
      <c r="S857" s="278"/>
      <c r="T857" s="278"/>
      <c r="U857" s="278"/>
      <c r="V857" s="278"/>
      <c r="W857" s="278"/>
      <c r="X857" s="278"/>
      <c r="Y857" s="278"/>
      <c r="Z857" s="278"/>
    </row>
    <row r="858" ht="15.75" customHeight="1">
      <c r="A858" s="278"/>
      <c r="B858" s="278"/>
      <c r="C858" s="278"/>
      <c r="D858" s="278"/>
      <c r="E858" s="278"/>
      <c r="F858" s="278"/>
      <c r="G858" s="278"/>
      <c r="H858" s="278"/>
      <c r="I858" s="278"/>
      <c r="J858" s="278"/>
      <c r="K858" s="278"/>
      <c r="L858" s="278"/>
      <c r="M858" s="278"/>
      <c r="N858" s="278"/>
      <c r="O858" s="278"/>
      <c r="P858" s="278"/>
      <c r="Q858" s="278"/>
      <c r="R858" s="278"/>
      <c r="S858" s="278"/>
      <c r="T858" s="278"/>
      <c r="U858" s="278"/>
      <c r="V858" s="278"/>
      <c r="W858" s="278"/>
      <c r="X858" s="278"/>
      <c r="Y858" s="278"/>
      <c r="Z858" s="278"/>
    </row>
    <row r="859" ht="15.75" customHeight="1">
      <c r="A859" s="278"/>
      <c r="B859" s="278"/>
      <c r="C859" s="278"/>
      <c r="D859" s="278"/>
      <c r="E859" s="278"/>
      <c r="F859" s="278"/>
      <c r="G859" s="278"/>
      <c r="H859" s="278"/>
      <c r="I859" s="278"/>
      <c r="J859" s="278"/>
      <c r="K859" s="278"/>
      <c r="L859" s="278"/>
      <c r="M859" s="278"/>
      <c r="N859" s="278"/>
      <c r="O859" s="278"/>
      <c r="P859" s="278"/>
      <c r="Q859" s="278"/>
      <c r="R859" s="278"/>
      <c r="S859" s="278"/>
      <c r="T859" s="278"/>
      <c r="U859" s="278"/>
      <c r="V859" s="278"/>
      <c r="W859" s="278"/>
      <c r="X859" s="278"/>
      <c r="Y859" s="278"/>
      <c r="Z859" s="278"/>
    </row>
    <row r="860" ht="15.75" customHeight="1">
      <c r="A860" s="278"/>
      <c r="B860" s="278"/>
      <c r="C860" s="278"/>
      <c r="D860" s="278"/>
      <c r="E860" s="278"/>
      <c r="F860" s="278"/>
      <c r="G860" s="278"/>
      <c r="H860" s="278"/>
      <c r="I860" s="278"/>
      <c r="J860" s="278"/>
      <c r="K860" s="278"/>
      <c r="L860" s="278"/>
      <c r="M860" s="278"/>
      <c r="N860" s="278"/>
      <c r="O860" s="278"/>
      <c r="P860" s="278"/>
      <c r="Q860" s="278"/>
      <c r="R860" s="278"/>
      <c r="S860" s="278"/>
      <c r="T860" s="278"/>
      <c r="U860" s="278"/>
      <c r="V860" s="278"/>
      <c r="W860" s="278"/>
      <c r="X860" s="278"/>
      <c r="Y860" s="278"/>
      <c r="Z860" s="278"/>
    </row>
    <row r="861" ht="15.75" customHeight="1">
      <c r="A861" s="278"/>
      <c r="B861" s="278"/>
      <c r="C861" s="278"/>
      <c r="D861" s="278"/>
      <c r="E861" s="278"/>
      <c r="F861" s="278"/>
      <c r="G861" s="278"/>
      <c r="H861" s="278"/>
      <c r="I861" s="278"/>
      <c r="J861" s="278"/>
      <c r="K861" s="278"/>
      <c r="L861" s="278"/>
      <c r="M861" s="278"/>
      <c r="N861" s="278"/>
      <c r="O861" s="278"/>
      <c r="P861" s="278"/>
      <c r="Q861" s="278"/>
      <c r="R861" s="278"/>
      <c r="S861" s="278"/>
      <c r="T861" s="278"/>
      <c r="U861" s="278"/>
      <c r="V861" s="278"/>
      <c r="W861" s="278"/>
      <c r="X861" s="278"/>
      <c r="Y861" s="278"/>
      <c r="Z861" s="278"/>
    </row>
    <row r="862" ht="15.75" customHeight="1">
      <c r="A862" s="278"/>
      <c r="B862" s="278"/>
      <c r="C862" s="278"/>
      <c r="D862" s="278"/>
      <c r="E862" s="278"/>
      <c r="F862" s="278"/>
      <c r="G862" s="278"/>
      <c r="H862" s="278"/>
      <c r="I862" s="278"/>
      <c r="J862" s="278"/>
      <c r="K862" s="278"/>
      <c r="L862" s="278"/>
      <c r="M862" s="278"/>
      <c r="N862" s="278"/>
      <c r="O862" s="278"/>
      <c r="P862" s="278"/>
      <c r="Q862" s="278"/>
      <c r="R862" s="278"/>
      <c r="S862" s="278"/>
      <c r="T862" s="278"/>
      <c r="U862" s="278"/>
      <c r="V862" s="278"/>
      <c r="W862" s="278"/>
      <c r="X862" s="278"/>
      <c r="Y862" s="278"/>
      <c r="Z862" s="278"/>
    </row>
    <row r="863" ht="15.75" customHeight="1">
      <c r="A863" s="278"/>
      <c r="B863" s="278"/>
      <c r="C863" s="278"/>
      <c r="D863" s="278"/>
      <c r="E863" s="278"/>
      <c r="F863" s="278"/>
      <c r="G863" s="278"/>
      <c r="H863" s="278"/>
      <c r="I863" s="278"/>
      <c r="J863" s="278"/>
      <c r="K863" s="278"/>
      <c r="L863" s="278"/>
      <c r="M863" s="278"/>
      <c r="N863" s="278"/>
      <c r="O863" s="278"/>
      <c r="P863" s="278"/>
      <c r="Q863" s="278"/>
      <c r="R863" s="278"/>
      <c r="S863" s="278"/>
      <c r="T863" s="278"/>
      <c r="U863" s="278"/>
      <c r="V863" s="278"/>
      <c r="W863" s="278"/>
      <c r="X863" s="278"/>
      <c r="Y863" s="278"/>
      <c r="Z863" s="278"/>
    </row>
    <row r="864" ht="15.75" customHeight="1">
      <c r="A864" s="278"/>
      <c r="B864" s="278"/>
      <c r="C864" s="278"/>
      <c r="D864" s="278"/>
      <c r="E864" s="278"/>
      <c r="F864" s="278"/>
      <c r="G864" s="278"/>
      <c r="H864" s="278"/>
      <c r="I864" s="278"/>
      <c r="J864" s="278"/>
      <c r="K864" s="278"/>
      <c r="L864" s="278"/>
      <c r="M864" s="278"/>
      <c r="N864" s="278"/>
      <c r="O864" s="278"/>
      <c r="P864" s="278"/>
      <c r="Q864" s="278"/>
      <c r="R864" s="278"/>
      <c r="S864" s="278"/>
      <c r="T864" s="278"/>
      <c r="U864" s="278"/>
      <c r="V864" s="278"/>
      <c r="W864" s="278"/>
      <c r="X864" s="278"/>
      <c r="Y864" s="278"/>
      <c r="Z864" s="278"/>
    </row>
    <row r="865" ht="15.75" customHeight="1">
      <c r="A865" s="278"/>
      <c r="B865" s="278"/>
      <c r="C865" s="278"/>
      <c r="D865" s="278"/>
      <c r="E865" s="278"/>
      <c r="F865" s="278"/>
      <c r="G865" s="278"/>
      <c r="H865" s="278"/>
      <c r="I865" s="278"/>
      <c r="J865" s="278"/>
      <c r="K865" s="278"/>
      <c r="L865" s="278"/>
      <c r="M865" s="278"/>
      <c r="N865" s="278"/>
      <c r="O865" s="278"/>
      <c r="P865" s="278"/>
      <c r="Q865" s="278"/>
      <c r="R865" s="278"/>
      <c r="S865" s="278"/>
      <c r="T865" s="278"/>
      <c r="U865" s="278"/>
      <c r="V865" s="278"/>
      <c r="W865" s="278"/>
      <c r="X865" s="278"/>
      <c r="Y865" s="278"/>
      <c r="Z865" s="278"/>
    </row>
    <row r="866" ht="15.75" customHeight="1">
      <c r="A866" s="278"/>
      <c r="B866" s="278"/>
      <c r="C866" s="278"/>
      <c r="D866" s="278"/>
      <c r="E866" s="278"/>
      <c r="F866" s="278"/>
      <c r="G866" s="278"/>
      <c r="H866" s="278"/>
      <c r="I866" s="278"/>
      <c r="J866" s="278"/>
      <c r="K866" s="278"/>
      <c r="L866" s="278"/>
      <c r="M866" s="278"/>
      <c r="N866" s="278"/>
      <c r="O866" s="278"/>
      <c r="P866" s="278"/>
      <c r="Q866" s="278"/>
      <c r="R866" s="278"/>
      <c r="S866" s="278"/>
      <c r="T866" s="278"/>
      <c r="U866" s="278"/>
      <c r="V866" s="278"/>
      <c r="W866" s="278"/>
      <c r="X866" s="278"/>
      <c r="Y866" s="278"/>
      <c r="Z866" s="278"/>
    </row>
    <row r="867" ht="15.75" customHeight="1">
      <c r="A867" s="278"/>
      <c r="B867" s="278"/>
      <c r="C867" s="278"/>
      <c r="D867" s="278"/>
      <c r="E867" s="278"/>
      <c r="F867" s="278"/>
      <c r="G867" s="278"/>
      <c r="H867" s="278"/>
      <c r="I867" s="278"/>
      <c r="J867" s="278"/>
      <c r="K867" s="278"/>
      <c r="L867" s="278"/>
      <c r="M867" s="278"/>
      <c r="N867" s="278"/>
      <c r="O867" s="278"/>
      <c r="P867" s="278"/>
      <c r="Q867" s="278"/>
      <c r="R867" s="278"/>
      <c r="S867" s="278"/>
      <c r="T867" s="278"/>
      <c r="U867" s="278"/>
      <c r="V867" s="278"/>
      <c r="W867" s="278"/>
      <c r="X867" s="278"/>
      <c r="Y867" s="278"/>
      <c r="Z867" s="278"/>
    </row>
    <row r="868" ht="15.75" customHeight="1">
      <c r="A868" s="278"/>
      <c r="B868" s="278"/>
      <c r="C868" s="278"/>
      <c r="D868" s="278"/>
      <c r="E868" s="278"/>
      <c r="F868" s="278"/>
      <c r="G868" s="278"/>
      <c r="H868" s="278"/>
      <c r="I868" s="278"/>
      <c r="J868" s="278"/>
      <c r="K868" s="278"/>
      <c r="L868" s="278"/>
      <c r="M868" s="278"/>
      <c r="N868" s="278"/>
      <c r="O868" s="278"/>
      <c r="P868" s="278"/>
      <c r="Q868" s="278"/>
      <c r="R868" s="278"/>
      <c r="S868" s="278"/>
      <c r="T868" s="278"/>
      <c r="U868" s="278"/>
      <c r="V868" s="278"/>
      <c r="W868" s="278"/>
      <c r="X868" s="278"/>
      <c r="Y868" s="278"/>
      <c r="Z868" s="278"/>
    </row>
    <row r="869" ht="15.75" customHeight="1">
      <c r="A869" s="278"/>
      <c r="B869" s="278"/>
      <c r="C869" s="278"/>
      <c r="D869" s="278"/>
      <c r="E869" s="278"/>
      <c r="F869" s="278"/>
      <c r="G869" s="278"/>
      <c r="H869" s="278"/>
      <c r="I869" s="278"/>
      <c r="J869" s="278"/>
      <c r="K869" s="278"/>
      <c r="L869" s="278"/>
      <c r="M869" s="278"/>
      <c r="N869" s="278"/>
      <c r="O869" s="278"/>
      <c r="P869" s="278"/>
      <c r="Q869" s="278"/>
      <c r="R869" s="278"/>
      <c r="S869" s="278"/>
      <c r="T869" s="278"/>
      <c r="U869" s="278"/>
      <c r="V869" s="278"/>
      <c r="W869" s="278"/>
      <c r="X869" s="278"/>
      <c r="Y869" s="278"/>
      <c r="Z869" s="278"/>
    </row>
    <row r="870" ht="15.75" customHeight="1">
      <c r="A870" s="278"/>
      <c r="B870" s="278"/>
      <c r="C870" s="278"/>
      <c r="D870" s="278"/>
      <c r="E870" s="278"/>
      <c r="F870" s="278"/>
      <c r="G870" s="278"/>
      <c r="H870" s="278"/>
      <c r="I870" s="278"/>
      <c r="J870" s="278"/>
      <c r="K870" s="278"/>
      <c r="L870" s="278"/>
      <c r="M870" s="278"/>
      <c r="N870" s="278"/>
      <c r="O870" s="278"/>
      <c r="P870" s="278"/>
      <c r="Q870" s="278"/>
      <c r="R870" s="278"/>
      <c r="S870" s="278"/>
      <c r="T870" s="278"/>
      <c r="U870" s="278"/>
      <c r="V870" s="278"/>
      <c r="W870" s="278"/>
      <c r="X870" s="278"/>
      <c r="Y870" s="278"/>
      <c r="Z870" s="278"/>
    </row>
    <row r="871" ht="15.75" customHeight="1">
      <c r="A871" s="278"/>
      <c r="B871" s="278"/>
      <c r="C871" s="278"/>
      <c r="D871" s="278"/>
      <c r="E871" s="278"/>
      <c r="F871" s="278"/>
      <c r="G871" s="278"/>
      <c r="H871" s="278"/>
      <c r="I871" s="278"/>
      <c r="J871" s="278"/>
      <c r="K871" s="278"/>
      <c r="L871" s="278"/>
      <c r="M871" s="278"/>
      <c r="N871" s="278"/>
      <c r="O871" s="278"/>
      <c r="P871" s="278"/>
      <c r="Q871" s="278"/>
      <c r="R871" s="278"/>
      <c r="S871" s="278"/>
      <c r="T871" s="278"/>
      <c r="U871" s="278"/>
      <c r="V871" s="278"/>
      <c r="W871" s="278"/>
      <c r="X871" s="278"/>
      <c r="Y871" s="278"/>
      <c r="Z871" s="278"/>
    </row>
    <row r="872" ht="15.75" customHeight="1">
      <c r="A872" s="278"/>
      <c r="B872" s="278"/>
      <c r="C872" s="278"/>
      <c r="D872" s="278"/>
      <c r="E872" s="278"/>
      <c r="F872" s="278"/>
      <c r="G872" s="278"/>
      <c r="H872" s="278"/>
      <c r="I872" s="278"/>
      <c r="J872" s="278"/>
      <c r="K872" s="278"/>
      <c r="L872" s="278"/>
      <c r="M872" s="278"/>
      <c r="N872" s="278"/>
      <c r="O872" s="278"/>
      <c r="P872" s="278"/>
      <c r="Q872" s="278"/>
      <c r="R872" s="278"/>
      <c r="S872" s="278"/>
      <c r="T872" s="278"/>
      <c r="U872" s="278"/>
      <c r="V872" s="278"/>
      <c r="W872" s="278"/>
      <c r="X872" s="278"/>
      <c r="Y872" s="278"/>
      <c r="Z872" s="278"/>
    </row>
    <row r="873" ht="15.75" customHeight="1">
      <c r="A873" s="278"/>
      <c r="B873" s="278"/>
      <c r="C873" s="278"/>
      <c r="D873" s="278"/>
      <c r="E873" s="278"/>
      <c r="F873" s="278"/>
      <c r="G873" s="278"/>
      <c r="H873" s="278"/>
      <c r="I873" s="278"/>
      <c r="J873" s="278"/>
      <c r="K873" s="278"/>
      <c r="L873" s="278"/>
      <c r="M873" s="278"/>
      <c r="N873" s="278"/>
      <c r="O873" s="278"/>
      <c r="P873" s="278"/>
      <c r="Q873" s="278"/>
      <c r="R873" s="278"/>
      <c r="S873" s="278"/>
      <c r="T873" s="278"/>
      <c r="U873" s="278"/>
      <c r="V873" s="278"/>
      <c r="W873" s="278"/>
      <c r="X873" s="278"/>
      <c r="Y873" s="278"/>
      <c r="Z873" s="278"/>
    </row>
    <row r="874" ht="15.75" customHeight="1">
      <c r="A874" s="278"/>
      <c r="B874" s="278"/>
      <c r="C874" s="278"/>
      <c r="D874" s="278"/>
      <c r="E874" s="278"/>
      <c r="F874" s="278"/>
      <c r="G874" s="278"/>
      <c r="H874" s="278"/>
      <c r="I874" s="278"/>
      <c r="J874" s="278"/>
      <c r="K874" s="278"/>
      <c r="L874" s="278"/>
      <c r="M874" s="278"/>
      <c r="N874" s="278"/>
      <c r="O874" s="278"/>
      <c r="P874" s="278"/>
      <c r="Q874" s="278"/>
      <c r="R874" s="278"/>
      <c r="S874" s="278"/>
      <c r="T874" s="278"/>
      <c r="U874" s="278"/>
      <c r="V874" s="278"/>
      <c r="W874" s="278"/>
      <c r="X874" s="278"/>
      <c r="Y874" s="278"/>
      <c r="Z874" s="278"/>
    </row>
    <row r="875" ht="15.75" customHeight="1">
      <c r="A875" s="278"/>
      <c r="B875" s="278"/>
      <c r="C875" s="278"/>
      <c r="D875" s="278"/>
      <c r="E875" s="278"/>
      <c r="F875" s="278"/>
      <c r="G875" s="278"/>
      <c r="H875" s="278"/>
      <c r="I875" s="278"/>
      <c r="J875" s="278"/>
      <c r="K875" s="278"/>
      <c r="L875" s="278"/>
      <c r="M875" s="278"/>
      <c r="N875" s="278"/>
      <c r="O875" s="278"/>
      <c r="P875" s="278"/>
      <c r="Q875" s="278"/>
      <c r="R875" s="278"/>
      <c r="S875" s="278"/>
      <c r="T875" s="278"/>
      <c r="U875" s="278"/>
      <c r="V875" s="278"/>
      <c r="W875" s="278"/>
      <c r="X875" s="278"/>
      <c r="Y875" s="278"/>
      <c r="Z875" s="278"/>
    </row>
    <row r="876" ht="15.75" customHeight="1">
      <c r="A876" s="278"/>
      <c r="B876" s="278"/>
      <c r="C876" s="278"/>
      <c r="D876" s="278"/>
      <c r="E876" s="278"/>
      <c r="F876" s="278"/>
      <c r="G876" s="278"/>
      <c r="H876" s="278"/>
      <c r="I876" s="278"/>
      <c r="J876" s="278"/>
      <c r="K876" s="278"/>
      <c r="L876" s="278"/>
      <c r="M876" s="278"/>
      <c r="N876" s="278"/>
      <c r="O876" s="278"/>
      <c r="P876" s="278"/>
      <c r="Q876" s="278"/>
      <c r="R876" s="278"/>
      <c r="S876" s="278"/>
      <c r="T876" s="278"/>
      <c r="U876" s="278"/>
      <c r="V876" s="278"/>
      <c r="W876" s="278"/>
      <c r="X876" s="278"/>
      <c r="Y876" s="278"/>
      <c r="Z876" s="278"/>
    </row>
    <row r="877" ht="15.75" customHeight="1">
      <c r="A877" s="278"/>
      <c r="B877" s="278"/>
      <c r="C877" s="278"/>
      <c r="D877" s="278"/>
      <c r="E877" s="278"/>
      <c r="F877" s="278"/>
      <c r="G877" s="278"/>
      <c r="H877" s="278"/>
      <c r="I877" s="278"/>
      <c r="J877" s="278"/>
      <c r="K877" s="278"/>
      <c r="L877" s="278"/>
      <c r="M877" s="278"/>
      <c r="N877" s="278"/>
      <c r="O877" s="278"/>
      <c r="P877" s="278"/>
      <c r="Q877" s="278"/>
      <c r="R877" s="278"/>
      <c r="S877" s="278"/>
      <c r="T877" s="278"/>
      <c r="U877" s="278"/>
      <c r="V877" s="278"/>
      <c r="W877" s="278"/>
      <c r="X877" s="278"/>
      <c r="Y877" s="278"/>
      <c r="Z877" s="278"/>
    </row>
    <row r="878" ht="15.75" customHeight="1">
      <c r="A878" s="278"/>
      <c r="B878" s="278"/>
      <c r="C878" s="278"/>
      <c r="D878" s="278"/>
      <c r="E878" s="278"/>
      <c r="F878" s="278"/>
      <c r="G878" s="278"/>
      <c r="H878" s="278"/>
      <c r="I878" s="278"/>
      <c r="J878" s="278"/>
      <c r="K878" s="278"/>
      <c r="L878" s="278"/>
      <c r="M878" s="278"/>
      <c r="N878" s="278"/>
      <c r="O878" s="278"/>
      <c r="P878" s="278"/>
      <c r="Q878" s="278"/>
      <c r="R878" s="278"/>
      <c r="S878" s="278"/>
      <c r="T878" s="278"/>
      <c r="U878" s="278"/>
      <c r="V878" s="278"/>
      <c r="W878" s="278"/>
      <c r="X878" s="278"/>
      <c r="Y878" s="278"/>
      <c r="Z878" s="278"/>
    </row>
    <row r="879" ht="15.75" customHeight="1">
      <c r="A879" s="278"/>
      <c r="B879" s="278"/>
      <c r="C879" s="278"/>
      <c r="D879" s="278"/>
      <c r="E879" s="278"/>
      <c r="F879" s="278"/>
      <c r="G879" s="278"/>
      <c r="H879" s="278"/>
      <c r="I879" s="278"/>
      <c r="J879" s="278"/>
      <c r="K879" s="278"/>
      <c r="L879" s="278"/>
      <c r="M879" s="278"/>
      <c r="N879" s="278"/>
      <c r="O879" s="278"/>
      <c r="P879" s="278"/>
      <c r="Q879" s="278"/>
      <c r="R879" s="278"/>
      <c r="S879" s="278"/>
      <c r="T879" s="278"/>
      <c r="U879" s="278"/>
      <c r="V879" s="278"/>
      <c r="W879" s="278"/>
      <c r="X879" s="278"/>
      <c r="Y879" s="278"/>
      <c r="Z879" s="278"/>
    </row>
    <row r="880" ht="15.75" customHeight="1">
      <c r="A880" s="278"/>
      <c r="B880" s="278"/>
      <c r="C880" s="278"/>
      <c r="D880" s="278"/>
      <c r="E880" s="278"/>
      <c r="F880" s="278"/>
      <c r="G880" s="278"/>
      <c r="H880" s="278"/>
      <c r="I880" s="278"/>
      <c r="J880" s="278"/>
      <c r="K880" s="278"/>
      <c r="L880" s="278"/>
      <c r="M880" s="278"/>
      <c r="N880" s="278"/>
      <c r="O880" s="278"/>
      <c r="P880" s="278"/>
      <c r="Q880" s="278"/>
      <c r="R880" s="278"/>
      <c r="S880" s="278"/>
      <c r="T880" s="278"/>
      <c r="U880" s="278"/>
      <c r="V880" s="278"/>
      <c r="W880" s="278"/>
      <c r="X880" s="278"/>
      <c r="Y880" s="278"/>
      <c r="Z880" s="278"/>
    </row>
    <row r="881" ht="15.75" customHeight="1">
      <c r="A881" s="278"/>
      <c r="B881" s="278"/>
      <c r="C881" s="278"/>
      <c r="D881" s="278"/>
      <c r="E881" s="278"/>
      <c r="F881" s="278"/>
      <c r="G881" s="278"/>
      <c r="H881" s="278"/>
      <c r="I881" s="278"/>
      <c r="J881" s="278"/>
      <c r="K881" s="278"/>
      <c r="L881" s="278"/>
      <c r="M881" s="278"/>
      <c r="N881" s="278"/>
      <c r="O881" s="278"/>
      <c r="P881" s="278"/>
      <c r="Q881" s="278"/>
      <c r="R881" s="278"/>
      <c r="S881" s="278"/>
      <c r="T881" s="278"/>
      <c r="U881" s="278"/>
      <c r="V881" s="278"/>
      <c r="W881" s="278"/>
      <c r="X881" s="278"/>
      <c r="Y881" s="278"/>
      <c r="Z881" s="278"/>
    </row>
    <row r="882" ht="15.75" customHeight="1">
      <c r="A882" s="278"/>
      <c r="B882" s="278"/>
      <c r="C882" s="278"/>
      <c r="D882" s="278"/>
      <c r="E882" s="278"/>
      <c r="F882" s="278"/>
      <c r="G882" s="278"/>
      <c r="H882" s="278"/>
      <c r="I882" s="278"/>
      <c r="J882" s="278"/>
      <c r="K882" s="278"/>
      <c r="L882" s="278"/>
      <c r="M882" s="278"/>
      <c r="N882" s="278"/>
      <c r="O882" s="278"/>
      <c r="P882" s="278"/>
      <c r="Q882" s="278"/>
      <c r="R882" s="278"/>
      <c r="S882" s="278"/>
      <c r="T882" s="278"/>
      <c r="U882" s="278"/>
      <c r="V882" s="278"/>
      <c r="W882" s="278"/>
      <c r="X882" s="278"/>
      <c r="Y882" s="278"/>
      <c r="Z882" s="278"/>
    </row>
    <row r="883" ht="15.75" customHeight="1">
      <c r="A883" s="278"/>
      <c r="B883" s="278"/>
      <c r="C883" s="278"/>
      <c r="D883" s="278"/>
      <c r="E883" s="278"/>
      <c r="F883" s="278"/>
      <c r="G883" s="278"/>
      <c r="H883" s="278"/>
      <c r="I883" s="278"/>
      <c r="J883" s="278"/>
      <c r="K883" s="278"/>
      <c r="L883" s="278"/>
      <c r="M883" s="278"/>
      <c r="N883" s="278"/>
      <c r="O883" s="278"/>
      <c r="P883" s="278"/>
      <c r="Q883" s="278"/>
      <c r="R883" s="278"/>
      <c r="S883" s="278"/>
      <c r="T883" s="278"/>
      <c r="U883" s="278"/>
      <c r="V883" s="278"/>
      <c r="W883" s="278"/>
      <c r="X883" s="278"/>
      <c r="Y883" s="278"/>
      <c r="Z883" s="278"/>
    </row>
    <row r="884" ht="15.75" customHeight="1">
      <c r="A884" s="278"/>
      <c r="B884" s="278"/>
      <c r="C884" s="278"/>
      <c r="D884" s="278"/>
      <c r="E884" s="278"/>
      <c r="F884" s="278"/>
      <c r="G884" s="278"/>
      <c r="H884" s="278"/>
      <c r="I884" s="278"/>
      <c r="J884" s="278"/>
      <c r="K884" s="278"/>
      <c r="L884" s="278"/>
      <c r="M884" s="278"/>
      <c r="N884" s="278"/>
      <c r="O884" s="278"/>
      <c r="P884" s="278"/>
      <c r="Q884" s="278"/>
      <c r="R884" s="278"/>
      <c r="S884" s="278"/>
      <c r="T884" s="278"/>
      <c r="U884" s="278"/>
      <c r="V884" s="278"/>
      <c r="W884" s="278"/>
      <c r="X884" s="278"/>
      <c r="Y884" s="278"/>
      <c r="Z884" s="278"/>
    </row>
    <row r="885" ht="15.75" customHeight="1">
      <c r="A885" s="278"/>
      <c r="B885" s="278"/>
      <c r="C885" s="278"/>
      <c r="D885" s="278"/>
      <c r="E885" s="278"/>
      <c r="F885" s="278"/>
      <c r="G885" s="278"/>
      <c r="H885" s="278"/>
      <c r="I885" s="278"/>
      <c r="J885" s="278"/>
      <c r="K885" s="278"/>
      <c r="L885" s="278"/>
      <c r="M885" s="278"/>
      <c r="N885" s="278"/>
      <c r="O885" s="278"/>
      <c r="P885" s="278"/>
      <c r="Q885" s="278"/>
      <c r="R885" s="278"/>
      <c r="S885" s="278"/>
      <c r="T885" s="278"/>
      <c r="U885" s="278"/>
      <c r="V885" s="278"/>
      <c r="W885" s="278"/>
      <c r="X885" s="278"/>
      <c r="Y885" s="278"/>
      <c r="Z885" s="278"/>
    </row>
    <row r="886" ht="15.75" customHeight="1">
      <c r="A886" s="278"/>
      <c r="B886" s="278"/>
      <c r="C886" s="278"/>
      <c r="D886" s="278"/>
      <c r="E886" s="278"/>
      <c r="F886" s="278"/>
      <c r="G886" s="278"/>
      <c r="H886" s="278"/>
      <c r="I886" s="278"/>
      <c r="J886" s="278"/>
      <c r="K886" s="278"/>
      <c r="L886" s="278"/>
      <c r="M886" s="278"/>
      <c r="N886" s="278"/>
      <c r="O886" s="278"/>
      <c r="P886" s="278"/>
      <c r="Q886" s="278"/>
      <c r="R886" s="278"/>
      <c r="S886" s="278"/>
      <c r="T886" s="278"/>
      <c r="U886" s="278"/>
      <c r="V886" s="278"/>
      <c r="W886" s="278"/>
      <c r="X886" s="278"/>
      <c r="Y886" s="278"/>
      <c r="Z886" s="278"/>
    </row>
    <row r="887" ht="15.75" customHeight="1">
      <c r="A887" s="278"/>
      <c r="B887" s="278"/>
      <c r="C887" s="278"/>
      <c r="D887" s="278"/>
      <c r="E887" s="278"/>
      <c r="F887" s="278"/>
      <c r="G887" s="278"/>
      <c r="H887" s="278"/>
      <c r="I887" s="278"/>
      <c r="J887" s="278"/>
      <c r="K887" s="278"/>
      <c r="L887" s="278"/>
      <c r="M887" s="278"/>
      <c r="N887" s="278"/>
      <c r="O887" s="278"/>
      <c r="P887" s="278"/>
      <c r="Q887" s="278"/>
      <c r="R887" s="278"/>
      <c r="S887" s="278"/>
      <c r="T887" s="278"/>
      <c r="U887" s="278"/>
      <c r="V887" s="278"/>
      <c r="W887" s="278"/>
      <c r="X887" s="278"/>
      <c r="Y887" s="278"/>
      <c r="Z887" s="278"/>
    </row>
    <row r="888" ht="15.75" customHeight="1">
      <c r="A888" s="278"/>
      <c r="B888" s="278"/>
      <c r="C888" s="278"/>
      <c r="D888" s="278"/>
      <c r="E888" s="278"/>
      <c r="F888" s="278"/>
      <c r="G888" s="278"/>
      <c r="H888" s="278"/>
      <c r="I888" s="278"/>
      <c r="J888" s="278"/>
      <c r="K888" s="278"/>
      <c r="L888" s="278"/>
      <c r="M888" s="278"/>
      <c r="N888" s="278"/>
      <c r="O888" s="278"/>
      <c r="P888" s="278"/>
      <c r="Q888" s="278"/>
      <c r="R888" s="278"/>
      <c r="S888" s="278"/>
      <c r="T888" s="278"/>
      <c r="U888" s="278"/>
      <c r="V888" s="278"/>
      <c r="W888" s="278"/>
      <c r="X888" s="278"/>
      <c r="Y888" s="278"/>
      <c r="Z888" s="278"/>
    </row>
    <row r="889" ht="15.75" customHeight="1">
      <c r="A889" s="278"/>
      <c r="B889" s="278"/>
      <c r="C889" s="278"/>
      <c r="D889" s="278"/>
      <c r="E889" s="278"/>
      <c r="F889" s="278"/>
      <c r="G889" s="278"/>
      <c r="H889" s="278"/>
      <c r="I889" s="278"/>
      <c r="J889" s="278"/>
      <c r="K889" s="278"/>
      <c r="L889" s="278"/>
      <c r="M889" s="278"/>
      <c r="N889" s="278"/>
      <c r="O889" s="278"/>
      <c r="P889" s="278"/>
      <c r="Q889" s="278"/>
      <c r="R889" s="278"/>
      <c r="S889" s="278"/>
      <c r="T889" s="278"/>
      <c r="U889" s="278"/>
      <c r="V889" s="278"/>
      <c r="W889" s="278"/>
      <c r="X889" s="278"/>
      <c r="Y889" s="278"/>
      <c r="Z889" s="278"/>
    </row>
    <row r="890" ht="15.75" customHeight="1">
      <c r="A890" s="278"/>
      <c r="B890" s="278"/>
      <c r="C890" s="278"/>
      <c r="D890" s="278"/>
      <c r="E890" s="278"/>
      <c r="F890" s="278"/>
      <c r="G890" s="278"/>
      <c r="H890" s="278"/>
      <c r="I890" s="278"/>
      <c r="J890" s="278"/>
      <c r="K890" s="278"/>
      <c r="L890" s="278"/>
      <c r="M890" s="278"/>
      <c r="N890" s="278"/>
      <c r="O890" s="278"/>
      <c r="P890" s="278"/>
      <c r="Q890" s="278"/>
      <c r="R890" s="278"/>
      <c r="S890" s="278"/>
      <c r="T890" s="278"/>
      <c r="U890" s="278"/>
      <c r="V890" s="278"/>
      <c r="W890" s="278"/>
      <c r="X890" s="278"/>
      <c r="Y890" s="278"/>
      <c r="Z890" s="278"/>
    </row>
    <row r="891" ht="15.75" customHeight="1">
      <c r="A891" s="278"/>
      <c r="B891" s="278"/>
      <c r="C891" s="278"/>
      <c r="D891" s="278"/>
      <c r="E891" s="278"/>
      <c r="F891" s="278"/>
      <c r="G891" s="278"/>
      <c r="H891" s="278"/>
      <c r="I891" s="278"/>
      <c r="J891" s="278"/>
      <c r="K891" s="278"/>
      <c r="L891" s="278"/>
      <c r="M891" s="278"/>
      <c r="N891" s="278"/>
      <c r="O891" s="278"/>
      <c r="P891" s="278"/>
      <c r="Q891" s="278"/>
      <c r="R891" s="278"/>
      <c r="S891" s="278"/>
      <c r="T891" s="278"/>
      <c r="U891" s="278"/>
      <c r="V891" s="278"/>
      <c r="W891" s="278"/>
      <c r="X891" s="278"/>
      <c r="Y891" s="278"/>
      <c r="Z891" s="278"/>
    </row>
    <row r="892" ht="15.75" customHeight="1">
      <c r="A892" s="278"/>
      <c r="B892" s="278"/>
      <c r="C892" s="278"/>
      <c r="D892" s="278"/>
      <c r="E892" s="278"/>
      <c r="F892" s="278"/>
      <c r="G892" s="278"/>
      <c r="H892" s="278"/>
      <c r="I892" s="278"/>
      <c r="J892" s="278"/>
      <c r="K892" s="278"/>
      <c r="L892" s="278"/>
      <c r="M892" s="278"/>
      <c r="N892" s="278"/>
      <c r="O892" s="278"/>
      <c r="P892" s="278"/>
      <c r="Q892" s="278"/>
      <c r="R892" s="278"/>
      <c r="S892" s="278"/>
      <c r="T892" s="278"/>
      <c r="U892" s="278"/>
      <c r="V892" s="278"/>
      <c r="W892" s="278"/>
      <c r="X892" s="278"/>
      <c r="Y892" s="278"/>
      <c r="Z892" s="278"/>
    </row>
    <row r="893" ht="15.75" customHeight="1">
      <c r="A893" s="278"/>
      <c r="B893" s="278"/>
      <c r="C893" s="278"/>
      <c r="D893" s="278"/>
      <c r="E893" s="278"/>
      <c r="F893" s="278"/>
      <c r="G893" s="278"/>
      <c r="H893" s="278"/>
      <c r="I893" s="278"/>
      <c r="J893" s="278"/>
      <c r="K893" s="278"/>
      <c r="L893" s="278"/>
      <c r="M893" s="278"/>
      <c r="N893" s="278"/>
      <c r="O893" s="278"/>
      <c r="P893" s="278"/>
      <c r="Q893" s="278"/>
      <c r="R893" s="278"/>
      <c r="S893" s="278"/>
      <c r="T893" s="278"/>
      <c r="U893" s="278"/>
      <c r="V893" s="278"/>
      <c r="W893" s="278"/>
      <c r="X893" s="278"/>
      <c r="Y893" s="278"/>
      <c r="Z893" s="278"/>
    </row>
    <row r="894" ht="15.75" customHeight="1">
      <c r="A894" s="278"/>
      <c r="B894" s="278"/>
      <c r="C894" s="278"/>
      <c r="D894" s="278"/>
      <c r="E894" s="278"/>
      <c r="F894" s="278"/>
      <c r="G894" s="278"/>
      <c r="H894" s="278"/>
      <c r="I894" s="278"/>
      <c r="J894" s="278"/>
      <c r="K894" s="278"/>
      <c r="L894" s="278"/>
      <c r="M894" s="278"/>
      <c r="N894" s="278"/>
      <c r="O894" s="278"/>
      <c r="P894" s="278"/>
      <c r="Q894" s="278"/>
      <c r="R894" s="278"/>
      <c r="S894" s="278"/>
      <c r="T894" s="278"/>
      <c r="U894" s="278"/>
      <c r="V894" s="278"/>
      <c r="W894" s="278"/>
      <c r="X894" s="278"/>
      <c r="Y894" s="278"/>
      <c r="Z894" s="278"/>
    </row>
    <row r="895" ht="15.75" customHeight="1">
      <c r="A895" s="278"/>
      <c r="B895" s="278"/>
      <c r="C895" s="278"/>
      <c r="D895" s="278"/>
      <c r="E895" s="278"/>
      <c r="F895" s="278"/>
      <c r="G895" s="278"/>
      <c r="H895" s="278"/>
      <c r="I895" s="278"/>
      <c r="J895" s="278"/>
      <c r="K895" s="278"/>
      <c r="L895" s="278"/>
      <c r="M895" s="278"/>
      <c r="N895" s="278"/>
      <c r="O895" s="278"/>
      <c r="P895" s="278"/>
      <c r="Q895" s="278"/>
      <c r="R895" s="278"/>
      <c r="S895" s="278"/>
      <c r="T895" s="278"/>
      <c r="U895" s="278"/>
      <c r="V895" s="278"/>
      <c r="W895" s="278"/>
      <c r="X895" s="278"/>
      <c r="Y895" s="278"/>
      <c r="Z895" s="278"/>
    </row>
    <row r="896" ht="15.75" customHeight="1">
      <c r="A896" s="278"/>
      <c r="B896" s="278"/>
      <c r="C896" s="278"/>
      <c r="D896" s="278"/>
      <c r="E896" s="278"/>
      <c r="F896" s="278"/>
      <c r="G896" s="278"/>
      <c r="H896" s="278"/>
      <c r="I896" s="278"/>
      <c r="J896" s="278"/>
      <c r="K896" s="278"/>
      <c r="L896" s="278"/>
      <c r="M896" s="278"/>
      <c r="N896" s="278"/>
      <c r="O896" s="278"/>
      <c r="P896" s="278"/>
      <c r="Q896" s="278"/>
      <c r="R896" s="278"/>
      <c r="S896" s="278"/>
      <c r="T896" s="278"/>
      <c r="U896" s="278"/>
      <c r="V896" s="278"/>
      <c r="W896" s="278"/>
      <c r="X896" s="278"/>
      <c r="Y896" s="278"/>
      <c r="Z896" s="278"/>
    </row>
    <row r="897" ht="15.75" customHeight="1">
      <c r="A897" s="278"/>
      <c r="B897" s="278"/>
      <c r="C897" s="278"/>
      <c r="D897" s="278"/>
      <c r="E897" s="278"/>
      <c r="F897" s="278"/>
      <c r="G897" s="278"/>
      <c r="H897" s="278"/>
      <c r="I897" s="278"/>
      <c r="J897" s="278"/>
      <c r="K897" s="278"/>
      <c r="L897" s="278"/>
      <c r="M897" s="278"/>
      <c r="N897" s="278"/>
      <c r="O897" s="278"/>
      <c r="P897" s="278"/>
      <c r="Q897" s="278"/>
      <c r="R897" s="278"/>
      <c r="S897" s="278"/>
      <c r="T897" s="278"/>
      <c r="U897" s="278"/>
      <c r="V897" s="278"/>
      <c r="W897" s="278"/>
      <c r="X897" s="278"/>
      <c r="Y897" s="278"/>
      <c r="Z897" s="278"/>
    </row>
    <row r="898" ht="15.75" customHeight="1">
      <c r="A898" s="278"/>
      <c r="B898" s="278"/>
      <c r="C898" s="278"/>
      <c r="D898" s="278"/>
      <c r="E898" s="278"/>
      <c r="F898" s="278"/>
      <c r="G898" s="278"/>
      <c r="H898" s="278"/>
      <c r="I898" s="278"/>
      <c r="J898" s="278"/>
      <c r="K898" s="278"/>
      <c r="L898" s="278"/>
      <c r="M898" s="278"/>
      <c r="N898" s="278"/>
      <c r="O898" s="278"/>
      <c r="P898" s="278"/>
      <c r="Q898" s="278"/>
      <c r="R898" s="278"/>
      <c r="S898" s="278"/>
      <c r="T898" s="278"/>
      <c r="U898" s="278"/>
      <c r="V898" s="278"/>
      <c r="W898" s="278"/>
      <c r="X898" s="278"/>
      <c r="Y898" s="278"/>
      <c r="Z898" s="278"/>
    </row>
    <row r="899" ht="15.75" customHeight="1">
      <c r="A899" s="278"/>
      <c r="B899" s="278"/>
      <c r="C899" s="278"/>
      <c r="D899" s="278"/>
      <c r="E899" s="278"/>
      <c r="F899" s="278"/>
      <c r="G899" s="278"/>
      <c r="H899" s="278"/>
      <c r="I899" s="278"/>
      <c r="J899" s="278"/>
      <c r="K899" s="278"/>
      <c r="L899" s="278"/>
      <c r="M899" s="278"/>
      <c r="N899" s="278"/>
      <c r="O899" s="278"/>
      <c r="P899" s="278"/>
      <c r="Q899" s="278"/>
      <c r="R899" s="278"/>
      <c r="S899" s="278"/>
      <c r="T899" s="278"/>
      <c r="U899" s="278"/>
      <c r="V899" s="278"/>
      <c r="W899" s="278"/>
      <c r="X899" s="278"/>
      <c r="Y899" s="278"/>
      <c r="Z899" s="278"/>
    </row>
    <row r="900" ht="15.75" customHeight="1">
      <c r="A900" s="278"/>
      <c r="B900" s="278"/>
      <c r="C900" s="278"/>
      <c r="D900" s="278"/>
      <c r="E900" s="278"/>
      <c r="F900" s="278"/>
      <c r="G900" s="278"/>
      <c r="H900" s="278"/>
      <c r="I900" s="278"/>
      <c r="J900" s="278"/>
      <c r="K900" s="278"/>
      <c r="L900" s="278"/>
      <c r="M900" s="278"/>
      <c r="N900" s="278"/>
      <c r="O900" s="278"/>
      <c r="P900" s="278"/>
      <c r="Q900" s="278"/>
      <c r="R900" s="278"/>
      <c r="S900" s="278"/>
      <c r="T900" s="278"/>
      <c r="U900" s="278"/>
      <c r="V900" s="278"/>
      <c r="W900" s="278"/>
      <c r="X900" s="278"/>
      <c r="Y900" s="278"/>
      <c r="Z900" s="278"/>
    </row>
    <row r="901" ht="15.75" customHeight="1">
      <c r="A901" s="278"/>
      <c r="B901" s="278"/>
      <c r="C901" s="278"/>
      <c r="D901" s="278"/>
      <c r="E901" s="278"/>
      <c r="F901" s="278"/>
      <c r="G901" s="278"/>
      <c r="H901" s="278"/>
      <c r="I901" s="278"/>
      <c r="J901" s="278"/>
      <c r="K901" s="278"/>
      <c r="L901" s="278"/>
      <c r="M901" s="278"/>
      <c r="N901" s="278"/>
      <c r="O901" s="278"/>
      <c r="P901" s="278"/>
      <c r="Q901" s="278"/>
      <c r="R901" s="278"/>
      <c r="S901" s="278"/>
      <c r="T901" s="278"/>
      <c r="U901" s="278"/>
      <c r="V901" s="278"/>
      <c r="W901" s="278"/>
      <c r="X901" s="278"/>
      <c r="Y901" s="278"/>
      <c r="Z901" s="278"/>
    </row>
    <row r="902" ht="15.75" customHeight="1">
      <c r="A902" s="278"/>
      <c r="B902" s="278"/>
      <c r="C902" s="278"/>
      <c r="D902" s="278"/>
      <c r="E902" s="278"/>
      <c r="F902" s="278"/>
      <c r="G902" s="278"/>
      <c r="H902" s="278"/>
      <c r="I902" s="278"/>
      <c r="J902" s="278"/>
      <c r="K902" s="278"/>
      <c r="L902" s="278"/>
      <c r="M902" s="278"/>
      <c r="N902" s="278"/>
      <c r="O902" s="278"/>
      <c r="P902" s="278"/>
      <c r="Q902" s="278"/>
      <c r="R902" s="278"/>
      <c r="S902" s="278"/>
      <c r="T902" s="278"/>
      <c r="U902" s="278"/>
      <c r="V902" s="278"/>
      <c r="W902" s="278"/>
      <c r="X902" s="278"/>
      <c r="Y902" s="278"/>
      <c r="Z902" s="278"/>
    </row>
    <row r="903" ht="15.75" customHeight="1">
      <c r="A903" s="278"/>
      <c r="B903" s="278"/>
      <c r="C903" s="278"/>
      <c r="D903" s="278"/>
      <c r="E903" s="278"/>
      <c r="F903" s="278"/>
      <c r="G903" s="278"/>
      <c r="H903" s="278"/>
      <c r="I903" s="278"/>
      <c r="J903" s="278"/>
      <c r="K903" s="278"/>
      <c r="L903" s="278"/>
      <c r="M903" s="278"/>
      <c r="N903" s="278"/>
      <c r="O903" s="278"/>
      <c r="P903" s="278"/>
      <c r="Q903" s="278"/>
      <c r="R903" s="278"/>
      <c r="S903" s="278"/>
      <c r="T903" s="278"/>
      <c r="U903" s="278"/>
      <c r="V903" s="278"/>
      <c r="W903" s="278"/>
      <c r="X903" s="278"/>
      <c r="Y903" s="278"/>
      <c r="Z903" s="278"/>
    </row>
    <row r="904" ht="15.75" customHeight="1">
      <c r="A904" s="278"/>
      <c r="B904" s="278"/>
      <c r="C904" s="278"/>
      <c r="D904" s="278"/>
      <c r="E904" s="278"/>
      <c r="F904" s="278"/>
      <c r="G904" s="278"/>
      <c r="H904" s="278"/>
      <c r="I904" s="278"/>
      <c r="J904" s="278"/>
      <c r="K904" s="278"/>
      <c r="L904" s="278"/>
      <c r="M904" s="278"/>
      <c r="N904" s="278"/>
      <c r="O904" s="278"/>
      <c r="P904" s="278"/>
      <c r="Q904" s="278"/>
      <c r="R904" s="278"/>
      <c r="S904" s="278"/>
      <c r="T904" s="278"/>
      <c r="U904" s="278"/>
      <c r="V904" s="278"/>
      <c r="W904" s="278"/>
      <c r="X904" s="278"/>
      <c r="Y904" s="278"/>
      <c r="Z904" s="278"/>
    </row>
    <row r="905" ht="15.75" customHeight="1">
      <c r="A905" s="278"/>
      <c r="B905" s="278"/>
      <c r="C905" s="278"/>
      <c r="D905" s="278"/>
      <c r="E905" s="278"/>
      <c r="F905" s="278"/>
      <c r="G905" s="278"/>
      <c r="H905" s="278"/>
      <c r="I905" s="278"/>
      <c r="J905" s="278"/>
      <c r="K905" s="278"/>
      <c r="L905" s="278"/>
      <c r="M905" s="278"/>
      <c r="N905" s="278"/>
      <c r="O905" s="278"/>
      <c r="P905" s="278"/>
      <c r="Q905" s="278"/>
      <c r="R905" s="278"/>
      <c r="S905" s="278"/>
      <c r="T905" s="278"/>
      <c r="U905" s="278"/>
      <c r="V905" s="278"/>
      <c r="W905" s="278"/>
      <c r="X905" s="278"/>
      <c r="Y905" s="278"/>
      <c r="Z905" s="278"/>
    </row>
    <row r="906" ht="15.75" customHeight="1">
      <c r="A906" s="278"/>
      <c r="B906" s="278"/>
      <c r="C906" s="278"/>
      <c r="D906" s="278"/>
      <c r="E906" s="278"/>
      <c r="F906" s="278"/>
      <c r="G906" s="278"/>
      <c r="H906" s="278"/>
      <c r="I906" s="278"/>
      <c r="J906" s="278"/>
      <c r="K906" s="278"/>
      <c r="L906" s="278"/>
      <c r="M906" s="278"/>
      <c r="N906" s="278"/>
      <c r="O906" s="278"/>
      <c r="P906" s="278"/>
      <c r="Q906" s="278"/>
      <c r="R906" s="278"/>
      <c r="S906" s="278"/>
      <c r="T906" s="278"/>
      <c r="U906" s="278"/>
      <c r="V906" s="278"/>
      <c r="W906" s="278"/>
      <c r="X906" s="278"/>
      <c r="Y906" s="278"/>
      <c r="Z906" s="278"/>
    </row>
    <row r="907" ht="15.75" customHeight="1">
      <c r="A907" s="278"/>
      <c r="B907" s="278"/>
      <c r="C907" s="278"/>
      <c r="D907" s="278"/>
      <c r="E907" s="278"/>
      <c r="F907" s="278"/>
      <c r="G907" s="278"/>
      <c r="H907" s="278"/>
      <c r="I907" s="278"/>
      <c r="J907" s="278"/>
      <c r="K907" s="278"/>
      <c r="L907" s="278"/>
      <c r="M907" s="278"/>
      <c r="N907" s="278"/>
      <c r="O907" s="278"/>
      <c r="P907" s="278"/>
      <c r="Q907" s="278"/>
      <c r="R907" s="278"/>
      <c r="S907" s="278"/>
      <c r="T907" s="278"/>
      <c r="U907" s="278"/>
      <c r="V907" s="278"/>
      <c r="W907" s="278"/>
      <c r="X907" s="278"/>
      <c r="Y907" s="278"/>
      <c r="Z907" s="278"/>
    </row>
    <row r="908" ht="15.75" customHeight="1">
      <c r="A908" s="278"/>
      <c r="B908" s="278"/>
      <c r="C908" s="278"/>
      <c r="D908" s="278"/>
      <c r="E908" s="278"/>
      <c r="F908" s="278"/>
      <c r="G908" s="278"/>
      <c r="H908" s="278"/>
      <c r="I908" s="278"/>
      <c r="J908" s="278"/>
      <c r="K908" s="278"/>
      <c r="L908" s="278"/>
      <c r="M908" s="278"/>
      <c r="N908" s="278"/>
      <c r="O908" s="278"/>
      <c r="P908" s="278"/>
      <c r="Q908" s="278"/>
      <c r="R908" s="278"/>
      <c r="S908" s="278"/>
      <c r="T908" s="278"/>
      <c r="U908" s="278"/>
      <c r="V908" s="278"/>
      <c r="W908" s="278"/>
      <c r="X908" s="278"/>
      <c r="Y908" s="278"/>
      <c r="Z908" s="278"/>
    </row>
    <row r="909" ht="15.75" customHeight="1">
      <c r="A909" s="278"/>
      <c r="B909" s="278"/>
      <c r="C909" s="278"/>
      <c r="D909" s="278"/>
      <c r="E909" s="278"/>
      <c r="F909" s="278"/>
      <c r="G909" s="278"/>
      <c r="H909" s="278"/>
      <c r="I909" s="278"/>
      <c r="J909" s="278"/>
      <c r="K909" s="278"/>
      <c r="L909" s="278"/>
      <c r="M909" s="278"/>
      <c r="N909" s="278"/>
      <c r="O909" s="278"/>
      <c r="P909" s="278"/>
      <c r="Q909" s="278"/>
      <c r="R909" s="278"/>
      <c r="S909" s="278"/>
      <c r="T909" s="278"/>
      <c r="U909" s="278"/>
      <c r="V909" s="278"/>
      <c r="W909" s="278"/>
      <c r="X909" s="278"/>
      <c r="Y909" s="278"/>
      <c r="Z909" s="278"/>
    </row>
    <row r="910" ht="15.75" customHeight="1">
      <c r="A910" s="278"/>
      <c r="B910" s="278"/>
      <c r="C910" s="278"/>
      <c r="D910" s="278"/>
      <c r="E910" s="278"/>
      <c r="F910" s="278"/>
      <c r="G910" s="278"/>
      <c r="H910" s="278"/>
      <c r="I910" s="278"/>
      <c r="J910" s="278"/>
      <c r="K910" s="278"/>
      <c r="L910" s="278"/>
      <c r="M910" s="278"/>
      <c r="N910" s="278"/>
      <c r="O910" s="278"/>
      <c r="P910" s="278"/>
      <c r="Q910" s="278"/>
      <c r="R910" s="278"/>
      <c r="S910" s="278"/>
      <c r="T910" s="278"/>
      <c r="U910" s="278"/>
      <c r="V910" s="278"/>
      <c r="W910" s="278"/>
      <c r="X910" s="278"/>
      <c r="Y910" s="278"/>
      <c r="Z910" s="278"/>
    </row>
    <row r="911" ht="15.75" customHeight="1">
      <c r="A911" s="278"/>
      <c r="B911" s="278"/>
      <c r="C911" s="278"/>
      <c r="D911" s="278"/>
      <c r="E911" s="278"/>
      <c r="F911" s="278"/>
      <c r="G911" s="278"/>
      <c r="H911" s="278"/>
      <c r="I911" s="278"/>
      <c r="J911" s="278"/>
      <c r="K911" s="278"/>
      <c r="L911" s="278"/>
      <c r="M911" s="278"/>
      <c r="N911" s="278"/>
      <c r="O911" s="278"/>
      <c r="P911" s="278"/>
      <c r="Q911" s="278"/>
      <c r="R911" s="278"/>
      <c r="S911" s="278"/>
      <c r="T911" s="278"/>
      <c r="U911" s="278"/>
      <c r="V911" s="278"/>
      <c r="W911" s="278"/>
      <c r="X911" s="278"/>
      <c r="Y911" s="278"/>
      <c r="Z911" s="278"/>
    </row>
    <row r="912" ht="15.75" customHeight="1">
      <c r="A912" s="278"/>
      <c r="B912" s="278"/>
      <c r="C912" s="278"/>
      <c r="D912" s="278"/>
      <c r="E912" s="278"/>
      <c r="F912" s="278"/>
      <c r="G912" s="278"/>
      <c r="H912" s="278"/>
      <c r="I912" s="278"/>
      <c r="J912" s="278"/>
      <c r="K912" s="278"/>
      <c r="L912" s="278"/>
      <c r="M912" s="278"/>
      <c r="N912" s="278"/>
      <c r="O912" s="278"/>
      <c r="P912" s="278"/>
      <c r="Q912" s="278"/>
      <c r="R912" s="278"/>
      <c r="S912" s="278"/>
      <c r="T912" s="278"/>
      <c r="U912" s="278"/>
      <c r="V912" s="278"/>
      <c r="W912" s="278"/>
      <c r="X912" s="278"/>
      <c r="Y912" s="278"/>
      <c r="Z912" s="278"/>
    </row>
    <row r="913" ht="15.75" customHeight="1">
      <c r="A913" s="278"/>
      <c r="B913" s="278"/>
      <c r="C913" s="278"/>
      <c r="D913" s="278"/>
      <c r="E913" s="278"/>
      <c r="F913" s="278"/>
      <c r="G913" s="278"/>
      <c r="H913" s="278"/>
      <c r="I913" s="278"/>
      <c r="J913" s="278"/>
      <c r="K913" s="278"/>
      <c r="L913" s="278"/>
      <c r="M913" s="278"/>
      <c r="N913" s="278"/>
      <c r="O913" s="278"/>
      <c r="P913" s="278"/>
      <c r="Q913" s="278"/>
      <c r="R913" s="278"/>
      <c r="S913" s="278"/>
      <c r="T913" s="278"/>
      <c r="U913" s="278"/>
      <c r="V913" s="278"/>
      <c r="W913" s="278"/>
      <c r="X913" s="278"/>
      <c r="Y913" s="278"/>
      <c r="Z913" s="278"/>
    </row>
    <row r="914" ht="15.75" customHeight="1">
      <c r="A914" s="278"/>
      <c r="B914" s="278"/>
      <c r="C914" s="278"/>
      <c r="D914" s="278"/>
      <c r="E914" s="278"/>
      <c r="F914" s="278"/>
      <c r="G914" s="278"/>
      <c r="H914" s="278"/>
      <c r="I914" s="278"/>
      <c r="J914" s="278"/>
      <c r="K914" s="278"/>
      <c r="L914" s="278"/>
      <c r="M914" s="278"/>
      <c r="N914" s="278"/>
      <c r="O914" s="278"/>
      <c r="P914" s="278"/>
      <c r="Q914" s="278"/>
      <c r="R914" s="278"/>
      <c r="S914" s="278"/>
      <c r="T914" s="278"/>
      <c r="U914" s="278"/>
      <c r="V914" s="278"/>
      <c r="W914" s="278"/>
      <c r="X914" s="278"/>
      <c r="Y914" s="278"/>
      <c r="Z914" s="278"/>
    </row>
    <row r="915" ht="15.75" customHeight="1">
      <c r="A915" s="278"/>
      <c r="B915" s="278"/>
      <c r="C915" s="278"/>
      <c r="D915" s="278"/>
      <c r="E915" s="278"/>
      <c r="F915" s="278"/>
      <c r="G915" s="278"/>
      <c r="H915" s="278"/>
      <c r="I915" s="278"/>
      <c r="J915" s="278"/>
      <c r="K915" s="278"/>
      <c r="L915" s="278"/>
      <c r="M915" s="278"/>
      <c r="N915" s="278"/>
      <c r="O915" s="278"/>
      <c r="P915" s="278"/>
      <c r="Q915" s="278"/>
      <c r="R915" s="278"/>
      <c r="S915" s="278"/>
      <c r="T915" s="278"/>
      <c r="U915" s="278"/>
      <c r="V915" s="278"/>
      <c r="W915" s="278"/>
      <c r="X915" s="278"/>
      <c r="Y915" s="278"/>
      <c r="Z915" s="278"/>
    </row>
    <row r="916" ht="15.75" customHeight="1">
      <c r="A916" s="278"/>
      <c r="B916" s="278"/>
      <c r="C916" s="278"/>
      <c r="D916" s="278"/>
      <c r="E916" s="278"/>
      <c r="F916" s="278"/>
      <c r="G916" s="278"/>
      <c r="H916" s="278"/>
      <c r="I916" s="278"/>
      <c r="J916" s="278"/>
      <c r="K916" s="278"/>
      <c r="L916" s="278"/>
      <c r="M916" s="278"/>
      <c r="N916" s="278"/>
      <c r="O916" s="278"/>
      <c r="P916" s="278"/>
      <c r="Q916" s="278"/>
      <c r="R916" s="278"/>
      <c r="S916" s="278"/>
      <c r="T916" s="278"/>
      <c r="U916" s="278"/>
      <c r="V916" s="278"/>
      <c r="W916" s="278"/>
      <c r="X916" s="278"/>
      <c r="Y916" s="278"/>
      <c r="Z916" s="278"/>
    </row>
    <row r="917" ht="15.75" customHeight="1">
      <c r="A917" s="278"/>
      <c r="B917" s="278"/>
      <c r="C917" s="278"/>
      <c r="D917" s="278"/>
      <c r="E917" s="278"/>
      <c r="F917" s="278"/>
      <c r="G917" s="278"/>
      <c r="H917" s="278"/>
      <c r="I917" s="278"/>
      <c r="J917" s="278"/>
      <c r="K917" s="278"/>
      <c r="L917" s="278"/>
      <c r="M917" s="278"/>
      <c r="N917" s="278"/>
      <c r="O917" s="278"/>
      <c r="P917" s="278"/>
      <c r="Q917" s="278"/>
      <c r="R917" s="278"/>
      <c r="S917" s="278"/>
      <c r="T917" s="278"/>
      <c r="U917" s="278"/>
      <c r="V917" s="278"/>
      <c r="W917" s="278"/>
      <c r="X917" s="278"/>
      <c r="Y917" s="278"/>
      <c r="Z917" s="278"/>
    </row>
    <row r="918" ht="15.75" customHeight="1">
      <c r="A918" s="278"/>
      <c r="B918" s="278"/>
      <c r="C918" s="278"/>
      <c r="D918" s="278"/>
      <c r="E918" s="278"/>
      <c r="F918" s="278"/>
      <c r="G918" s="278"/>
      <c r="H918" s="278"/>
      <c r="I918" s="278"/>
      <c r="J918" s="278"/>
      <c r="K918" s="278"/>
      <c r="L918" s="278"/>
      <c r="M918" s="278"/>
      <c r="N918" s="278"/>
      <c r="O918" s="278"/>
      <c r="P918" s="278"/>
      <c r="Q918" s="278"/>
      <c r="R918" s="278"/>
      <c r="S918" s="278"/>
      <c r="T918" s="278"/>
      <c r="U918" s="278"/>
      <c r="V918" s="278"/>
      <c r="W918" s="278"/>
      <c r="X918" s="278"/>
      <c r="Y918" s="278"/>
      <c r="Z918" s="278"/>
    </row>
    <row r="919" ht="15.75" customHeight="1">
      <c r="A919" s="278"/>
      <c r="B919" s="278"/>
      <c r="C919" s="278"/>
      <c r="D919" s="278"/>
      <c r="E919" s="278"/>
      <c r="F919" s="278"/>
      <c r="G919" s="278"/>
      <c r="H919" s="278"/>
      <c r="I919" s="278"/>
      <c r="J919" s="278"/>
      <c r="K919" s="278"/>
      <c r="L919" s="278"/>
      <c r="M919" s="278"/>
      <c r="N919" s="278"/>
      <c r="O919" s="278"/>
      <c r="P919" s="278"/>
      <c r="Q919" s="278"/>
      <c r="R919" s="278"/>
      <c r="S919" s="278"/>
      <c r="T919" s="278"/>
      <c r="U919" s="278"/>
      <c r="V919" s="278"/>
      <c r="W919" s="278"/>
      <c r="X919" s="278"/>
      <c r="Y919" s="278"/>
      <c r="Z919" s="278"/>
    </row>
    <row r="920" ht="15.75" customHeight="1">
      <c r="A920" s="278"/>
      <c r="B920" s="278"/>
      <c r="C920" s="278"/>
      <c r="D920" s="278"/>
      <c r="E920" s="278"/>
      <c r="F920" s="278"/>
      <c r="G920" s="278"/>
      <c r="H920" s="278"/>
      <c r="I920" s="278"/>
      <c r="J920" s="278"/>
      <c r="K920" s="278"/>
      <c r="L920" s="278"/>
      <c r="M920" s="278"/>
      <c r="N920" s="278"/>
      <c r="O920" s="278"/>
      <c r="P920" s="278"/>
      <c r="Q920" s="278"/>
      <c r="R920" s="278"/>
      <c r="S920" s="278"/>
      <c r="T920" s="278"/>
      <c r="U920" s="278"/>
      <c r="V920" s="278"/>
      <c r="W920" s="278"/>
      <c r="X920" s="278"/>
      <c r="Y920" s="278"/>
      <c r="Z920" s="278"/>
    </row>
    <row r="921" ht="15.75" customHeight="1">
      <c r="A921" s="278"/>
      <c r="B921" s="278"/>
      <c r="C921" s="278"/>
      <c r="D921" s="278"/>
      <c r="E921" s="278"/>
      <c r="F921" s="278"/>
      <c r="G921" s="278"/>
      <c r="H921" s="278"/>
      <c r="I921" s="278"/>
      <c r="J921" s="278"/>
      <c r="K921" s="278"/>
      <c r="L921" s="278"/>
      <c r="M921" s="278"/>
      <c r="N921" s="278"/>
      <c r="O921" s="278"/>
      <c r="P921" s="278"/>
      <c r="Q921" s="278"/>
      <c r="R921" s="278"/>
      <c r="S921" s="278"/>
      <c r="T921" s="278"/>
      <c r="U921" s="278"/>
      <c r="V921" s="278"/>
      <c r="W921" s="278"/>
      <c r="X921" s="278"/>
      <c r="Y921" s="278"/>
      <c r="Z921" s="278"/>
    </row>
    <row r="922" ht="15.75" customHeight="1">
      <c r="A922" s="278"/>
      <c r="B922" s="278"/>
      <c r="C922" s="278"/>
      <c r="D922" s="278"/>
      <c r="E922" s="278"/>
      <c r="F922" s="278"/>
      <c r="G922" s="278"/>
      <c r="H922" s="278"/>
      <c r="I922" s="278"/>
      <c r="J922" s="278"/>
      <c r="K922" s="278"/>
      <c r="L922" s="278"/>
      <c r="M922" s="278"/>
      <c r="N922" s="278"/>
      <c r="O922" s="278"/>
      <c r="P922" s="278"/>
      <c r="Q922" s="278"/>
      <c r="R922" s="278"/>
      <c r="S922" s="278"/>
      <c r="T922" s="278"/>
      <c r="U922" s="278"/>
      <c r="V922" s="278"/>
      <c r="W922" s="278"/>
      <c r="X922" s="278"/>
      <c r="Y922" s="278"/>
      <c r="Z922" s="278"/>
    </row>
    <row r="923" ht="15.75" customHeight="1">
      <c r="A923" s="278"/>
      <c r="B923" s="278"/>
      <c r="C923" s="278"/>
      <c r="D923" s="278"/>
      <c r="E923" s="278"/>
      <c r="F923" s="278"/>
      <c r="G923" s="278"/>
      <c r="H923" s="278"/>
      <c r="I923" s="278"/>
      <c r="J923" s="278"/>
      <c r="K923" s="278"/>
      <c r="L923" s="278"/>
      <c r="M923" s="278"/>
      <c r="N923" s="278"/>
      <c r="O923" s="278"/>
      <c r="P923" s="278"/>
      <c r="Q923" s="278"/>
      <c r="R923" s="278"/>
      <c r="S923" s="278"/>
      <c r="T923" s="278"/>
      <c r="U923" s="278"/>
      <c r="V923" s="278"/>
      <c r="W923" s="278"/>
      <c r="X923" s="278"/>
      <c r="Y923" s="278"/>
      <c r="Z923" s="278"/>
    </row>
    <row r="924" ht="15.75" customHeight="1">
      <c r="A924" s="278"/>
      <c r="B924" s="278"/>
      <c r="C924" s="278"/>
      <c r="D924" s="278"/>
      <c r="E924" s="278"/>
      <c r="F924" s="278"/>
      <c r="G924" s="278"/>
      <c r="H924" s="278"/>
      <c r="I924" s="278"/>
      <c r="J924" s="278"/>
      <c r="K924" s="278"/>
      <c r="L924" s="278"/>
      <c r="M924" s="278"/>
      <c r="N924" s="278"/>
      <c r="O924" s="278"/>
      <c r="P924" s="278"/>
      <c r="Q924" s="278"/>
      <c r="R924" s="278"/>
      <c r="S924" s="278"/>
      <c r="T924" s="278"/>
      <c r="U924" s="278"/>
      <c r="V924" s="278"/>
      <c r="W924" s="278"/>
      <c r="X924" s="278"/>
      <c r="Y924" s="278"/>
      <c r="Z924" s="278"/>
    </row>
    <row r="925" ht="15.75" customHeight="1">
      <c r="A925" s="278"/>
      <c r="B925" s="278"/>
      <c r="C925" s="278"/>
      <c r="D925" s="278"/>
      <c r="E925" s="278"/>
      <c r="F925" s="278"/>
      <c r="G925" s="278"/>
      <c r="H925" s="278"/>
      <c r="I925" s="278"/>
      <c r="J925" s="278"/>
      <c r="K925" s="278"/>
      <c r="L925" s="278"/>
      <c r="M925" s="278"/>
      <c r="N925" s="278"/>
      <c r="O925" s="278"/>
      <c r="P925" s="278"/>
      <c r="Q925" s="278"/>
      <c r="R925" s="278"/>
      <c r="S925" s="278"/>
      <c r="T925" s="278"/>
      <c r="U925" s="278"/>
      <c r="V925" s="278"/>
      <c r="W925" s="278"/>
      <c r="X925" s="278"/>
      <c r="Y925" s="278"/>
      <c r="Z925" s="278"/>
    </row>
    <row r="926" ht="15.75" customHeight="1">
      <c r="A926" s="278"/>
      <c r="B926" s="278"/>
      <c r="C926" s="278"/>
      <c r="D926" s="278"/>
      <c r="E926" s="278"/>
      <c r="F926" s="278"/>
      <c r="G926" s="278"/>
      <c r="H926" s="278"/>
      <c r="I926" s="278"/>
      <c r="J926" s="278"/>
      <c r="K926" s="278"/>
      <c r="L926" s="278"/>
      <c r="M926" s="278"/>
      <c r="N926" s="278"/>
      <c r="O926" s="278"/>
      <c r="P926" s="278"/>
      <c r="Q926" s="278"/>
      <c r="R926" s="278"/>
      <c r="S926" s="278"/>
      <c r="T926" s="278"/>
      <c r="U926" s="278"/>
      <c r="V926" s="278"/>
      <c r="W926" s="278"/>
      <c r="X926" s="278"/>
      <c r="Y926" s="278"/>
      <c r="Z926" s="278"/>
    </row>
    <row r="927" ht="15.75" customHeight="1">
      <c r="A927" s="278"/>
      <c r="B927" s="278"/>
      <c r="C927" s="278"/>
      <c r="D927" s="278"/>
      <c r="E927" s="278"/>
      <c r="F927" s="278"/>
      <c r="G927" s="278"/>
      <c r="H927" s="278"/>
      <c r="I927" s="278"/>
      <c r="J927" s="278"/>
      <c r="K927" s="278"/>
      <c r="L927" s="278"/>
      <c r="M927" s="278"/>
      <c r="N927" s="278"/>
      <c r="O927" s="278"/>
      <c r="P927" s="278"/>
      <c r="Q927" s="278"/>
      <c r="R927" s="278"/>
      <c r="S927" s="278"/>
      <c r="T927" s="278"/>
      <c r="U927" s="278"/>
      <c r="V927" s="278"/>
      <c r="W927" s="278"/>
      <c r="X927" s="278"/>
      <c r="Y927" s="278"/>
      <c r="Z927" s="278"/>
    </row>
    <row r="928" ht="15.75" customHeight="1">
      <c r="A928" s="278"/>
      <c r="B928" s="278"/>
      <c r="C928" s="278"/>
      <c r="D928" s="278"/>
      <c r="E928" s="278"/>
      <c r="F928" s="278"/>
      <c r="G928" s="278"/>
      <c r="H928" s="278"/>
      <c r="I928" s="278"/>
      <c r="J928" s="278"/>
      <c r="K928" s="278"/>
      <c r="L928" s="278"/>
      <c r="M928" s="278"/>
      <c r="N928" s="278"/>
      <c r="O928" s="278"/>
      <c r="P928" s="278"/>
      <c r="Q928" s="278"/>
      <c r="R928" s="278"/>
      <c r="S928" s="278"/>
      <c r="T928" s="278"/>
      <c r="U928" s="278"/>
      <c r="V928" s="278"/>
      <c r="W928" s="278"/>
      <c r="X928" s="278"/>
      <c r="Y928" s="278"/>
      <c r="Z928" s="278"/>
    </row>
    <row r="929" ht="15.75" customHeight="1">
      <c r="A929" s="278"/>
      <c r="B929" s="278"/>
      <c r="C929" s="278"/>
      <c r="D929" s="278"/>
      <c r="E929" s="278"/>
      <c r="F929" s="278"/>
      <c r="G929" s="278"/>
      <c r="H929" s="278"/>
      <c r="I929" s="278"/>
      <c r="J929" s="278"/>
      <c r="K929" s="278"/>
      <c r="L929" s="278"/>
      <c r="M929" s="278"/>
      <c r="N929" s="278"/>
      <c r="O929" s="278"/>
      <c r="P929" s="278"/>
      <c r="Q929" s="278"/>
      <c r="R929" s="278"/>
      <c r="S929" s="278"/>
      <c r="T929" s="278"/>
      <c r="U929" s="278"/>
      <c r="V929" s="278"/>
      <c r="W929" s="278"/>
      <c r="X929" s="278"/>
      <c r="Y929" s="278"/>
      <c r="Z929" s="278"/>
    </row>
    <row r="930" ht="15.75" customHeight="1">
      <c r="A930" s="278"/>
      <c r="B930" s="278"/>
      <c r="C930" s="278"/>
      <c r="D930" s="278"/>
      <c r="E930" s="278"/>
      <c r="F930" s="278"/>
      <c r="G930" s="278"/>
      <c r="H930" s="278"/>
      <c r="I930" s="278"/>
      <c r="J930" s="278"/>
      <c r="K930" s="278"/>
      <c r="L930" s="278"/>
      <c r="M930" s="278"/>
      <c r="N930" s="278"/>
      <c r="O930" s="278"/>
      <c r="P930" s="278"/>
      <c r="Q930" s="278"/>
      <c r="R930" s="278"/>
      <c r="S930" s="278"/>
      <c r="T930" s="278"/>
      <c r="U930" s="278"/>
      <c r="V930" s="278"/>
      <c r="W930" s="278"/>
      <c r="X930" s="278"/>
      <c r="Y930" s="278"/>
      <c r="Z930" s="278"/>
    </row>
    <row r="931" ht="15.75" customHeight="1">
      <c r="A931" s="278"/>
      <c r="B931" s="278"/>
      <c r="C931" s="278"/>
      <c r="D931" s="278"/>
      <c r="E931" s="278"/>
      <c r="F931" s="278"/>
      <c r="G931" s="278"/>
      <c r="H931" s="278"/>
      <c r="I931" s="278"/>
      <c r="J931" s="278"/>
      <c r="K931" s="278"/>
      <c r="L931" s="278"/>
      <c r="M931" s="278"/>
      <c r="N931" s="278"/>
      <c r="O931" s="278"/>
      <c r="P931" s="278"/>
      <c r="Q931" s="278"/>
      <c r="R931" s="278"/>
      <c r="S931" s="278"/>
      <c r="T931" s="278"/>
      <c r="U931" s="278"/>
      <c r="V931" s="278"/>
      <c r="W931" s="278"/>
      <c r="X931" s="278"/>
      <c r="Y931" s="278"/>
      <c r="Z931" s="278"/>
    </row>
    <row r="932" ht="15.75" customHeight="1">
      <c r="A932" s="278"/>
      <c r="B932" s="278"/>
      <c r="C932" s="278"/>
      <c r="D932" s="278"/>
      <c r="E932" s="278"/>
      <c r="F932" s="278"/>
      <c r="G932" s="278"/>
      <c r="H932" s="278"/>
      <c r="I932" s="278"/>
      <c r="J932" s="278"/>
      <c r="K932" s="278"/>
      <c r="L932" s="278"/>
      <c r="M932" s="278"/>
      <c r="N932" s="278"/>
      <c r="O932" s="278"/>
      <c r="P932" s="278"/>
      <c r="Q932" s="278"/>
      <c r="R932" s="278"/>
      <c r="S932" s="278"/>
      <c r="T932" s="278"/>
      <c r="U932" s="278"/>
      <c r="V932" s="278"/>
      <c r="W932" s="278"/>
      <c r="X932" s="278"/>
      <c r="Y932" s="278"/>
      <c r="Z932" s="278"/>
    </row>
    <row r="933" ht="15.75" customHeight="1">
      <c r="A933" s="278"/>
      <c r="B933" s="278"/>
      <c r="C933" s="278"/>
      <c r="D933" s="278"/>
      <c r="E933" s="278"/>
      <c r="F933" s="278"/>
      <c r="G933" s="278"/>
      <c r="H933" s="278"/>
      <c r="I933" s="278"/>
      <c r="J933" s="278"/>
      <c r="K933" s="278"/>
      <c r="L933" s="278"/>
      <c r="M933" s="278"/>
      <c r="N933" s="278"/>
      <c r="O933" s="278"/>
      <c r="P933" s="278"/>
      <c r="Q933" s="278"/>
      <c r="R933" s="278"/>
      <c r="S933" s="278"/>
      <c r="T933" s="278"/>
      <c r="U933" s="278"/>
      <c r="V933" s="278"/>
      <c r="W933" s="278"/>
      <c r="X933" s="278"/>
      <c r="Y933" s="278"/>
      <c r="Z933" s="278"/>
    </row>
    <row r="934" ht="15.75" customHeight="1">
      <c r="A934" s="278"/>
      <c r="B934" s="278"/>
      <c r="C934" s="278"/>
      <c r="D934" s="278"/>
      <c r="E934" s="278"/>
      <c r="F934" s="278"/>
      <c r="G934" s="278"/>
      <c r="H934" s="278"/>
      <c r="I934" s="278"/>
      <c r="J934" s="278"/>
      <c r="K934" s="278"/>
      <c r="L934" s="278"/>
      <c r="M934" s="278"/>
      <c r="N934" s="278"/>
      <c r="O934" s="278"/>
      <c r="P934" s="278"/>
      <c r="Q934" s="278"/>
      <c r="R934" s="278"/>
      <c r="S934" s="278"/>
      <c r="T934" s="278"/>
      <c r="U934" s="278"/>
      <c r="V934" s="278"/>
      <c r="W934" s="278"/>
      <c r="X934" s="278"/>
      <c r="Y934" s="278"/>
      <c r="Z934" s="278"/>
    </row>
    <row r="935" ht="15.75" customHeight="1">
      <c r="A935" s="278"/>
      <c r="B935" s="278"/>
      <c r="C935" s="278"/>
      <c r="D935" s="278"/>
      <c r="E935" s="278"/>
      <c r="F935" s="278"/>
      <c r="G935" s="278"/>
      <c r="H935" s="278"/>
      <c r="I935" s="278"/>
      <c r="J935" s="278"/>
      <c r="K935" s="278"/>
      <c r="L935" s="278"/>
      <c r="M935" s="278"/>
      <c r="N935" s="278"/>
      <c r="O935" s="278"/>
      <c r="P935" s="278"/>
      <c r="Q935" s="278"/>
      <c r="R935" s="278"/>
      <c r="S935" s="278"/>
      <c r="T935" s="278"/>
      <c r="U935" s="278"/>
      <c r="V935" s="278"/>
      <c r="W935" s="278"/>
      <c r="X935" s="278"/>
      <c r="Y935" s="278"/>
      <c r="Z935" s="278"/>
    </row>
    <row r="936" ht="15.75" customHeight="1">
      <c r="A936" s="278"/>
      <c r="B936" s="278"/>
      <c r="C936" s="278"/>
      <c r="D936" s="278"/>
      <c r="E936" s="278"/>
      <c r="F936" s="278"/>
      <c r="G936" s="278"/>
      <c r="H936" s="278"/>
      <c r="I936" s="278"/>
      <c r="J936" s="278"/>
      <c r="K936" s="278"/>
      <c r="L936" s="278"/>
      <c r="M936" s="278"/>
      <c r="N936" s="278"/>
      <c r="O936" s="278"/>
      <c r="P936" s="278"/>
      <c r="Q936" s="278"/>
      <c r="R936" s="278"/>
      <c r="S936" s="278"/>
      <c r="T936" s="278"/>
      <c r="U936" s="278"/>
      <c r="V936" s="278"/>
      <c r="W936" s="278"/>
      <c r="X936" s="278"/>
      <c r="Y936" s="278"/>
      <c r="Z936" s="278"/>
    </row>
    <row r="937" ht="15.75" customHeight="1">
      <c r="A937" s="278"/>
      <c r="B937" s="278"/>
      <c r="C937" s="278"/>
      <c r="D937" s="278"/>
      <c r="E937" s="278"/>
      <c r="F937" s="278"/>
      <c r="G937" s="278"/>
      <c r="H937" s="278"/>
      <c r="I937" s="278"/>
      <c r="J937" s="278"/>
      <c r="K937" s="278"/>
      <c r="L937" s="278"/>
      <c r="M937" s="278"/>
      <c r="N937" s="278"/>
      <c r="O937" s="278"/>
      <c r="P937" s="278"/>
      <c r="Q937" s="278"/>
      <c r="R937" s="278"/>
      <c r="S937" s="278"/>
      <c r="T937" s="278"/>
      <c r="U937" s="278"/>
      <c r="V937" s="278"/>
      <c r="W937" s="278"/>
      <c r="X937" s="278"/>
      <c r="Y937" s="278"/>
      <c r="Z937" s="278"/>
    </row>
    <row r="938" ht="15.75" customHeight="1">
      <c r="A938" s="278"/>
      <c r="B938" s="278"/>
      <c r="C938" s="278"/>
      <c r="D938" s="278"/>
      <c r="E938" s="278"/>
      <c r="F938" s="278"/>
      <c r="G938" s="278"/>
      <c r="H938" s="278"/>
      <c r="I938" s="278"/>
      <c r="J938" s="278"/>
      <c r="K938" s="278"/>
      <c r="L938" s="278"/>
      <c r="M938" s="278"/>
      <c r="N938" s="278"/>
      <c r="O938" s="278"/>
      <c r="P938" s="278"/>
      <c r="Q938" s="278"/>
      <c r="R938" s="278"/>
      <c r="S938" s="278"/>
      <c r="T938" s="278"/>
      <c r="U938" s="278"/>
      <c r="V938" s="278"/>
      <c r="W938" s="278"/>
      <c r="X938" s="278"/>
      <c r="Y938" s="278"/>
      <c r="Z938" s="278"/>
    </row>
    <row r="939" ht="15.75" customHeight="1">
      <c r="A939" s="278"/>
      <c r="B939" s="278"/>
      <c r="C939" s="278"/>
      <c r="D939" s="278"/>
      <c r="E939" s="278"/>
      <c r="F939" s="278"/>
      <c r="G939" s="278"/>
      <c r="H939" s="278"/>
      <c r="I939" s="278"/>
      <c r="J939" s="278"/>
      <c r="K939" s="278"/>
      <c r="L939" s="278"/>
      <c r="M939" s="278"/>
      <c r="N939" s="278"/>
      <c r="O939" s="278"/>
      <c r="P939" s="278"/>
      <c r="Q939" s="278"/>
      <c r="R939" s="278"/>
      <c r="S939" s="278"/>
      <c r="T939" s="278"/>
      <c r="U939" s="278"/>
      <c r="V939" s="278"/>
      <c r="W939" s="278"/>
      <c r="X939" s="278"/>
      <c r="Y939" s="278"/>
      <c r="Z939" s="278"/>
    </row>
    <row r="940" ht="15.75" customHeight="1">
      <c r="A940" s="278"/>
      <c r="B940" s="278"/>
      <c r="C940" s="278"/>
      <c r="D940" s="278"/>
      <c r="E940" s="278"/>
      <c r="F940" s="278"/>
      <c r="G940" s="278"/>
      <c r="H940" s="278"/>
      <c r="I940" s="278"/>
      <c r="J940" s="278"/>
      <c r="K940" s="278"/>
      <c r="L940" s="278"/>
      <c r="M940" s="278"/>
      <c r="N940" s="278"/>
      <c r="O940" s="278"/>
      <c r="P940" s="278"/>
      <c r="Q940" s="278"/>
      <c r="R940" s="278"/>
      <c r="S940" s="278"/>
      <c r="T940" s="278"/>
      <c r="U940" s="278"/>
      <c r="V940" s="278"/>
      <c r="W940" s="278"/>
      <c r="X940" s="278"/>
      <c r="Y940" s="278"/>
      <c r="Z940" s="278"/>
    </row>
    <row r="941" ht="15.75" customHeight="1">
      <c r="A941" s="278"/>
      <c r="B941" s="278"/>
      <c r="C941" s="278"/>
      <c r="D941" s="278"/>
      <c r="E941" s="278"/>
      <c r="F941" s="278"/>
      <c r="G941" s="278"/>
      <c r="H941" s="278"/>
      <c r="I941" s="278"/>
      <c r="J941" s="278"/>
      <c r="K941" s="278"/>
      <c r="L941" s="278"/>
      <c r="M941" s="278"/>
      <c r="N941" s="278"/>
      <c r="O941" s="278"/>
      <c r="P941" s="278"/>
      <c r="Q941" s="278"/>
      <c r="R941" s="278"/>
      <c r="S941" s="278"/>
      <c r="T941" s="278"/>
      <c r="U941" s="278"/>
      <c r="V941" s="278"/>
      <c r="W941" s="278"/>
      <c r="X941" s="278"/>
      <c r="Y941" s="278"/>
      <c r="Z941" s="278"/>
    </row>
    <row r="942" ht="15.75" customHeight="1">
      <c r="A942" s="278"/>
      <c r="B942" s="278"/>
      <c r="C942" s="278"/>
      <c r="D942" s="278"/>
      <c r="E942" s="278"/>
      <c r="F942" s="278"/>
      <c r="G942" s="278"/>
      <c r="H942" s="278"/>
      <c r="I942" s="278"/>
      <c r="J942" s="278"/>
      <c r="K942" s="278"/>
      <c r="L942" s="278"/>
      <c r="M942" s="278"/>
      <c r="N942" s="278"/>
      <c r="O942" s="278"/>
      <c r="P942" s="278"/>
      <c r="Q942" s="278"/>
      <c r="R942" s="278"/>
      <c r="S942" s="278"/>
      <c r="T942" s="278"/>
      <c r="U942" s="278"/>
      <c r="V942" s="278"/>
      <c r="W942" s="278"/>
      <c r="X942" s="278"/>
      <c r="Y942" s="278"/>
      <c r="Z942" s="278"/>
    </row>
    <row r="943" ht="15.75" customHeight="1">
      <c r="A943" s="278"/>
      <c r="B943" s="278"/>
      <c r="C943" s="278"/>
      <c r="D943" s="278"/>
      <c r="E943" s="278"/>
      <c r="F943" s="278"/>
      <c r="G943" s="278"/>
      <c r="H943" s="278"/>
      <c r="I943" s="278"/>
      <c r="J943" s="278"/>
      <c r="K943" s="278"/>
      <c r="L943" s="278"/>
      <c r="M943" s="278"/>
      <c r="N943" s="278"/>
      <c r="O943" s="278"/>
      <c r="P943" s="278"/>
      <c r="Q943" s="278"/>
      <c r="R943" s="278"/>
      <c r="S943" s="278"/>
      <c r="T943" s="278"/>
      <c r="U943" s="278"/>
      <c r="V943" s="278"/>
      <c r="W943" s="278"/>
      <c r="X943" s="278"/>
      <c r="Y943" s="278"/>
      <c r="Z943" s="278"/>
    </row>
    <row r="944" ht="15.75" customHeight="1">
      <c r="A944" s="278"/>
      <c r="B944" s="278"/>
      <c r="C944" s="278"/>
      <c r="D944" s="278"/>
      <c r="E944" s="278"/>
      <c r="F944" s="278"/>
      <c r="G944" s="278"/>
      <c r="H944" s="278"/>
      <c r="I944" s="278"/>
      <c r="J944" s="278"/>
      <c r="K944" s="278"/>
      <c r="L944" s="278"/>
      <c r="M944" s="278"/>
      <c r="N944" s="278"/>
      <c r="O944" s="278"/>
      <c r="P944" s="278"/>
      <c r="Q944" s="278"/>
      <c r="R944" s="278"/>
      <c r="S944" s="278"/>
      <c r="T944" s="278"/>
      <c r="U944" s="278"/>
      <c r="V944" s="278"/>
      <c r="W944" s="278"/>
      <c r="X944" s="278"/>
      <c r="Y944" s="278"/>
      <c r="Z944" s="278"/>
    </row>
    <row r="945" ht="15.75" customHeight="1">
      <c r="A945" s="278"/>
      <c r="B945" s="278"/>
      <c r="C945" s="278"/>
      <c r="D945" s="278"/>
      <c r="E945" s="278"/>
      <c r="F945" s="278"/>
      <c r="G945" s="278"/>
      <c r="H945" s="278"/>
      <c r="I945" s="278"/>
      <c r="J945" s="278"/>
      <c r="K945" s="278"/>
      <c r="L945" s="278"/>
      <c r="M945" s="278"/>
      <c r="N945" s="278"/>
      <c r="O945" s="278"/>
      <c r="P945" s="278"/>
      <c r="Q945" s="278"/>
      <c r="R945" s="278"/>
      <c r="S945" s="278"/>
      <c r="T945" s="278"/>
      <c r="U945" s="278"/>
      <c r="V945" s="278"/>
      <c r="W945" s="278"/>
      <c r="X945" s="278"/>
      <c r="Y945" s="278"/>
      <c r="Z945" s="278"/>
    </row>
    <row r="946" ht="15.75" customHeight="1">
      <c r="A946" s="278"/>
      <c r="B946" s="278"/>
      <c r="C946" s="278"/>
      <c r="D946" s="278"/>
      <c r="E946" s="278"/>
      <c r="F946" s="278"/>
      <c r="G946" s="278"/>
      <c r="H946" s="278"/>
      <c r="I946" s="278"/>
      <c r="J946" s="278"/>
      <c r="K946" s="278"/>
      <c r="L946" s="278"/>
      <c r="M946" s="278"/>
      <c r="N946" s="278"/>
      <c r="O946" s="278"/>
      <c r="P946" s="278"/>
      <c r="Q946" s="278"/>
      <c r="R946" s="278"/>
      <c r="S946" s="278"/>
      <c r="T946" s="278"/>
      <c r="U946" s="278"/>
      <c r="V946" s="278"/>
      <c r="W946" s="278"/>
      <c r="X946" s="278"/>
      <c r="Y946" s="278"/>
      <c r="Z946" s="278"/>
    </row>
    <row r="947" ht="15.75" customHeight="1">
      <c r="A947" s="278"/>
      <c r="B947" s="278"/>
      <c r="C947" s="278"/>
      <c r="D947" s="278"/>
      <c r="E947" s="278"/>
      <c r="F947" s="278"/>
      <c r="G947" s="278"/>
      <c r="H947" s="278"/>
      <c r="I947" s="278"/>
      <c r="J947" s="278"/>
      <c r="K947" s="278"/>
      <c r="L947" s="278"/>
      <c r="M947" s="278"/>
      <c r="N947" s="278"/>
      <c r="O947" s="278"/>
      <c r="P947" s="278"/>
      <c r="Q947" s="278"/>
      <c r="R947" s="278"/>
      <c r="S947" s="278"/>
      <c r="T947" s="278"/>
      <c r="U947" s="278"/>
      <c r="V947" s="278"/>
      <c r="W947" s="278"/>
      <c r="X947" s="278"/>
      <c r="Y947" s="278"/>
      <c r="Z947" s="278"/>
    </row>
    <row r="948" ht="15.75" customHeight="1">
      <c r="A948" s="278"/>
      <c r="B948" s="278"/>
      <c r="C948" s="278"/>
      <c r="D948" s="278"/>
      <c r="E948" s="278"/>
      <c r="F948" s="278"/>
      <c r="G948" s="278"/>
      <c r="H948" s="278"/>
      <c r="I948" s="278"/>
      <c r="J948" s="278"/>
      <c r="K948" s="278"/>
      <c r="L948" s="278"/>
      <c r="M948" s="278"/>
      <c r="N948" s="278"/>
      <c r="O948" s="278"/>
      <c r="P948" s="278"/>
      <c r="Q948" s="278"/>
      <c r="R948" s="278"/>
      <c r="S948" s="278"/>
      <c r="T948" s="278"/>
      <c r="U948" s="278"/>
      <c r="V948" s="278"/>
      <c r="W948" s="278"/>
      <c r="X948" s="278"/>
      <c r="Y948" s="278"/>
      <c r="Z948" s="278"/>
    </row>
    <row r="949" ht="15.75" customHeight="1">
      <c r="A949" s="278"/>
      <c r="B949" s="278"/>
      <c r="C949" s="278"/>
      <c r="D949" s="278"/>
      <c r="E949" s="278"/>
      <c r="F949" s="278"/>
      <c r="G949" s="278"/>
      <c r="H949" s="278"/>
      <c r="I949" s="278"/>
      <c r="J949" s="278"/>
      <c r="K949" s="278"/>
      <c r="L949" s="278"/>
      <c r="M949" s="278"/>
      <c r="N949" s="278"/>
      <c r="O949" s="278"/>
      <c r="P949" s="278"/>
      <c r="Q949" s="278"/>
      <c r="R949" s="278"/>
      <c r="S949" s="278"/>
      <c r="T949" s="278"/>
      <c r="U949" s="278"/>
      <c r="V949" s="278"/>
      <c r="W949" s="278"/>
      <c r="X949" s="278"/>
      <c r="Y949" s="278"/>
      <c r="Z949" s="278"/>
    </row>
    <row r="950" ht="15.75" customHeight="1">
      <c r="A950" s="278"/>
      <c r="B950" s="278"/>
      <c r="C950" s="278"/>
      <c r="D950" s="278"/>
      <c r="E950" s="278"/>
      <c r="F950" s="278"/>
      <c r="G950" s="278"/>
      <c r="H950" s="278"/>
      <c r="I950" s="278"/>
      <c r="J950" s="278"/>
      <c r="K950" s="278"/>
      <c r="L950" s="278"/>
      <c r="M950" s="278"/>
      <c r="N950" s="278"/>
      <c r="O950" s="278"/>
      <c r="P950" s="278"/>
      <c r="Q950" s="278"/>
      <c r="R950" s="278"/>
      <c r="S950" s="278"/>
      <c r="T950" s="278"/>
      <c r="U950" s="278"/>
      <c r="V950" s="278"/>
      <c r="W950" s="278"/>
      <c r="X950" s="278"/>
      <c r="Y950" s="278"/>
      <c r="Z950" s="278"/>
    </row>
    <row r="951" ht="15.75" customHeight="1">
      <c r="A951" s="278"/>
      <c r="B951" s="278"/>
      <c r="C951" s="278"/>
      <c r="D951" s="278"/>
      <c r="E951" s="278"/>
      <c r="F951" s="278"/>
      <c r="G951" s="278"/>
      <c r="H951" s="278"/>
      <c r="I951" s="278"/>
      <c r="J951" s="278"/>
      <c r="K951" s="278"/>
      <c r="L951" s="278"/>
      <c r="M951" s="278"/>
      <c r="N951" s="278"/>
      <c r="O951" s="278"/>
      <c r="P951" s="278"/>
      <c r="Q951" s="278"/>
      <c r="R951" s="278"/>
      <c r="S951" s="278"/>
      <c r="T951" s="278"/>
      <c r="U951" s="278"/>
      <c r="V951" s="278"/>
      <c r="W951" s="278"/>
      <c r="X951" s="278"/>
      <c r="Y951" s="278"/>
      <c r="Z951" s="278"/>
    </row>
    <row r="952" ht="15.75" customHeight="1">
      <c r="A952" s="278"/>
      <c r="B952" s="278"/>
      <c r="C952" s="278"/>
      <c r="D952" s="278"/>
      <c r="E952" s="278"/>
      <c r="F952" s="278"/>
      <c r="G952" s="278"/>
      <c r="H952" s="278"/>
      <c r="I952" s="278"/>
      <c r="J952" s="278"/>
      <c r="K952" s="278"/>
      <c r="L952" s="278"/>
      <c r="M952" s="278"/>
      <c r="N952" s="278"/>
      <c r="O952" s="278"/>
      <c r="P952" s="278"/>
      <c r="Q952" s="278"/>
      <c r="R952" s="278"/>
      <c r="S952" s="278"/>
      <c r="T952" s="278"/>
      <c r="U952" s="278"/>
      <c r="V952" s="278"/>
      <c r="W952" s="278"/>
      <c r="X952" s="278"/>
      <c r="Y952" s="278"/>
      <c r="Z952" s="278"/>
    </row>
    <row r="953" ht="15.75" customHeight="1">
      <c r="A953" s="278"/>
      <c r="B953" s="278"/>
      <c r="C953" s="278"/>
      <c r="D953" s="278"/>
      <c r="E953" s="278"/>
      <c r="F953" s="278"/>
      <c r="G953" s="278"/>
      <c r="H953" s="278"/>
      <c r="I953" s="278"/>
      <c r="J953" s="278"/>
      <c r="K953" s="278"/>
      <c r="L953" s="278"/>
      <c r="M953" s="278"/>
      <c r="N953" s="278"/>
      <c r="O953" s="278"/>
      <c r="P953" s="278"/>
      <c r="Q953" s="278"/>
      <c r="R953" s="278"/>
      <c r="S953" s="278"/>
      <c r="T953" s="278"/>
      <c r="U953" s="278"/>
      <c r="V953" s="278"/>
      <c r="W953" s="278"/>
      <c r="X953" s="278"/>
      <c r="Y953" s="278"/>
      <c r="Z953" s="278"/>
    </row>
    <row r="954" ht="15.75" customHeight="1">
      <c r="A954" s="278"/>
      <c r="B954" s="278"/>
      <c r="C954" s="278"/>
      <c r="D954" s="278"/>
      <c r="E954" s="278"/>
      <c r="F954" s="278"/>
      <c r="G954" s="278"/>
      <c r="H954" s="278"/>
      <c r="I954" s="278"/>
      <c r="J954" s="278"/>
      <c r="K954" s="278"/>
      <c r="L954" s="278"/>
      <c r="M954" s="278"/>
      <c r="N954" s="278"/>
      <c r="O954" s="278"/>
      <c r="P954" s="278"/>
      <c r="Q954" s="278"/>
      <c r="R954" s="278"/>
      <c r="S954" s="278"/>
      <c r="T954" s="278"/>
      <c r="U954" s="278"/>
      <c r="V954" s="278"/>
      <c r="W954" s="278"/>
      <c r="X954" s="278"/>
      <c r="Y954" s="278"/>
      <c r="Z954" s="278"/>
    </row>
    <row r="955" ht="15.75" customHeight="1">
      <c r="A955" s="278"/>
      <c r="B955" s="278"/>
      <c r="C955" s="278"/>
      <c r="D955" s="278"/>
      <c r="E955" s="278"/>
      <c r="F955" s="278"/>
      <c r="G955" s="278"/>
      <c r="H955" s="278"/>
      <c r="I955" s="278"/>
      <c r="J955" s="278"/>
      <c r="K955" s="278"/>
      <c r="L955" s="278"/>
      <c r="M955" s="278"/>
      <c r="N955" s="278"/>
      <c r="O955" s="278"/>
      <c r="P955" s="278"/>
      <c r="Q955" s="278"/>
      <c r="R955" s="278"/>
      <c r="S955" s="278"/>
      <c r="T955" s="278"/>
      <c r="U955" s="278"/>
      <c r="V955" s="278"/>
      <c r="W955" s="278"/>
      <c r="X955" s="278"/>
      <c r="Y955" s="278"/>
      <c r="Z955" s="278"/>
    </row>
    <row r="956" ht="15.75" customHeight="1">
      <c r="A956" s="278"/>
      <c r="B956" s="278"/>
      <c r="C956" s="278"/>
      <c r="D956" s="278"/>
      <c r="E956" s="278"/>
      <c r="F956" s="278"/>
      <c r="G956" s="278"/>
      <c r="H956" s="278"/>
      <c r="I956" s="278"/>
      <c r="J956" s="278"/>
      <c r="K956" s="278"/>
      <c r="L956" s="278"/>
      <c r="M956" s="278"/>
      <c r="N956" s="278"/>
      <c r="O956" s="278"/>
      <c r="P956" s="278"/>
      <c r="Q956" s="278"/>
      <c r="R956" s="278"/>
      <c r="S956" s="278"/>
      <c r="T956" s="278"/>
      <c r="U956" s="278"/>
      <c r="V956" s="278"/>
      <c r="W956" s="278"/>
      <c r="X956" s="278"/>
      <c r="Y956" s="278"/>
      <c r="Z956" s="278"/>
    </row>
    <row r="957" ht="15.75" customHeight="1">
      <c r="A957" s="278"/>
      <c r="B957" s="278"/>
      <c r="C957" s="278"/>
      <c r="D957" s="278"/>
      <c r="E957" s="278"/>
      <c r="F957" s="278"/>
      <c r="G957" s="278"/>
      <c r="H957" s="278"/>
      <c r="I957" s="278"/>
      <c r="J957" s="278"/>
      <c r="K957" s="278"/>
      <c r="L957" s="278"/>
      <c r="M957" s="278"/>
      <c r="N957" s="278"/>
      <c r="O957" s="278"/>
      <c r="P957" s="278"/>
      <c r="Q957" s="278"/>
      <c r="R957" s="278"/>
      <c r="S957" s="278"/>
      <c r="T957" s="278"/>
      <c r="U957" s="278"/>
      <c r="V957" s="278"/>
      <c r="W957" s="278"/>
      <c r="X957" s="278"/>
      <c r="Y957" s="278"/>
      <c r="Z957" s="278"/>
    </row>
    <row r="958" ht="15.75" customHeight="1">
      <c r="A958" s="278"/>
      <c r="B958" s="278"/>
      <c r="C958" s="278"/>
      <c r="D958" s="278"/>
      <c r="E958" s="278"/>
      <c r="F958" s="278"/>
      <c r="G958" s="278"/>
      <c r="H958" s="278"/>
      <c r="I958" s="278"/>
      <c r="J958" s="278"/>
      <c r="K958" s="278"/>
      <c r="L958" s="278"/>
      <c r="M958" s="278"/>
      <c r="N958" s="278"/>
      <c r="O958" s="278"/>
      <c r="P958" s="278"/>
      <c r="Q958" s="278"/>
      <c r="R958" s="278"/>
      <c r="S958" s="278"/>
      <c r="T958" s="278"/>
      <c r="U958" s="278"/>
      <c r="V958" s="278"/>
      <c r="W958" s="278"/>
      <c r="X958" s="278"/>
      <c r="Y958" s="278"/>
      <c r="Z958" s="278"/>
    </row>
    <row r="959" ht="15.75" customHeight="1">
      <c r="A959" s="278"/>
      <c r="B959" s="278"/>
      <c r="C959" s="278"/>
      <c r="D959" s="278"/>
      <c r="E959" s="278"/>
      <c r="F959" s="278"/>
      <c r="G959" s="278"/>
      <c r="H959" s="278"/>
      <c r="I959" s="278"/>
      <c r="J959" s="278"/>
      <c r="K959" s="278"/>
      <c r="L959" s="278"/>
      <c r="M959" s="278"/>
      <c r="N959" s="278"/>
      <c r="O959" s="278"/>
      <c r="P959" s="278"/>
      <c r="Q959" s="278"/>
      <c r="R959" s="278"/>
      <c r="S959" s="278"/>
      <c r="T959" s="278"/>
      <c r="U959" s="278"/>
      <c r="V959" s="278"/>
      <c r="W959" s="278"/>
      <c r="X959" s="278"/>
      <c r="Y959" s="278"/>
      <c r="Z959" s="278"/>
    </row>
    <row r="960" ht="15.75" customHeight="1">
      <c r="A960" s="278"/>
      <c r="B960" s="278"/>
      <c r="C960" s="278"/>
      <c r="D960" s="278"/>
      <c r="E960" s="278"/>
      <c r="F960" s="278"/>
      <c r="G960" s="278"/>
      <c r="H960" s="278"/>
      <c r="I960" s="278"/>
      <c r="J960" s="278"/>
      <c r="K960" s="278"/>
      <c r="L960" s="278"/>
      <c r="M960" s="278"/>
      <c r="N960" s="278"/>
      <c r="O960" s="278"/>
      <c r="P960" s="278"/>
      <c r="Q960" s="278"/>
      <c r="R960" s="278"/>
      <c r="S960" s="278"/>
      <c r="T960" s="278"/>
      <c r="U960" s="278"/>
      <c r="V960" s="278"/>
      <c r="W960" s="278"/>
      <c r="X960" s="278"/>
      <c r="Y960" s="278"/>
      <c r="Z960" s="278"/>
    </row>
    <row r="961" ht="15.75" customHeight="1">
      <c r="A961" s="278"/>
      <c r="B961" s="278"/>
      <c r="C961" s="278"/>
      <c r="D961" s="278"/>
      <c r="E961" s="278"/>
      <c r="F961" s="278"/>
      <c r="G961" s="278"/>
      <c r="H961" s="278"/>
      <c r="I961" s="278"/>
      <c r="J961" s="278"/>
      <c r="K961" s="278"/>
      <c r="L961" s="278"/>
      <c r="M961" s="278"/>
      <c r="N961" s="278"/>
      <c r="O961" s="278"/>
      <c r="P961" s="278"/>
      <c r="Q961" s="278"/>
      <c r="R961" s="278"/>
      <c r="S961" s="278"/>
      <c r="T961" s="278"/>
      <c r="U961" s="278"/>
      <c r="V961" s="278"/>
      <c r="W961" s="278"/>
      <c r="X961" s="278"/>
      <c r="Y961" s="278"/>
      <c r="Z961" s="278"/>
    </row>
    <row r="962" ht="15.75" customHeight="1">
      <c r="A962" s="278"/>
      <c r="B962" s="278"/>
      <c r="C962" s="278"/>
      <c r="D962" s="278"/>
      <c r="E962" s="278"/>
      <c r="F962" s="278"/>
      <c r="G962" s="278"/>
      <c r="H962" s="278"/>
      <c r="I962" s="278"/>
      <c r="J962" s="278"/>
      <c r="K962" s="278"/>
      <c r="L962" s="278"/>
      <c r="M962" s="278"/>
      <c r="N962" s="278"/>
      <c r="O962" s="278"/>
      <c r="P962" s="278"/>
      <c r="Q962" s="278"/>
      <c r="R962" s="278"/>
      <c r="S962" s="278"/>
      <c r="T962" s="278"/>
      <c r="U962" s="278"/>
      <c r="V962" s="278"/>
      <c r="W962" s="278"/>
      <c r="X962" s="278"/>
      <c r="Y962" s="278"/>
      <c r="Z962" s="278"/>
    </row>
    <row r="963" ht="15.75" customHeight="1">
      <c r="A963" s="278"/>
      <c r="B963" s="278"/>
      <c r="C963" s="278"/>
      <c r="D963" s="278"/>
      <c r="E963" s="278"/>
      <c r="F963" s="278"/>
      <c r="G963" s="278"/>
      <c r="H963" s="278"/>
      <c r="I963" s="278"/>
      <c r="J963" s="278"/>
      <c r="K963" s="278"/>
      <c r="L963" s="278"/>
      <c r="M963" s="278"/>
      <c r="N963" s="278"/>
      <c r="O963" s="278"/>
      <c r="P963" s="278"/>
      <c r="Q963" s="278"/>
      <c r="R963" s="278"/>
      <c r="S963" s="278"/>
      <c r="T963" s="278"/>
      <c r="U963" s="278"/>
      <c r="V963" s="278"/>
      <c r="W963" s="278"/>
      <c r="X963" s="278"/>
      <c r="Y963" s="278"/>
      <c r="Z963" s="278"/>
    </row>
    <row r="964" ht="15.75" customHeight="1">
      <c r="A964" s="278"/>
      <c r="B964" s="278"/>
      <c r="C964" s="278"/>
      <c r="D964" s="278"/>
      <c r="E964" s="278"/>
      <c r="F964" s="278"/>
      <c r="G964" s="278"/>
      <c r="H964" s="278"/>
      <c r="I964" s="278"/>
      <c r="J964" s="278"/>
      <c r="K964" s="278"/>
      <c r="L964" s="278"/>
      <c r="M964" s="278"/>
      <c r="N964" s="278"/>
      <c r="O964" s="278"/>
      <c r="P964" s="278"/>
      <c r="Q964" s="278"/>
      <c r="R964" s="278"/>
      <c r="S964" s="278"/>
      <c r="T964" s="278"/>
      <c r="U964" s="278"/>
      <c r="V964" s="278"/>
      <c r="W964" s="278"/>
      <c r="X964" s="278"/>
      <c r="Y964" s="278"/>
      <c r="Z964" s="278"/>
    </row>
    <row r="965" ht="15.75" customHeight="1">
      <c r="A965" s="278"/>
      <c r="B965" s="278"/>
      <c r="C965" s="278"/>
      <c r="D965" s="278"/>
      <c r="E965" s="278"/>
      <c r="F965" s="278"/>
      <c r="G965" s="278"/>
      <c r="H965" s="278"/>
      <c r="I965" s="278"/>
      <c r="J965" s="278"/>
      <c r="K965" s="278"/>
      <c r="L965" s="278"/>
      <c r="M965" s="278"/>
      <c r="N965" s="278"/>
      <c r="O965" s="278"/>
      <c r="P965" s="278"/>
      <c r="Q965" s="278"/>
      <c r="R965" s="278"/>
      <c r="S965" s="278"/>
      <c r="T965" s="278"/>
      <c r="U965" s="278"/>
      <c r="V965" s="278"/>
      <c r="W965" s="278"/>
      <c r="X965" s="278"/>
      <c r="Y965" s="278"/>
      <c r="Z965" s="278"/>
    </row>
    <row r="966" ht="15.75" customHeight="1">
      <c r="A966" s="278"/>
      <c r="B966" s="278"/>
      <c r="C966" s="278"/>
      <c r="D966" s="278"/>
      <c r="E966" s="278"/>
      <c r="F966" s="278"/>
      <c r="G966" s="278"/>
      <c r="H966" s="278"/>
      <c r="I966" s="278"/>
      <c r="J966" s="278"/>
      <c r="K966" s="278"/>
      <c r="L966" s="278"/>
      <c r="M966" s="278"/>
      <c r="N966" s="278"/>
      <c r="O966" s="278"/>
      <c r="P966" s="278"/>
      <c r="Q966" s="278"/>
      <c r="R966" s="278"/>
      <c r="S966" s="278"/>
      <c r="T966" s="278"/>
      <c r="U966" s="278"/>
      <c r="V966" s="278"/>
      <c r="W966" s="278"/>
      <c r="X966" s="278"/>
      <c r="Y966" s="278"/>
      <c r="Z966" s="278"/>
    </row>
    <row r="967" ht="15.75" customHeight="1">
      <c r="A967" s="278"/>
      <c r="B967" s="278"/>
      <c r="C967" s="278"/>
      <c r="D967" s="278"/>
      <c r="E967" s="278"/>
      <c r="F967" s="278"/>
      <c r="G967" s="278"/>
      <c r="H967" s="278"/>
      <c r="I967" s="278"/>
      <c r="J967" s="278"/>
      <c r="K967" s="278"/>
      <c r="L967" s="278"/>
      <c r="M967" s="278"/>
      <c r="N967" s="278"/>
      <c r="O967" s="278"/>
      <c r="P967" s="278"/>
      <c r="Q967" s="278"/>
      <c r="R967" s="278"/>
      <c r="S967" s="278"/>
      <c r="T967" s="278"/>
      <c r="U967" s="278"/>
      <c r="V967" s="278"/>
      <c r="W967" s="278"/>
      <c r="X967" s="278"/>
      <c r="Y967" s="278"/>
      <c r="Z967" s="278"/>
    </row>
    <row r="968" ht="15.75" customHeight="1">
      <c r="A968" s="278"/>
      <c r="B968" s="278"/>
      <c r="C968" s="278"/>
      <c r="D968" s="278"/>
      <c r="E968" s="278"/>
      <c r="F968" s="278"/>
      <c r="G968" s="278"/>
      <c r="H968" s="278"/>
      <c r="I968" s="278"/>
      <c r="J968" s="278"/>
      <c r="K968" s="278"/>
      <c r="L968" s="278"/>
      <c r="M968" s="278"/>
      <c r="N968" s="278"/>
      <c r="O968" s="278"/>
      <c r="P968" s="278"/>
      <c r="Q968" s="278"/>
      <c r="R968" s="278"/>
      <c r="S968" s="278"/>
      <c r="T968" s="278"/>
      <c r="U968" s="278"/>
      <c r="V968" s="278"/>
      <c r="W968" s="278"/>
      <c r="X968" s="278"/>
      <c r="Y968" s="278"/>
      <c r="Z968" s="278"/>
    </row>
    <row r="969" ht="15.75" customHeight="1">
      <c r="A969" s="278"/>
      <c r="B969" s="278"/>
      <c r="C969" s="278"/>
      <c r="D969" s="278"/>
      <c r="E969" s="278"/>
      <c r="F969" s="278"/>
      <c r="G969" s="278"/>
      <c r="H969" s="278"/>
      <c r="I969" s="278"/>
      <c r="J969" s="278"/>
      <c r="K969" s="278"/>
      <c r="L969" s="278"/>
      <c r="M969" s="278"/>
      <c r="N969" s="278"/>
      <c r="O969" s="278"/>
      <c r="P969" s="278"/>
      <c r="Q969" s="278"/>
      <c r="R969" s="278"/>
      <c r="S969" s="278"/>
      <c r="T969" s="278"/>
      <c r="U969" s="278"/>
      <c r="V969" s="278"/>
      <c r="W969" s="278"/>
      <c r="X969" s="278"/>
      <c r="Y969" s="278"/>
      <c r="Z969" s="278"/>
    </row>
    <row r="970" ht="15.75" customHeight="1">
      <c r="A970" s="278"/>
      <c r="B970" s="278"/>
      <c r="C970" s="278"/>
      <c r="D970" s="278"/>
      <c r="E970" s="278"/>
      <c r="F970" s="278"/>
      <c r="G970" s="278"/>
      <c r="H970" s="278"/>
      <c r="I970" s="278"/>
      <c r="J970" s="278"/>
      <c r="K970" s="278"/>
      <c r="L970" s="278"/>
      <c r="M970" s="278"/>
      <c r="N970" s="278"/>
      <c r="O970" s="278"/>
      <c r="P970" s="278"/>
      <c r="Q970" s="278"/>
      <c r="R970" s="278"/>
      <c r="S970" s="278"/>
      <c r="T970" s="278"/>
      <c r="U970" s="278"/>
      <c r="V970" s="278"/>
      <c r="W970" s="278"/>
      <c r="X970" s="278"/>
      <c r="Y970" s="278"/>
      <c r="Z970" s="278"/>
    </row>
    <row r="971" ht="15.75" customHeight="1">
      <c r="A971" s="278"/>
      <c r="B971" s="278"/>
      <c r="C971" s="278"/>
      <c r="D971" s="278"/>
      <c r="E971" s="278"/>
      <c r="F971" s="278"/>
      <c r="G971" s="278"/>
      <c r="H971" s="278"/>
      <c r="I971" s="278"/>
      <c r="J971" s="278"/>
      <c r="K971" s="278"/>
      <c r="L971" s="278"/>
      <c r="M971" s="278"/>
      <c r="N971" s="278"/>
      <c r="O971" s="278"/>
      <c r="P971" s="278"/>
      <c r="Q971" s="278"/>
      <c r="R971" s="278"/>
      <c r="S971" s="278"/>
      <c r="T971" s="278"/>
      <c r="U971" s="278"/>
      <c r="V971" s="278"/>
      <c r="W971" s="278"/>
      <c r="X971" s="278"/>
      <c r="Y971" s="278"/>
      <c r="Z971" s="278"/>
    </row>
    <row r="972" ht="15.75" customHeight="1">
      <c r="A972" s="278"/>
      <c r="B972" s="278"/>
      <c r="C972" s="278"/>
      <c r="D972" s="278"/>
      <c r="E972" s="278"/>
      <c r="F972" s="278"/>
      <c r="G972" s="278"/>
      <c r="H972" s="278"/>
      <c r="I972" s="278"/>
      <c r="J972" s="278"/>
      <c r="K972" s="278"/>
      <c r="L972" s="278"/>
      <c r="M972" s="278"/>
      <c r="N972" s="278"/>
      <c r="O972" s="278"/>
      <c r="P972" s="278"/>
      <c r="Q972" s="278"/>
      <c r="R972" s="278"/>
      <c r="S972" s="278"/>
      <c r="T972" s="278"/>
      <c r="U972" s="278"/>
      <c r="V972" s="278"/>
      <c r="W972" s="278"/>
      <c r="X972" s="278"/>
      <c r="Y972" s="278"/>
      <c r="Z972" s="278"/>
    </row>
    <row r="973" ht="15.75" customHeight="1">
      <c r="A973" s="278"/>
      <c r="B973" s="278"/>
      <c r="C973" s="278"/>
      <c r="D973" s="278"/>
      <c r="E973" s="278"/>
      <c r="F973" s="278"/>
      <c r="G973" s="278"/>
      <c r="H973" s="278"/>
      <c r="I973" s="278"/>
      <c r="J973" s="278"/>
      <c r="K973" s="278"/>
      <c r="L973" s="278"/>
      <c r="M973" s="278"/>
      <c r="N973" s="278"/>
      <c r="O973" s="278"/>
      <c r="P973" s="278"/>
      <c r="Q973" s="278"/>
      <c r="R973" s="278"/>
      <c r="S973" s="278"/>
      <c r="T973" s="278"/>
      <c r="U973" s="278"/>
      <c r="V973" s="278"/>
      <c r="W973" s="278"/>
      <c r="X973" s="278"/>
      <c r="Y973" s="278"/>
      <c r="Z973" s="278"/>
    </row>
    <row r="974" ht="15.75" customHeight="1">
      <c r="A974" s="278"/>
      <c r="B974" s="278"/>
      <c r="C974" s="278"/>
      <c r="D974" s="278"/>
      <c r="E974" s="278"/>
      <c r="F974" s="278"/>
      <c r="G974" s="278"/>
      <c r="H974" s="278"/>
      <c r="I974" s="278"/>
      <c r="J974" s="278"/>
      <c r="K974" s="278"/>
      <c r="L974" s="278"/>
      <c r="M974" s="278"/>
      <c r="N974" s="278"/>
      <c r="O974" s="278"/>
      <c r="P974" s="278"/>
      <c r="Q974" s="278"/>
      <c r="R974" s="278"/>
      <c r="S974" s="278"/>
      <c r="T974" s="278"/>
      <c r="U974" s="278"/>
      <c r="V974" s="278"/>
      <c r="W974" s="278"/>
      <c r="X974" s="278"/>
      <c r="Y974" s="278"/>
      <c r="Z974" s="278"/>
    </row>
    <row r="975" ht="15.75" customHeight="1">
      <c r="A975" s="278"/>
      <c r="B975" s="278"/>
      <c r="C975" s="278"/>
      <c r="D975" s="278"/>
      <c r="E975" s="278"/>
      <c r="F975" s="278"/>
      <c r="G975" s="278"/>
      <c r="H975" s="278"/>
      <c r="I975" s="278"/>
      <c r="J975" s="278"/>
      <c r="K975" s="278"/>
      <c r="L975" s="278"/>
      <c r="M975" s="278"/>
      <c r="N975" s="278"/>
      <c r="O975" s="278"/>
      <c r="P975" s="278"/>
      <c r="Q975" s="278"/>
      <c r="R975" s="278"/>
      <c r="S975" s="278"/>
      <c r="T975" s="278"/>
      <c r="U975" s="278"/>
      <c r="V975" s="278"/>
      <c r="W975" s="278"/>
      <c r="X975" s="278"/>
      <c r="Y975" s="278"/>
      <c r="Z975" s="278"/>
    </row>
    <row r="976" ht="15.75" customHeight="1">
      <c r="A976" s="278"/>
      <c r="B976" s="278"/>
      <c r="C976" s="278"/>
      <c r="D976" s="278"/>
      <c r="E976" s="278"/>
      <c r="F976" s="278"/>
      <c r="G976" s="278"/>
      <c r="H976" s="278"/>
      <c r="I976" s="278"/>
      <c r="J976" s="278"/>
      <c r="K976" s="278"/>
      <c r="L976" s="278"/>
      <c r="M976" s="278"/>
      <c r="N976" s="278"/>
      <c r="O976" s="278"/>
      <c r="P976" s="278"/>
      <c r="Q976" s="278"/>
      <c r="R976" s="278"/>
      <c r="S976" s="278"/>
      <c r="T976" s="278"/>
      <c r="U976" s="278"/>
      <c r="V976" s="278"/>
      <c r="W976" s="278"/>
      <c r="X976" s="278"/>
      <c r="Y976" s="278"/>
      <c r="Z976" s="278"/>
    </row>
    <row r="977" ht="15.75" customHeight="1">
      <c r="A977" s="278"/>
      <c r="B977" s="278"/>
      <c r="C977" s="278"/>
      <c r="D977" s="278"/>
      <c r="E977" s="278"/>
      <c r="F977" s="278"/>
      <c r="G977" s="278"/>
      <c r="H977" s="278"/>
      <c r="I977" s="278"/>
      <c r="J977" s="278"/>
      <c r="K977" s="278"/>
      <c r="L977" s="278"/>
      <c r="M977" s="278"/>
      <c r="N977" s="278"/>
      <c r="O977" s="278"/>
      <c r="P977" s="278"/>
      <c r="Q977" s="278"/>
      <c r="R977" s="278"/>
      <c r="S977" s="278"/>
      <c r="T977" s="278"/>
      <c r="U977" s="278"/>
      <c r="V977" s="278"/>
      <c r="W977" s="278"/>
      <c r="X977" s="278"/>
      <c r="Y977" s="278"/>
      <c r="Z977" s="278"/>
    </row>
    <row r="978" ht="15.75" customHeight="1">
      <c r="A978" s="278"/>
      <c r="B978" s="278"/>
      <c r="C978" s="278"/>
      <c r="D978" s="278"/>
      <c r="E978" s="278"/>
      <c r="F978" s="278"/>
      <c r="G978" s="278"/>
      <c r="H978" s="278"/>
      <c r="I978" s="278"/>
      <c r="J978" s="278"/>
      <c r="K978" s="278"/>
      <c r="L978" s="278"/>
      <c r="M978" s="278"/>
      <c r="N978" s="278"/>
      <c r="O978" s="278"/>
      <c r="P978" s="278"/>
      <c r="Q978" s="278"/>
      <c r="R978" s="278"/>
      <c r="S978" s="278"/>
      <c r="T978" s="278"/>
      <c r="U978" s="278"/>
      <c r="V978" s="278"/>
      <c r="W978" s="278"/>
      <c r="X978" s="278"/>
      <c r="Y978" s="278"/>
      <c r="Z978" s="278"/>
    </row>
    <row r="979" ht="15.75" customHeight="1">
      <c r="A979" s="278"/>
      <c r="B979" s="278"/>
      <c r="C979" s="278"/>
      <c r="D979" s="278"/>
      <c r="E979" s="278"/>
      <c r="F979" s="278"/>
      <c r="G979" s="278"/>
      <c r="H979" s="278"/>
      <c r="I979" s="278"/>
      <c r="J979" s="278"/>
      <c r="K979" s="278"/>
      <c r="L979" s="278"/>
      <c r="M979" s="278"/>
      <c r="N979" s="278"/>
      <c r="O979" s="278"/>
      <c r="P979" s="278"/>
      <c r="Q979" s="278"/>
      <c r="R979" s="278"/>
      <c r="S979" s="278"/>
      <c r="T979" s="278"/>
      <c r="U979" s="278"/>
      <c r="V979" s="278"/>
      <c r="W979" s="278"/>
      <c r="X979" s="278"/>
      <c r="Y979" s="278"/>
      <c r="Z979" s="278"/>
    </row>
    <row r="980" ht="15.75" customHeight="1">
      <c r="A980" s="278"/>
      <c r="B980" s="278"/>
      <c r="C980" s="278"/>
      <c r="D980" s="278"/>
      <c r="E980" s="278"/>
      <c r="F980" s="278"/>
      <c r="G980" s="278"/>
      <c r="H980" s="278"/>
      <c r="I980" s="278"/>
      <c r="J980" s="278"/>
      <c r="K980" s="278"/>
      <c r="L980" s="278"/>
      <c r="M980" s="278"/>
      <c r="N980" s="278"/>
      <c r="O980" s="278"/>
      <c r="P980" s="278"/>
      <c r="Q980" s="278"/>
      <c r="R980" s="278"/>
      <c r="S980" s="278"/>
      <c r="T980" s="278"/>
      <c r="U980" s="278"/>
      <c r="V980" s="278"/>
      <c r="W980" s="278"/>
      <c r="X980" s="278"/>
      <c r="Y980" s="278"/>
      <c r="Z980" s="278"/>
    </row>
    <row r="981" ht="15.75" customHeight="1">
      <c r="A981" s="278"/>
      <c r="B981" s="278"/>
      <c r="C981" s="278"/>
      <c r="D981" s="278"/>
      <c r="E981" s="278"/>
      <c r="F981" s="278"/>
      <c r="G981" s="278"/>
      <c r="H981" s="278"/>
      <c r="I981" s="278"/>
      <c r="J981" s="278"/>
      <c r="K981" s="278"/>
      <c r="L981" s="278"/>
      <c r="M981" s="278"/>
      <c r="N981" s="278"/>
      <c r="O981" s="278"/>
      <c r="P981" s="278"/>
      <c r="Q981" s="278"/>
      <c r="R981" s="278"/>
      <c r="S981" s="278"/>
      <c r="T981" s="278"/>
      <c r="U981" s="278"/>
      <c r="V981" s="278"/>
      <c r="W981" s="278"/>
      <c r="X981" s="278"/>
      <c r="Y981" s="278"/>
      <c r="Z981" s="278"/>
    </row>
    <row r="982" ht="15.75" customHeight="1">
      <c r="A982" s="278"/>
      <c r="B982" s="278"/>
      <c r="C982" s="278"/>
      <c r="D982" s="278"/>
      <c r="E982" s="278"/>
      <c r="F982" s="278"/>
      <c r="G982" s="278"/>
      <c r="H982" s="278"/>
      <c r="I982" s="278"/>
      <c r="J982" s="278"/>
      <c r="K982" s="278"/>
      <c r="L982" s="278"/>
      <c r="M982" s="278"/>
      <c r="N982" s="278"/>
      <c r="O982" s="278"/>
      <c r="P982" s="278"/>
      <c r="Q982" s="278"/>
      <c r="R982" s="278"/>
      <c r="S982" s="278"/>
      <c r="T982" s="278"/>
      <c r="U982" s="278"/>
      <c r="V982" s="278"/>
      <c r="W982" s="278"/>
      <c r="X982" s="278"/>
      <c r="Y982" s="278"/>
      <c r="Z982" s="278"/>
    </row>
    <row r="983" ht="15.75" customHeight="1">
      <c r="A983" s="278"/>
      <c r="B983" s="278"/>
      <c r="C983" s="278"/>
      <c r="D983" s="278"/>
      <c r="E983" s="278"/>
      <c r="F983" s="278"/>
      <c r="G983" s="278"/>
      <c r="H983" s="278"/>
      <c r="I983" s="278"/>
      <c r="J983" s="278"/>
      <c r="K983" s="278"/>
      <c r="L983" s="278"/>
      <c r="M983" s="278"/>
      <c r="N983" s="278"/>
      <c r="O983" s="278"/>
      <c r="P983" s="278"/>
      <c r="Q983" s="278"/>
      <c r="R983" s="278"/>
      <c r="S983" s="278"/>
      <c r="T983" s="278"/>
      <c r="U983" s="278"/>
      <c r="V983" s="278"/>
      <c r="W983" s="278"/>
      <c r="X983" s="278"/>
      <c r="Y983" s="278"/>
      <c r="Z983" s="278"/>
    </row>
    <row r="984" ht="15.75" customHeight="1">
      <c r="A984" s="278"/>
      <c r="B984" s="278"/>
      <c r="C984" s="278"/>
      <c r="D984" s="278"/>
      <c r="E984" s="278"/>
      <c r="F984" s="278"/>
      <c r="G984" s="278"/>
      <c r="H984" s="278"/>
      <c r="I984" s="278"/>
      <c r="J984" s="278"/>
      <c r="K984" s="278"/>
      <c r="L984" s="278"/>
      <c r="M984" s="278"/>
      <c r="N984" s="278"/>
      <c r="O984" s="278"/>
      <c r="P984" s="278"/>
      <c r="Q984" s="278"/>
      <c r="R984" s="278"/>
      <c r="S984" s="278"/>
      <c r="T984" s="278"/>
      <c r="U984" s="278"/>
      <c r="V984" s="278"/>
      <c r="W984" s="278"/>
      <c r="X984" s="278"/>
      <c r="Y984" s="278"/>
      <c r="Z984" s="278"/>
    </row>
    <row r="985" ht="15.75" customHeight="1">
      <c r="A985" s="278"/>
      <c r="B985" s="278"/>
      <c r="C985" s="278"/>
      <c r="D985" s="278"/>
      <c r="E985" s="278"/>
      <c r="F985" s="278"/>
      <c r="G985" s="278"/>
      <c r="H985" s="278"/>
      <c r="I985" s="278"/>
      <c r="J985" s="278"/>
      <c r="K985" s="278"/>
      <c r="L985" s="278"/>
      <c r="M985" s="278"/>
      <c r="N985" s="278"/>
      <c r="O985" s="278"/>
      <c r="P985" s="278"/>
      <c r="Q985" s="278"/>
      <c r="R985" s="278"/>
      <c r="S985" s="278"/>
      <c r="T985" s="278"/>
      <c r="U985" s="278"/>
      <c r="V985" s="278"/>
      <c r="W985" s="278"/>
      <c r="X985" s="278"/>
      <c r="Y985" s="278"/>
      <c r="Z985" s="278"/>
    </row>
    <row r="986" ht="15.75" customHeight="1">
      <c r="A986" s="278"/>
      <c r="B986" s="278"/>
      <c r="C986" s="278"/>
      <c r="D986" s="278"/>
      <c r="E986" s="278"/>
      <c r="F986" s="278"/>
      <c r="G986" s="278"/>
      <c r="H986" s="278"/>
      <c r="I986" s="278"/>
      <c r="J986" s="278"/>
      <c r="K986" s="278"/>
      <c r="L986" s="278"/>
      <c r="M986" s="278"/>
      <c r="N986" s="278"/>
      <c r="O986" s="278"/>
      <c r="P986" s="278"/>
      <c r="Q986" s="278"/>
      <c r="R986" s="278"/>
      <c r="S986" s="278"/>
      <c r="T986" s="278"/>
      <c r="U986" s="278"/>
      <c r="V986" s="278"/>
      <c r="W986" s="278"/>
      <c r="X986" s="278"/>
      <c r="Y986" s="278"/>
      <c r="Z986" s="278"/>
    </row>
    <row r="987" ht="15.75" customHeight="1">
      <c r="A987" s="278"/>
      <c r="B987" s="278"/>
      <c r="C987" s="278"/>
      <c r="D987" s="278"/>
      <c r="E987" s="278"/>
      <c r="F987" s="278"/>
      <c r="G987" s="278"/>
      <c r="H987" s="278"/>
      <c r="I987" s="278"/>
      <c r="J987" s="278"/>
      <c r="K987" s="278"/>
      <c r="L987" s="278"/>
      <c r="M987" s="278"/>
      <c r="N987" s="278"/>
      <c r="O987" s="278"/>
      <c r="P987" s="278"/>
      <c r="Q987" s="278"/>
      <c r="R987" s="278"/>
      <c r="S987" s="278"/>
      <c r="T987" s="278"/>
      <c r="U987" s="278"/>
      <c r="V987" s="278"/>
      <c r="W987" s="278"/>
      <c r="X987" s="278"/>
      <c r="Y987" s="278"/>
      <c r="Z987" s="278"/>
    </row>
    <row r="988" ht="15.75" customHeight="1">
      <c r="A988" s="278"/>
      <c r="B988" s="278"/>
      <c r="C988" s="278"/>
      <c r="D988" s="278"/>
      <c r="E988" s="278"/>
      <c r="F988" s="278"/>
      <c r="G988" s="278"/>
      <c r="H988" s="278"/>
      <c r="I988" s="278"/>
      <c r="J988" s="278"/>
      <c r="K988" s="278"/>
      <c r="L988" s="278"/>
      <c r="M988" s="278"/>
      <c r="N988" s="278"/>
      <c r="O988" s="278"/>
      <c r="P988" s="278"/>
      <c r="Q988" s="278"/>
      <c r="R988" s="278"/>
      <c r="S988" s="278"/>
      <c r="T988" s="278"/>
      <c r="U988" s="278"/>
      <c r="V988" s="278"/>
      <c r="W988" s="278"/>
      <c r="X988" s="278"/>
      <c r="Y988" s="278"/>
      <c r="Z988" s="278"/>
    </row>
    <row r="989" ht="15.75" customHeight="1">
      <c r="A989" s="278"/>
      <c r="B989" s="278"/>
      <c r="C989" s="278"/>
      <c r="D989" s="278"/>
      <c r="E989" s="278"/>
      <c r="F989" s="278"/>
      <c r="G989" s="278"/>
      <c r="H989" s="278"/>
      <c r="I989" s="278"/>
      <c r="J989" s="278"/>
      <c r="K989" s="278"/>
      <c r="L989" s="278"/>
      <c r="M989" s="278"/>
      <c r="N989" s="278"/>
      <c r="O989" s="278"/>
      <c r="P989" s="278"/>
      <c r="Q989" s="278"/>
      <c r="R989" s="278"/>
      <c r="S989" s="278"/>
      <c r="T989" s="278"/>
      <c r="U989" s="278"/>
      <c r="V989" s="278"/>
      <c r="W989" s="278"/>
      <c r="X989" s="278"/>
      <c r="Y989" s="278"/>
      <c r="Z989" s="278"/>
    </row>
    <row r="990" ht="15.75" customHeight="1">
      <c r="A990" s="278"/>
      <c r="B990" s="278"/>
      <c r="C990" s="278"/>
      <c r="D990" s="278"/>
      <c r="E990" s="278"/>
      <c r="F990" s="278"/>
      <c r="G990" s="278"/>
      <c r="H990" s="278"/>
      <c r="I990" s="278"/>
      <c r="J990" s="278"/>
      <c r="K990" s="278"/>
      <c r="L990" s="278"/>
      <c r="M990" s="278"/>
      <c r="N990" s="278"/>
      <c r="O990" s="278"/>
      <c r="P990" s="278"/>
      <c r="Q990" s="278"/>
      <c r="R990" s="278"/>
      <c r="S990" s="278"/>
      <c r="T990" s="278"/>
      <c r="U990" s="278"/>
      <c r="V990" s="278"/>
      <c r="W990" s="278"/>
      <c r="X990" s="278"/>
      <c r="Y990" s="278"/>
      <c r="Z990" s="278"/>
    </row>
    <row r="991" ht="15.75" customHeight="1">
      <c r="A991" s="278"/>
      <c r="B991" s="278"/>
      <c r="C991" s="278"/>
      <c r="D991" s="278"/>
      <c r="E991" s="278"/>
      <c r="F991" s="278"/>
      <c r="G991" s="278"/>
      <c r="H991" s="278"/>
      <c r="I991" s="278"/>
      <c r="J991" s="278"/>
      <c r="K991" s="278"/>
      <c r="L991" s="278"/>
      <c r="M991" s="278"/>
      <c r="N991" s="278"/>
      <c r="O991" s="278"/>
      <c r="P991" s="278"/>
      <c r="Q991" s="278"/>
      <c r="R991" s="278"/>
      <c r="S991" s="278"/>
      <c r="T991" s="278"/>
      <c r="U991" s="278"/>
      <c r="V991" s="278"/>
      <c r="W991" s="278"/>
      <c r="X991" s="278"/>
      <c r="Y991" s="278"/>
      <c r="Z991" s="278"/>
    </row>
    <row r="992" ht="15.75" customHeight="1">
      <c r="A992" s="278"/>
      <c r="B992" s="278"/>
      <c r="C992" s="278"/>
      <c r="D992" s="278"/>
      <c r="E992" s="278"/>
      <c r="F992" s="278"/>
      <c r="G992" s="278"/>
      <c r="H992" s="278"/>
      <c r="I992" s="278"/>
      <c r="J992" s="278"/>
      <c r="K992" s="278"/>
      <c r="L992" s="278"/>
      <c r="M992" s="278"/>
      <c r="N992" s="278"/>
      <c r="O992" s="278"/>
      <c r="P992" s="278"/>
      <c r="Q992" s="278"/>
      <c r="R992" s="278"/>
      <c r="S992" s="278"/>
      <c r="T992" s="278"/>
      <c r="U992" s="278"/>
      <c r="V992" s="278"/>
      <c r="W992" s="278"/>
      <c r="X992" s="278"/>
      <c r="Y992" s="278"/>
      <c r="Z992" s="278"/>
    </row>
    <row r="993" ht="15.75" customHeight="1">
      <c r="A993" s="278"/>
      <c r="B993" s="278"/>
      <c r="C993" s="278"/>
      <c r="D993" s="278"/>
      <c r="E993" s="278"/>
      <c r="F993" s="278"/>
      <c r="G993" s="278"/>
      <c r="H993" s="278"/>
      <c r="I993" s="278"/>
      <c r="J993" s="278"/>
      <c r="K993" s="278"/>
      <c r="L993" s="278"/>
      <c r="M993" s="278"/>
      <c r="N993" s="278"/>
      <c r="O993" s="278"/>
      <c r="P993" s="278"/>
      <c r="Q993" s="278"/>
      <c r="R993" s="278"/>
      <c r="S993" s="278"/>
      <c r="T993" s="278"/>
      <c r="U993" s="278"/>
      <c r="V993" s="278"/>
      <c r="W993" s="278"/>
      <c r="X993" s="278"/>
      <c r="Y993" s="278"/>
      <c r="Z993" s="278"/>
    </row>
    <row r="994" ht="15.75" customHeight="1">
      <c r="A994" s="278"/>
      <c r="B994" s="278"/>
      <c r="C994" s="278"/>
      <c r="D994" s="278"/>
      <c r="E994" s="278"/>
      <c r="F994" s="278"/>
      <c r="G994" s="278"/>
      <c r="H994" s="278"/>
      <c r="I994" s="278"/>
      <c r="J994" s="278"/>
      <c r="K994" s="278"/>
      <c r="L994" s="278"/>
      <c r="M994" s="278"/>
      <c r="N994" s="278"/>
      <c r="O994" s="278"/>
      <c r="P994" s="278"/>
      <c r="Q994" s="278"/>
      <c r="R994" s="278"/>
      <c r="S994" s="278"/>
      <c r="T994" s="278"/>
      <c r="U994" s="278"/>
      <c r="V994" s="278"/>
      <c r="W994" s="278"/>
      <c r="X994" s="278"/>
      <c r="Y994" s="278"/>
      <c r="Z994" s="278"/>
    </row>
    <row r="995" ht="15.75" customHeight="1">
      <c r="A995" s="278"/>
      <c r="B995" s="278"/>
      <c r="C995" s="278"/>
      <c r="D995" s="278"/>
      <c r="E995" s="278"/>
      <c r="F995" s="278"/>
      <c r="G995" s="278"/>
      <c r="H995" s="278"/>
      <c r="I995" s="278"/>
      <c r="J995" s="278"/>
      <c r="K995" s="278"/>
      <c r="L995" s="278"/>
      <c r="M995" s="278"/>
      <c r="N995" s="278"/>
      <c r="O995" s="278"/>
      <c r="P995" s="278"/>
      <c r="Q995" s="278"/>
      <c r="R995" s="278"/>
      <c r="S995" s="278"/>
      <c r="T995" s="278"/>
      <c r="U995" s="278"/>
      <c r="V995" s="278"/>
      <c r="W995" s="278"/>
      <c r="X995" s="278"/>
      <c r="Y995" s="278"/>
      <c r="Z995" s="278"/>
    </row>
    <row r="996" ht="15.75" customHeight="1">
      <c r="A996" s="278"/>
      <c r="B996" s="278"/>
      <c r="C996" s="278"/>
      <c r="D996" s="278"/>
      <c r="E996" s="278"/>
      <c r="F996" s="278"/>
      <c r="G996" s="278"/>
      <c r="H996" s="278"/>
      <c r="I996" s="278"/>
      <c r="J996" s="278"/>
      <c r="K996" s="278"/>
      <c r="L996" s="278"/>
      <c r="M996" s="278"/>
      <c r="N996" s="278"/>
      <c r="O996" s="278"/>
      <c r="P996" s="278"/>
      <c r="Q996" s="278"/>
      <c r="R996" s="278"/>
      <c r="S996" s="278"/>
      <c r="T996" s="278"/>
      <c r="U996" s="278"/>
      <c r="V996" s="278"/>
      <c r="W996" s="278"/>
      <c r="X996" s="278"/>
      <c r="Y996" s="278"/>
      <c r="Z996" s="278"/>
    </row>
    <row r="997" ht="15.75" customHeight="1">
      <c r="A997" s="278"/>
      <c r="B997" s="278"/>
      <c r="C997" s="278"/>
      <c r="D997" s="278"/>
      <c r="E997" s="278"/>
      <c r="F997" s="278"/>
      <c r="G997" s="278"/>
      <c r="H997" s="278"/>
      <c r="I997" s="278"/>
      <c r="J997" s="278"/>
      <c r="K997" s="278"/>
      <c r="L997" s="278"/>
      <c r="M997" s="278"/>
      <c r="N997" s="278"/>
      <c r="O997" s="278"/>
      <c r="P997" s="278"/>
      <c r="Q997" s="278"/>
      <c r="R997" s="278"/>
      <c r="S997" s="278"/>
      <c r="T997" s="278"/>
      <c r="U997" s="278"/>
      <c r="V997" s="278"/>
      <c r="W997" s="278"/>
      <c r="X997" s="278"/>
      <c r="Y997" s="278"/>
      <c r="Z997" s="278"/>
    </row>
    <row r="998" ht="15.75" customHeight="1">
      <c r="A998" s="278"/>
      <c r="B998" s="278"/>
      <c r="C998" s="278"/>
      <c r="D998" s="278"/>
      <c r="E998" s="278"/>
      <c r="F998" s="278"/>
      <c r="G998" s="278"/>
      <c r="H998" s="278"/>
      <c r="I998" s="278"/>
      <c r="J998" s="278"/>
      <c r="K998" s="278"/>
      <c r="L998" s="278"/>
      <c r="M998" s="278"/>
      <c r="N998" s="278"/>
      <c r="O998" s="278"/>
      <c r="P998" s="278"/>
      <c r="Q998" s="278"/>
      <c r="R998" s="278"/>
      <c r="S998" s="278"/>
      <c r="T998" s="278"/>
      <c r="U998" s="278"/>
      <c r="V998" s="278"/>
      <c r="W998" s="278"/>
      <c r="X998" s="278"/>
      <c r="Y998" s="278"/>
      <c r="Z998" s="278"/>
    </row>
    <row r="999" ht="15.75" customHeight="1">
      <c r="A999" s="278"/>
      <c r="B999" s="278"/>
      <c r="C999" s="278"/>
      <c r="D999" s="278"/>
      <c r="E999" s="278"/>
      <c r="F999" s="278"/>
      <c r="G999" s="278"/>
      <c r="H999" s="278"/>
      <c r="I999" s="278"/>
      <c r="J999" s="278"/>
      <c r="K999" s="278"/>
      <c r="L999" s="278"/>
      <c r="M999" s="278"/>
      <c r="N999" s="278"/>
      <c r="O999" s="278"/>
      <c r="P999" s="278"/>
      <c r="Q999" s="278"/>
      <c r="R999" s="278"/>
      <c r="S999" s="278"/>
      <c r="T999" s="278"/>
      <c r="U999" s="278"/>
      <c r="V999" s="278"/>
      <c r="W999" s="278"/>
      <c r="X999" s="278"/>
      <c r="Y999" s="278"/>
      <c r="Z999" s="278"/>
    </row>
    <row r="1000" ht="15.75" customHeight="1">
      <c r="A1000" s="278"/>
      <c r="B1000" s="278"/>
      <c r="C1000" s="278"/>
      <c r="D1000" s="278"/>
      <c r="E1000" s="278"/>
      <c r="F1000" s="278"/>
      <c r="G1000" s="278"/>
      <c r="H1000" s="278"/>
      <c r="I1000" s="278"/>
      <c r="J1000" s="278"/>
      <c r="K1000" s="278"/>
      <c r="L1000" s="278"/>
      <c r="M1000" s="278"/>
      <c r="N1000" s="278"/>
      <c r="O1000" s="278"/>
      <c r="P1000" s="278"/>
      <c r="Q1000" s="278"/>
      <c r="R1000" s="278"/>
      <c r="S1000" s="278"/>
      <c r="T1000" s="278"/>
      <c r="U1000" s="278"/>
      <c r="V1000" s="278"/>
      <c r="W1000" s="278"/>
      <c r="X1000" s="278"/>
      <c r="Y1000" s="278"/>
      <c r="Z1000" s="278"/>
    </row>
  </sheetData>
  <mergeCells count="8">
    <mergeCell ref="S2:T2"/>
    <mergeCell ref="C6:E6"/>
    <mergeCell ref="F6:H6"/>
    <mergeCell ref="I6:K6"/>
    <mergeCell ref="S24:T24"/>
    <mergeCell ref="C28:E28"/>
    <mergeCell ref="F28:H28"/>
    <mergeCell ref="I28:K28"/>
  </mergeCells>
  <conditionalFormatting sqref="D9:D21">
    <cfRule type="cellIs" dxfId="1" priority="1" operator="equal">
      <formula>0</formula>
    </cfRule>
  </conditionalFormatting>
  <conditionalFormatting sqref="D9:D21">
    <cfRule type="cellIs" dxfId="2" priority="2" operator="lessThanOrEqual">
      <formula>0.9*$O$4</formula>
    </cfRule>
  </conditionalFormatting>
  <conditionalFormatting sqref="D9:D21">
    <cfRule type="cellIs" dxfId="3" priority="3" operator="between">
      <formula>0.9*$O$4</formula>
      <formula>0.9999*$O$4</formula>
    </cfRule>
  </conditionalFormatting>
  <conditionalFormatting sqref="D9:D21">
    <cfRule type="cellIs" dxfId="7" priority="4" operator="greaterThanOrEqual">
      <formula>$O$4</formula>
    </cfRule>
  </conditionalFormatting>
  <conditionalFormatting sqref="D31:D43">
    <cfRule type="cellIs" dxfId="1" priority="5" operator="equal">
      <formula>0</formula>
    </cfRule>
  </conditionalFormatting>
  <conditionalFormatting sqref="D31:D43">
    <cfRule type="cellIs" dxfId="2" priority="6" operator="lessThanOrEqual">
      <formula>0.9*$O$26</formula>
    </cfRule>
  </conditionalFormatting>
  <conditionalFormatting sqref="D31:D43">
    <cfRule type="cellIs" dxfId="3" priority="7" operator="between">
      <formula>0.9*$O$26</formula>
      <formula>0.9999*$O$26</formula>
    </cfRule>
  </conditionalFormatting>
  <conditionalFormatting sqref="D31:D43">
    <cfRule type="cellIs" dxfId="7" priority="8" operator="greaterThanOrEqual">
      <formula>$O$26</formula>
    </cfRule>
  </conditionalFormatting>
  <conditionalFormatting sqref="G9:G21">
    <cfRule type="cellIs" dxfId="1" priority="9" operator="equal">
      <formula>0</formula>
    </cfRule>
  </conditionalFormatting>
  <conditionalFormatting sqref="G9:G21">
    <cfRule type="cellIs" dxfId="2" priority="10" operator="lessThanOrEqual">
      <formula>0.9*$Q$4</formula>
    </cfRule>
  </conditionalFormatting>
  <conditionalFormatting sqref="G9:G21">
    <cfRule type="cellIs" dxfId="3" priority="11" operator="between">
      <formula>0.9*$Q$4</formula>
      <formula>0.9999*$Q$4</formula>
    </cfRule>
  </conditionalFormatting>
  <conditionalFormatting sqref="G9:G21">
    <cfRule type="cellIs" dxfId="7" priority="12" operator="greaterThanOrEqual">
      <formula>$Q$4</formula>
    </cfRule>
  </conditionalFormatting>
  <conditionalFormatting sqref="G31:G43">
    <cfRule type="cellIs" dxfId="1" priority="13" operator="equal">
      <formula>0</formula>
    </cfRule>
  </conditionalFormatting>
  <conditionalFormatting sqref="G31:G43">
    <cfRule type="cellIs" dxfId="2" priority="14" operator="lessThanOrEqual">
      <formula>0.9*$Q$26</formula>
    </cfRule>
  </conditionalFormatting>
  <conditionalFormatting sqref="G31:G43">
    <cfRule type="cellIs" dxfId="3" priority="15" operator="between">
      <formula>0.9*$Q$26</formula>
      <formula>0.9999*$Q$26</formula>
    </cfRule>
  </conditionalFormatting>
  <conditionalFormatting sqref="G31:G43">
    <cfRule type="cellIs" dxfId="7" priority="16" operator="greaterThanOrEqual">
      <formula>$Q$26</formula>
    </cfRule>
  </conditionalFormatting>
  <conditionalFormatting sqref="J9:J21">
    <cfRule type="cellIs" dxfId="1" priority="17" operator="equal">
      <formula>0</formula>
    </cfRule>
  </conditionalFormatting>
  <conditionalFormatting sqref="J9:J21">
    <cfRule type="cellIs" dxfId="2" priority="18" operator="lessThanOrEqual">
      <formula>0.9*$S$4</formula>
    </cfRule>
  </conditionalFormatting>
  <conditionalFormatting sqref="J9:J21">
    <cfRule type="cellIs" dxfId="3" priority="19" operator="between">
      <formula>0.9*$S$4</formula>
      <formula>0.9999*$S$4</formula>
    </cfRule>
  </conditionalFormatting>
  <conditionalFormatting sqref="J9:J21">
    <cfRule type="cellIs" dxfId="7" priority="20" operator="greaterThanOrEqual">
      <formula>$S$4</formula>
    </cfRule>
  </conditionalFormatting>
  <conditionalFormatting sqref="J31:J43">
    <cfRule type="cellIs" dxfId="1" priority="21" operator="equal">
      <formula>0</formula>
    </cfRule>
  </conditionalFormatting>
  <conditionalFormatting sqref="J31:J43">
    <cfRule type="cellIs" dxfId="2" priority="22" operator="lessThanOrEqual">
      <formula>0.9*$S$26</formula>
    </cfRule>
  </conditionalFormatting>
  <conditionalFormatting sqref="J31:J43">
    <cfRule type="cellIs" dxfId="3" priority="23" operator="between">
      <formula>0.9*$S$26</formula>
      <formula>0.9999*$S$26</formula>
    </cfRule>
  </conditionalFormatting>
  <conditionalFormatting sqref="J31:J43">
    <cfRule type="cellIs" dxfId="7" priority="24" operator="greaterThanOrEqual">
      <formula>$S$26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3.75"/>
    <col customWidth="1" min="7" max="8" width="10.25"/>
    <col customWidth="1" min="9" max="9" width="8.63"/>
    <col customWidth="1" min="10" max="11" width="14.0"/>
    <col customWidth="1" min="12" max="26" width="8.63"/>
  </cols>
  <sheetData>
    <row r="2">
      <c r="B2" s="238" t="s">
        <v>324</v>
      </c>
      <c r="G2" s="322" t="s">
        <v>325</v>
      </c>
      <c r="H2" s="323" t="s">
        <v>326</v>
      </c>
      <c r="I2" s="323" t="s">
        <v>327</v>
      </c>
      <c r="J2" s="324" t="s">
        <v>309</v>
      </c>
      <c r="K2" s="325" t="s">
        <v>7</v>
      </c>
      <c r="L2" s="324" t="s">
        <v>328</v>
      </c>
    </row>
    <row r="3" ht="12.75" customHeight="1">
      <c r="A3" s="2"/>
      <c r="B3" s="218" t="s">
        <v>190</v>
      </c>
      <c r="C3" s="219"/>
      <c r="D3" s="219"/>
      <c r="E3" s="219"/>
      <c r="F3" s="219"/>
      <c r="G3" s="220">
        <f>'Performances by Week'!I126</f>
        <v>0</v>
      </c>
      <c r="H3" s="220">
        <f>'Performances by Week'!J126</f>
        <v>0</v>
      </c>
      <c r="I3" s="220" t="str">
        <f>'Performances by Week'!K126</f>
        <v/>
      </c>
      <c r="J3" s="220">
        <f>'Performances by Week'!L126</f>
        <v>0</v>
      </c>
      <c r="K3" s="220">
        <f>'Performances by Week'!M126</f>
        <v>6268640</v>
      </c>
      <c r="L3" s="220" t="str">
        <f>'Performances by Week'!O126</f>
        <v/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ht="56.25" customHeight="1">
      <c r="B5" s="238" t="s">
        <v>329</v>
      </c>
      <c r="G5" s="322" t="s">
        <v>325</v>
      </c>
      <c r="H5" s="323" t="s">
        <v>326</v>
      </c>
      <c r="I5" s="323"/>
      <c r="J5" s="324" t="s">
        <v>309</v>
      </c>
      <c r="K5" s="325" t="s">
        <v>7</v>
      </c>
      <c r="L5" s="324" t="s">
        <v>328</v>
      </c>
    </row>
    <row r="6">
      <c r="B6" s="238" t="s">
        <v>330</v>
      </c>
      <c r="G6" s="260">
        <f>'Performances by Week'!X126</f>
        <v>0</v>
      </c>
      <c r="H6" s="260"/>
      <c r="I6" s="326"/>
      <c r="J6" s="310">
        <f>'Performances by Week'!Y126</f>
        <v>0</v>
      </c>
      <c r="K6" s="310">
        <f>'Performances by Week'!Z126</f>
        <v>2169893</v>
      </c>
      <c r="L6" s="310" t="str">
        <f>'Performances by Week'!AA126</f>
        <v/>
      </c>
    </row>
    <row r="7">
      <c r="B7" s="238" t="s">
        <v>331</v>
      </c>
      <c r="G7" s="260">
        <f>'Performances by Week'!P126</f>
        <v>0</v>
      </c>
      <c r="H7" s="260">
        <f>'Performances by Week'!R126</f>
        <v>0</v>
      </c>
      <c r="I7" s="326"/>
      <c r="J7" s="310">
        <f>'Performances by Week'!T126</f>
        <v>0</v>
      </c>
      <c r="K7" s="310">
        <f>'Performances by Week'!U126</f>
        <v>3973690</v>
      </c>
      <c r="L7" s="310" t="str">
        <f>'Performances by Week'!W126</f>
        <v/>
      </c>
    </row>
    <row r="9">
      <c r="B9" s="238" t="s">
        <v>332</v>
      </c>
      <c r="G9" s="322" t="s">
        <v>325</v>
      </c>
      <c r="H9" s="323" t="s">
        <v>326</v>
      </c>
      <c r="I9" s="323" t="s">
        <v>327</v>
      </c>
      <c r="J9" s="324" t="s">
        <v>309</v>
      </c>
      <c r="K9" s="325" t="s">
        <v>7</v>
      </c>
      <c r="L9" s="324" t="s">
        <v>328</v>
      </c>
    </row>
    <row r="10">
      <c r="A10" s="2"/>
      <c r="B10" s="50" t="s">
        <v>60</v>
      </c>
      <c r="C10" s="183"/>
      <c r="D10" s="183"/>
      <c r="E10" s="183"/>
      <c r="F10" s="183"/>
      <c r="G10" s="184">
        <f>'Performances by Week'!I119</f>
        <v>0</v>
      </c>
      <c r="H10" s="184">
        <f>'Performances by Week'!J119</f>
        <v>0</v>
      </c>
      <c r="I10" s="184" t="str">
        <f>'Performances by Week'!K119</f>
        <v/>
      </c>
      <c r="J10" s="184">
        <f>'Performances by Week'!L119</f>
        <v>0</v>
      </c>
      <c r="K10" s="184">
        <f>'Performances by Week'!M119</f>
        <v>2139000</v>
      </c>
      <c r="L10" s="184" t="str">
        <f>'Performances by Week'!O119</f>
        <v/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50" t="s">
        <v>76</v>
      </c>
      <c r="C11" s="183"/>
      <c r="D11" s="183"/>
      <c r="E11" s="183"/>
      <c r="F11" s="183"/>
      <c r="G11" s="184">
        <f>'Performances by Week'!I120</f>
        <v>0</v>
      </c>
      <c r="H11" s="184">
        <f>'Performances by Week'!J120</f>
        <v>0</v>
      </c>
      <c r="I11" s="184" t="str">
        <f>'Performances by Week'!K120</f>
        <v/>
      </c>
      <c r="J11" s="184">
        <f>'Performances by Week'!L120</f>
        <v>0</v>
      </c>
      <c r="K11" s="184">
        <f>'Performances by Week'!M120</f>
        <v>363000</v>
      </c>
      <c r="L11" s="184" t="str">
        <f>'Performances by Week'!O120</f>
        <v/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50" t="s">
        <v>333</v>
      </c>
      <c r="C12" s="183"/>
      <c r="D12" s="183"/>
      <c r="E12" s="183"/>
      <c r="F12" s="183"/>
      <c r="G12" s="184">
        <f>'Performances by Week'!I121</f>
        <v>0</v>
      </c>
      <c r="H12" s="184">
        <f>'Performances by Week'!J121</f>
        <v>0</v>
      </c>
      <c r="I12" s="184" t="str">
        <f>'Performances by Week'!K121</f>
        <v/>
      </c>
      <c r="J12" s="184">
        <f>'Performances by Week'!L121</f>
        <v>0</v>
      </c>
      <c r="K12" s="184">
        <f>'Performances by Week'!M121</f>
        <v>1457000</v>
      </c>
      <c r="L12" s="184" t="str">
        <f>'Performances by Week'!O121</f>
        <v/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50" t="s">
        <v>334</v>
      </c>
      <c r="C13" s="183"/>
      <c r="D13" s="183"/>
      <c r="E13" s="183"/>
      <c r="F13" s="183"/>
      <c r="G13" s="184">
        <f>'Performances by Week'!I122</f>
        <v>0</v>
      </c>
      <c r="H13" s="184">
        <f>'Performances by Week'!J122</f>
        <v>0</v>
      </c>
      <c r="I13" s="184" t="str">
        <f>'Performances by Week'!K122</f>
        <v/>
      </c>
      <c r="J13" s="184">
        <f>'Performances by Week'!L122</f>
        <v>0</v>
      </c>
      <c r="K13" s="184">
        <f>'Performances by Week'!M122</f>
        <v>525950</v>
      </c>
      <c r="L13" s="184" t="str">
        <f>'Performances by Week'!O122</f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27" t="s">
        <v>335</v>
      </c>
      <c r="C14" s="52"/>
      <c r="D14" s="52"/>
      <c r="E14" s="52"/>
      <c r="F14" s="52"/>
      <c r="G14" s="184">
        <f>'Performances by Week'!I123</f>
        <v>0</v>
      </c>
      <c r="H14" s="184">
        <f>'Performances by Week'!J123</f>
        <v>0</v>
      </c>
      <c r="I14" s="184" t="str">
        <f>'Performances by Week'!K123</f>
        <v/>
      </c>
      <c r="J14" s="184">
        <f>'Performances by Week'!L123</f>
        <v>0</v>
      </c>
      <c r="K14" s="184">
        <f>'Performances by Week'!M123</f>
        <v>1745490</v>
      </c>
      <c r="L14" s="184" t="str">
        <f>'Performances by Week'!O123</f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27" t="s">
        <v>336</v>
      </c>
      <c r="C15" s="52"/>
      <c r="D15" s="52"/>
      <c r="E15" s="52"/>
      <c r="F15" s="52"/>
      <c r="G15" s="184">
        <f>'Performances by Week'!I124</f>
        <v>0</v>
      </c>
      <c r="H15" s="184">
        <f>'Performances by Week'!J124</f>
        <v>0</v>
      </c>
      <c r="I15" s="184" t="str">
        <f>'Performances by Week'!K124</f>
        <v/>
      </c>
      <c r="J15" s="184">
        <f>'Performances by Week'!L124</f>
        <v>0</v>
      </c>
      <c r="K15" s="184">
        <f>'Performances by Week'!M124</f>
        <v>38200</v>
      </c>
      <c r="L15" s="184" t="str">
        <f>'Performances by Week'!O124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50" t="s">
        <v>337</v>
      </c>
      <c r="C16" s="328"/>
      <c r="D16" s="328"/>
      <c r="E16" s="328"/>
      <c r="F16" s="328"/>
      <c r="G16" s="184">
        <f>'Performances by Week'!I125</f>
        <v>0</v>
      </c>
      <c r="H16" s="184">
        <f>'Performances by Week'!J125</f>
        <v>0</v>
      </c>
      <c r="I16" s="184" t="str">
        <f>'Performances by Week'!K125</f>
        <v/>
      </c>
      <c r="J16" s="184">
        <f>'Performances by Week'!L125</f>
        <v>0</v>
      </c>
      <c r="K16" s="184" t="str">
        <f>'Performances by Week'!M125</f>
        <v/>
      </c>
      <c r="L16" s="184" t="str">
        <f>'Performances by Week'!O125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">
    <cfRule type="cellIs" dxfId="1" priority="1" operator="equal">
      <formula>""</formula>
    </cfRule>
  </conditionalFormatting>
  <conditionalFormatting sqref="I3">
    <cfRule type="cellIs" dxfId="2" priority="2" operator="lessThanOrEqual">
      <formula>0.6</formula>
    </cfRule>
  </conditionalFormatting>
  <conditionalFormatting sqref="I3">
    <cfRule type="cellIs" dxfId="3" priority="3" operator="between">
      <formula>0.8</formula>
      <formula>0.6</formula>
    </cfRule>
  </conditionalFormatting>
  <conditionalFormatting sqref="I3">
    <cfRule type="cellIs" dxfId="5" priority="4" operator="greaterThanOrEqual">
      <formula>0.8</formula>
    </cfRule>
  </conditionalFormatting>
  <conditionalFormatting sqref="I11:I16">
    <cfRule type="cellIs" dxfId="1" priority="5" operator="equal">
      <formula>""</formula>
    </cfRule>
  </conditionalFormatting>
  <conditionalFormatting sqref="I11:I16">
    <cfRule type="cellIs" dxfId="2" priority="6" operator="lessThanOrEqual">
      <formula>0.6</formula>
    </cfRule>
  </conditionalFormatting>
  <conditionalFormatting sqref="I11:I16">
    <cfRule type="cellIs" dxfId="3" priority="7" operator="between">
      <formula>0.8</formula>
      <formula>0.6</formula>
    </cfRule>
  </conditionalFormatting>
  <conditionalFormatting sqref="I11:I16">
    <cfRule type="cellIs" dxfId="5" priority="8" operator="greaterThanOrEqual">
      <formula>0.8</formula>
    </cfRule>
  </conditionalFormatting>
  <conditionalFormatting sqref="L7">
    <cfRule type="cellIs" dxfId="1" priority="9" operator="equal">
      <formula>""</formula>
    </cfRule>
  </conditionalFormatting>
  <conditionalFormatting sqref="L7">
    <cfRule type="cellIs" dxfId="2" priority="10" operator="lessThanOrEqual">
      <formula>0.8</formula>
    </cfRule>
  </conditionalFormatting>
  <conditionalFormatting sqref="L7">
    <cfRule type="cellIs" dxfId="3" priority="11" operator="between">
      <formula>0.95</formula>
      <formula>0.8</formula>
    </cfRule>
  </conditionalFormatting>
  <conditionalFormatting sqref="L7">
    <cfRule type="cellIs" dxfId="5" priority="12" operator="greaterThanOrEqual">
      <formula>0.95</formula>
    </cfRule>
  </conditionalFormatting>
  <conditionalFormatting sqref="L11:L16">
    <cfRule type="cellIs" dxfId="1" priority="13" operator="equal">
      <formula>""</formula>
    </cfRule>
  </conditionalFormatting>
  <conditionalFormatting sqref="L11:L16">
    <cfRule type="cellIs" dxfId="2" priority="14" operator="lessThanOrEqual">
      <formula>0.8</formula>
    </cfRule>
  </conditionalFormatting>
  <conditionalFormatting sqref="L11:L16">
    <cfRule type="cellIs" dxfId="3" priority="15" operator="between">
      <formula>0.95</formula>
      <formula>0.8</formula>
    </cfRule>
  </conditionalFormatting>
  <conditionalFormatting sqref="L11:L16">
    <cfRule type="cellIs" dxfId="5" priority="16" operator="greaterThanOrEqual">
      <formula>0.95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6">
      <c r="A16" s="238" t="s">
        <v>338</v>
      </c>
      <c r="B16" s="238" t="s">
        <v>339</v>
      </c>
    </row>
    <row r="17">
      <c r="B17" s="238" t="s">
        <v>340</v>
      </c>
    </row>
    <row r="18">
      <c r="B18" s="238" t="s">
        <v>341</v>
      </c>
    </row>
    <row r="19">
      <c r="B19" s="238" t="s">
        <v>342</v>
      </c>
    </row>
    <row r="20">
      <c r="B20" s="238" t="s">
        <v>343</v>
      </c>
    </row>
    <row r="21" ht="15.75" customHeight="1">
      <c r="B21" s="238"/>
    </row>
    <row r="22" ht="15.75" customHeight="1">
      <c r="B22" s="238"/>
    </row>
    <row r="23" ht="15.75" customHeight="1">
      <c r="B23" s="238"/>
    </row>
    <row r="24" ht="15.75" customHeight="1">
      <c r="B24" s="238"/>
    </row>
    <row r="25" ht="15.75" customHeight="1"/>
    <row r="26" ht="15.75" customHeight="1"/>
    <row r="27" ht="15.75" customHeight="1">
      <c r="J27" s="238" t="s">
        <v>338</v>
      </c>
      <c r="K27" s="238" t="s">
        <v>339</v>
      </c>
    </row>
    <row r="28" ht="15.75" customHeight="1">
      <c r="K28" s="238" t="s">
        <v>344</v>
      </c>
    </row>
    <row r="29" ht="15.75" customHeight="1">
      <c r="K29" s="238" t="s">
        <v>345</v>
      </c>
    </row>
    <row r="30" ht="15.75" customHeight="1">
      <c r="K30" s="238" t="s">
        <v>346</v>
      </c>
    </row>
    <row r="31" ht="15.75" customHeight="1">
      <c r="K31" s="238" t="s">
        <v>347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11" width="13.25"/>
    <col customWidth="1" min="12" max="26" width="8.63"/>
  </cols>
  <sheetData>
    <row r="1">
      <c r="A1" s="329" t="s">
        <v>348</v>
      </c>
    </row>
    <row r="2" ht="14.25" customHeight="1">
      <c r="A2" s="330" t="s">
        <v>17</v>
      </c>
      <c r="B2" s="331" t="s">
        <v>349</v>
      </c>
      <c r="C2" s="243"/>
      <c r="D2" s="243"/>
      <c r="E2" s="243"/>
      <c r="F2" s="244"/>
      <c r="G2" s="330" t="s">
        <v>17</v>
      </c>
      <c r="H2" s="331" t="s">
        <v>350</v>
      </c>
      <c r="I2" s="243"/>
      <c r="J2" s="244"/>
      <c r="K2" s="330" t="s">
        <v>17</v>
      </c>
    </row>
    <row r="3">
      <c r="A3" s="332" t="s">
        <v>351</v>
      </c>
      <c r="B3" s="333" t="s">
        <v>352</v>
      </c>
      <c r="C3" s="332" t="s">
        <v>353</v>
      </c>
      <c r="D3" s="332" t="s">
        <v>354</v>
      </c>
      <c r="E3" s="333" t="s">
        <v>355</v>
      </c>
      <c r="F3" s="333" t="s">
        <v>356</v>
      </c>
      <c r="G3" s="332" t="s">
        <v>357</v>
      </c>
      <c r="H3" s="332" t="s">
        <v>358</v>
      </c>
      <c r="I3" s="333" t="s">
        <v>359</v>
      </c>
      <c r="J3" s="333" t="s">
        <v>352</v>
      </c>
      <c r="K3" s="332" t="s">
        <v>360</v>
      </c>
    </row>
    <row r="4">
      <c r="A4" s="334"/>
      <c r="B4" s="335" t="s">
        <v>361</v>
      </c>
      <c r="C4" s="334"/>
      <c r="D4" s="334"/>
      <c r="E4" s="335" t="s">
        <v>362</v>
      </c>
      <c r="F4" s="335" t="s">
        <v>363</v>
      </c>
      <c r="G4" s="334"/>
      <c r="H4" s="334"/>
      <c r="I4" s="335" t="s">
        <v>364</v>
      </c>
      <c r="J4" s="335" t="s">
        <v>365</v>
      </c>
      <c r="K4" s="334"/>
    </row>
    <row r="5">
      <c r="A5" s="333" t="s">
        <v>366</v>
      </c>
      <c r="B5" s="332" t="s">
        <v>17</v>
      </c>
      <c r="C5" s="332" t="s">
        <v>17</v>
      </c>
      <c r="D5" s="332" t="s">
        <v>367</v>
      </c>
      <c r="E5" s="332" t="s">
        <v>17</v>
      </c>
      <c r="F5" s="332" t="s">
        <v>17</v>
      </c>
      <c r="G5" s="332" t="s">
        <v>17</v>
      </c>
      <c r="H5" s="332" t="s">
        <v>17</v>
      </c>
      <c r="I5" s="332" t="s">
        <v>17</v>
      </c>
      <c r="J5" s="332" t="s">
        <v>17</v>
      </c>
      <c r="K5" s="332" t="s">
        <v>17</v>
      </c>
    </row>
    <row r="6">
      <c r="A6" s="335" t="s">
        <v>368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</row>
    <row r="7">
      <c r="A7" s="333" t="s">
        <v>369</v>
      </c>
      <c r="B7" s="332" t="s">
        <v>17</v>
      </c>
      <c r="C7" s="332" t="s">
        <v>17</v>
      </c>
      <c r="D7" s="332" t="s">
        <v>370</v>
      </c>
      <c r="E7" s="332" t="s">
        <v>17</v>
      </c>
      <c r="F7" s="332" t="s">
        <v>17</v>
      </c>
      <c r="G7" s="332" t="s">
        <v>17</v>
      </c>
      <c r="H7" s="332" t="s">
        <v>17</v>
      </c>
      <c r="I7" s="332" t="s">
        <v>17</v>
      </c>
      <c r="J7" s="332" t="s">
        <v>17</v>
      </c>
      <c r="K7" s="332" t="s">
        <v>17</v>
      </c>
    </row>
    <row r="8">
      <c r="A8" s="335" t="s">
        <v>371</v>
      </c>
      <c r="B8" s="334"/>
      <c r="C8" s="334"/>
      <c r="D8" s="334"/>
      <c r="E8" s="334"/>
      <c r="F8" s="334"/>
      <c r="G8" s="334"/>
      <c r="H8" s="334"/>
      <c r="I8" s="334"/>
      <c r="J8" s="334"/>
      <c r="K8" s="334"/>
    </row>
    <row r="9">
      <c r="A9" s="330" t="s">
        <v>372</v>
      </c>
      <c r="B9" s="330" t="s">
        <v>17</v>
      </c>
      <c r="C9" s="330" t="s">
        <v>17</v>
      </c>
      <c r="D9" s="330" t="s">
        <v>373</v>
      </c>
      <c r="E9" s="330" t="s">
        <v>17</v>
      </c>
      <c r="F9" s="330" t="s">
        <v>17</v>
      </c>
      <c r="G9" s="330" t="s">
        <v>17</v>
      </c>
      <c r="H9" s="330" t="s">
        <v>17</v>
      </c>
      <c r="I9" s="330" t="s">
        <v>17</v>
      </c>
      <c r="J9" s="330" t="s">
        <v>17</v>
      </c>
      <c r="K9" s="330" t="s">
        <v>17</v>
      </c>
    </row>
    <row r="10">
      <c r="A10" s="333" t="s">
        <v>374</v>
      </c>
      <c r="B10" s="332" t="s">
        <v>17</v>
      </c>
      <c r="C10" s="332" t="s">
        <v>17</v>
      </c>
      <c r="D10" s="332" t="s">
        <v>375</v>
      </c>
      <c r="E10" s="332" t="s">
        <v>17</v>
      </c>
      <c r="F10" s="332" t="s">
        <v>17</v>
      </c>
      <c r="G10" s="332" t="s">
        <v>17</v>
      </c>
      <c r="H10" s="332" t="s">
        <v>17</v>
      </c>
      <c r="I10" s="332" t="s">
        <v>17</v>
      </c>
      <c r="J10" s="332" t="s">
        <v>17</v>
      </c>
      <c r="K10" s="332" t="s">
        <v>17</v>
      </c>
    </row>
    <row r="11">
      <c r="A11" s="335" t="s">
        <v>376</v>
      </c>
      <c r="B11" s="334"/>
      <c r="C11" s="334"/>
      <c r="D11" s="334"/>
      <c r="E11" s="334"/>
      <c r="F11" s="334"/>
      <c r="G11" s="334"/>
      <c r="H11" s="334"/>
      <c r="I11" s="334"/>
      <c r="J11" s="334"/>
      <c r="K11" s="334"/>
    </row>
    <row r="12">
      <c r="A12" s="330" t="s">
        <v>377</v>
      </c>
      <c r="B12" s="330" t="s">
        <v>17</v>
      </c>
      <c r="C12" s="330" t="s">
        <v>17</v>
      </c>
      <c r="D12" s="330" t="s">
        <v>378</v>
      </c>
      <c r="E12" s="330" t="s">
        <v>17</v>
      </c>
      <c r="F12" s="330" t="s">
        <v>17</v>
      </c>
      <c r="G12" s="330" t="s">
        <v>17</v>
      </c>
      <c r="H12" s="330" t="s">
        <v>17</v>
      </c>
      <c r="I12" s="330" t="s">
        <v>17</v>
      </c>
      <c r="J12" s="330" t="s">
        <v>17</v>
      </c>
      <c r="K12" s="330" t="s">
        <v>17</v>
      </c>
    </row>
    <row r="13">
      <c r="A13" s="330" t="s">
        <v>379</v>
      </c>
      <c r="B13" s="330" t="s">
        <v>17</v>
      </c>
      <c r="C13" s="330" t="s">
        <v>17</v>
      </c>
      <c r="D13" s="330" t="s">
        <v>17</v>
      </c>
      <c r="E13" s="330" t="s">
        <v>17</v>
      </c>
      <c r="F13" s="330" t="s">
        <v>17</v>
      </c>
      <c r="G13" s="330" t="s">
        <v>17</v>
      </c>
      <c r="H13" s="330" t="s">
        <v>17</v>
      </c>
      <c r="I13" s="330" t="s">
        <v>17</v>
      </c>
      <c r="J13" s="330" t="s">
        <v>17</v>
      </c>
      <c r="K13" s="330" t="s">
        <v>17</v>
      </c>
    </row>
    <row r="14">
      <c r="A14" s="336" t="s">
        <v>17</v>
      </c>
      <c r="B14" s="336" t="s">
        <v>17</v>
      </c>
      <c r="C14" s="336" t="s">
        <v>17</v>
      </c>
      <c r="D14" s="336" t="s">
        <v>17</v>
      </c>
      <c r="E14" s="336" t="s">
        <v>17</v>
      </c>
      <c r="F14" s="336" t="s">
        <v>17</v>
      </c>
      <c r="G14" s="336" t="s">
        <v>17</v>
      </c>
      <c r="H14" s="336" t="s">
        <v>17</v>
      </c>
      <c r="I14" s="336" t="s">
        <v>17</v>
      </c>
      <c r="J14" s="336" t="s">
        <v>17</v>
      </c>
      <c r="K14" s="336" t="s">
        <v>17</v>
      </c>
    </row>
    <row r="15">
      <c r="A15" s="330" t="s">
        <v>380</v>
      </c>
      <c r="B15" s="330" t="s">
        <v>17</v>
      </c>
      <c r="C15" s="330" t="s">
        <v>17</v>
      </c>
      <c r="D15" s="330" t="s">
        <v>17</v>
      </c>
      <c r="E15" s="330" t="s">
        <v>17</v>
      </c>
      <c r="F15" s="330" t="s">
        <v>17</v>
      </c>
      <c r="G15" s="330" t="s">
        <v>17</v>
      </c>
      <c r="H15" s="330" t="s">
        <v>17</v>
      </c>
      <c r="I15" s="330" t="s">
        <v>17</v>
      </c>
      <c r="J15" s="330" t="s">
        <v>17</v>
      </c>
      <c r="K15" s="330" t="s">
        <v>17</v>
      </c>
    </row>
    <row r="16">
      <c r="A16" s="330" t="s">
        <v>381</v>
      </c>
      <c r="B16" s="330" t="s">
        <v>17</v>
      </c>
      <c r="C16" s="330" t="s">
        <v>17</v>
      </c>
      <c r="D16" s="330" t="s">
        <v>17</v>
      </c>
      <c r="E16" s="330" t="s">
        <v>17</v>
      </c>
      <c r="F16" s="330" t="s">
        <v>17</v>
      </c>
      <c r="G16" s="330" t="s">
        <v>17</v>
      </c>
      <c r="H16" s="330" t="s">
        <v>17</v>
      </c>
      <c r="I16" s="330" t="s">
        <v>17</v>
      </c>
      <c r="J16" s="330" t="s">
        <v>17</v>
      </c>
      <c r="K16" s="330" t="s">
        <v>17</v>
      </c>
    </row>
    <row r="17">
      <c r="A17" s="330" t="s">
        <v>382</v>
      </c>
      <c r="B17" s="330" t="s">
        <v>17</v>
      </c>
      <c r="C17" s="330" t="s">
        <v>17</v>
      </c>
      <c r="D17" s="330" t="s">
        <v>17</v>
      </c>
      <c r="E17" s="330" t="s">
        <v>17</v>
      </c>
      <c r="F17" s="330" t="s">
        <v>17</v>
      </c>
      <c r="G17" s="330" t="s">
        <v>17</v>
      </c>
      <c r="H17" s="330" t="s">
        <v>17</v>
      </c>
      <c r="I17" s="330" t="s">
        <v>17</v>
      </c>
      <c r="J17" s="330" t="s">
        <v>383</v>
      </c>
      <c r="K17" s="330" t="s">
        <v>17</v>
      </c>
    </row>
    <row r="18">
      <c r="A18" s="330" t="s">
        <v>384</v>
      </c>
      <c r="B18" s="330" t="s">
        <v>17</v>
      </c>
      <c r="C18" s="330" t="s">
        <v>17</v>
      </c>
      <c r="D18" s="330" t="s">
        <v>17</v>
      </c>
      <c r="E18" s="330" t="s">
        <v>17</v>
      </c>
      <c r="F18" s="330" t="s">
        <v>17</v>
      </c>
      <c r="G18" s="330" t="s">
        <v>17</v>
      </c>
      <c r="H18" s="330" t="s">
        <v>17</v>
      </c>
      <c r="I18" s="330" t="s">
        <v>17</v>
      </c>
      <c r="J18" s="330" t="s">
        <v>17</v>
      </c>
      <c r="K18" s="330" t="s">
        <v>17</v>
      </c>
    </row>
    <row r="20">
      <c r="A20" s="329" t="s">
        <v>385</v>
      </c>
    </row>
    <row r="21" ht="15.75" customHeight="1">
      <c r="A21" s="332" t="s">
        <v>351</v>
      </c>
      <c r="B21" s="333" t="s">
        <v>352</v>
      </c>
      <c r="C21" s="332" t="s">
        <v>386</v>
      </c>
      <c r="D21" s="332" t="s">
        <v>387</v>
      </c>
      <c r="E21" s="332" t="s">
        <v>360</v>
      </c>
    </row>
    <row r="22" ht="15.75" customHeight="1">
      <c r="A22" s="334"/>
      <c r="B22" s="335" t="s">
        <v>361</v>
      </c>
      <c r="C22" s="334"/>
      <c r="D22" s="334"/>
      <c r="E22" s="334"/>
    </row>
    <row r="23" ht="15.75" customHeight="1">
      <c r="A23" s="333" t="s">
        <v>388</v>
      </c>
      <c r="B23" s="332" t="s">
        <v>17</v>
      </c>
      <c r="C23" s="332" t="s">
        <v>389</v>
      </c>
      <c r="D23" s="332" t="s">
        <v>17</v>
      </c>
      <c r="E23" s="332" t="s">
        <v>17</v>
      </c>
    </row>
    <row r="24" ht="15.75" customHeight="1">
      <c r="A24" s="335" t="s">
        <v>390</v>
      </c>
      <c r="B24" s="334"/>
      <c r="C24" s="334"/>
      <c r="D24" s="334"/>
      <c r="E24" s="334"/>
    </row>
    <row r="25" ht="15.75" customHeight="1">
      <c r="A25" s="330" t="s">
        <v>391</v>
      </c>
      <c r="B25" s="330" t="s">
        <v>17</v>
      </c>
      <c r="C25" s="330" t="s">
        <v>17</v>
      </c>
      <c r="D25" s="330" t="s">
        <v>17</v>
      </c>
      <c r="E25" s="330" t="s">
        <v>17</v>
      </c>
    </row>
    <row r="26" ht="15.75" customHeight="1">
      <c r="A26" s="330" t="s">
        <v>392</v>
      </c>
      <c r="B26" s="330" t="s">
        <v>17</v>
      </c>
      <c r="C26" s="330" t="s">
        <v>393</v>
      </c>
      <c r="D26" s="330" t="s">
        <v>17</v>
      </c>
      <c r="E26" s="330" t="s">
        <v>17</v>
      </c>
    </row>
    <row r="27" ht="15.75" customHeight="1">
      <c r="A27" s="330" t="s">
        <v>394</v>
      </c>
      <c r="B27" s="330" t="s">
        <v>17</v>
      </c>
      <c r="C27" s="330" t="s">
        <v>395</v>
      </c>
      <c r="D27" s="330" t="s">
        <v>17</v>
      </c>
      <c r="E27" s="330" t="s">
        <v>17</v>
      </c>
    </row>
    <row r="28" ht="15.75" customHeight="1">
      <c r="A28" s="330" t="s">
        <v>396</v>
      </c>
      <c r="B28" s="330" t="s">
        <v>17</v>
      </c>
      <c r="C28" s="330" t="s">
        <v>17</v>
      </c>
      <c r="D28" s="330" t="s">
        <v>397</v>
      </c>
      <c r="E28" s="330" t="s">
        <v>17</v>
      </c>
    </row>
    <row r="29" ht="15.75" customHeight="1">
      <c r="A29" s="330" t="s">
        <v>398</v>
      </c>
      <c r="B29" s="330" t="s">
        <v>399</v>
      </c>
      <c r="C29" s="330" t="s">
        <v>400</v>
      </c>
      <c r="D29" s="330" t="s">
        <v>17</v>
      </c>
      <c r="E29" s="330" t="s">
        <v>17</v>
      </c>
    </row>
    <row r="30" ht="15.75" customHeight="1">
      <c r="A30" s="336" t="s">
        <v>17</v>
      </c>
      <c r="B30" s="336" t="s">
        <v>17</v>
      </c>
      <c r="C30" s="336" t="s">
        <v>17</v>
      </c>
      <c r="D30" s="336" t="s">
        <v>17</v>
      </c>
      <c r="E30" s="336" t="s">
        <v>17</v>
      </c>
    </row>
    <row r="31" ht="15.75" customHeight="1">
      <c r="A31" s="330" t="s">
        <v>380</v>
      </c>
      <c r="B31" s="330" t="s">
        <v>17</v>
      </c>
      <c r="C31" s="330" t="s">
        <v>17</v>
      </c>
      <c r="D31" s="330" t="s">
        <v>17</v>
      </c>
      <c r="E31" s="330" t="s">
        <v>17</v>
      </c>
    </row>
    <row r="32" ht="15.75" customHeight="1">
      <c r="A32" s="330" t="s">
        <v>401</v>
      </c>
      <c r="B32" s="330" t="s">
        <v>17</v>
      </c>
      <c r="C32" s="330" t="s">
        <v>17</v>
      </c>
      <c r="D32" s="330" t="s">
        <v>17</v>
      </c>
      <c r="E32" s="330" t="s">
        <v>17</v>
      </c>
    </row>
    <row r="33" ht="15.75" customHeight="1">
      <c r="A33" s="330" t="s">
        <v>382</v>
      </c>
      <c r="B33" s="330" t="s">
        <v>17</v>
      </c>
      <c r="C33" s="330" t="s">
        <v>17</v>
      </c>
      <c r="D33" s="330" t="s">
        <v>17</v>
      </c>
      <c r="E33" s="330" t="s">
        <v>17</v>
      </c>
    </row>
    <row r="34" ht="15.75" customHeight="1">
      <c r="A34" s="330" t="s">
        <v>384</v>
      </c>
      <c r="B34" s="330" t="s">
        <v>17</v>
      </c>
      <c r="C34" s="330" t="s">
        <v>17</v>
      </c>
      <c r="D34" s="330" t="s">
        <v>17</v>
      </c>
      <c r="E34" s="330" t="s">
        <v>17</v>
      </c>
    </row>
    <row r="35" ht="15.75" customHeight="1"/>
    <row r="36" ht="15.75" customHeight="1">
      <c r="A36" s="329" t="s">
        <v>402</v>
      </c>
    </row>
    <row r="37" ht="15.75" customHeight="1">
      <c r="A37" s="330" t="s">
        <v>17</v>
      </c>
      <c r="B37" s="330" t="s">
        <v>360</v>
      </c>
    </row>
    <row r="38" ht="15.75" customHeight="1">
      <c r="A38" s="330" t="s">
        <v>403</v>
      </c>
      <c r="B38" s="330" t="s">
        <v>17</v>
      </c>
    </row>
    <row r="39" ht="15.75" customHeight="1">
      <c r="A39" s="333" t="s">
        <v>404</v>
      </c>
      <c r="B39" s="332" t="s">
        <v>17</v>
      </c>
    </row>
    <row r="40" ht="15.75" customHeight="1">
      <c r="A40" s="335" t="s">
        <v>405</v>
      </c>
      <c r="B40" s="334"/>
    </row>
    <row r="41" ht="15.75" customHeight="1">
      <c r="A41" s="333" t="s">
        <v>406</v>
      </c>
      <c r="B41" s="332" t="s">
        <v>17</v>
      </c>
    </row>
    <row r="42" ht="15.75" customHeight="1">
      <c r="A42" s="335" t="s">
        <v>407</v>
      </c>
      <c r="B42" s="334"/>
    </row>
    <row r="43" ht="15.75" customHeight="1">
      <c r="A43" s="336" t="s">
        <v>17</v>
      </c>
      <c r="B43" s="336" t="s">
        <v>17</v>
      </c>
    </row>
    <row r="44" ht="15.75" customHeight="1">
      <c r="A44" s="330" t="s">
        <v>408</v>
      </c>
      <c r="B44" s="330" t="s">
        <v>17</v>
      </c>
    </row>
    <row r="45" ht="15.75" customHeight="1">
      <c r="A45" s="330" t="s">
        <v>409</v>
      </c>
      <c r="B45" s="330" t="s">
        <v>17</v>
      </c>
    </row>
    <row r="46" ht="15.75" customHeight="1">
      <c r="A46" s="330" t="s">
        <v>410</v>
      </c>
      <c r="B46" s="330" t="s">
        <v>17</v>
      </c>
    </row>
    <row r="47" ht="15.75" customHeight="1">
      <c r="A47" s="330" t="s">
        <v>411</v>
      </c>
      <c r="B47" s="330" t="s">
        <v>17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H2:J2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1.38"/>
    <col customWidth="1" min="3" max="26" width="8.63"/>
  </cols>
  <sheetData>
    <row r="1">
      <c r="B1" s="337" t="s">
        <v>412</v>
      </c>
      <c r="C1" s="244"/>
      <c r="D1" s="338"/>
      <c r="E1" s="259" t="s">
        <v>413</v>
      </c>
      <c r="F1" s="244"/>
    </row>
    <row r="2">
      <c r="A2" s="247" t="s">
        <v>414</v>
      </c>
      <c r="B2" s="339" t="s">
        <v>136</v>
      </c>
      <c r="C2" s="339" t="s">
        <v>131</v>
      </c>
      <c r="D2" s="338"/>
      <c r="E2" s="339" t="s">
        <v>136</v>
      </c>
      <c r="F2" s="339" t="s">
        <v>131</v>
      </c>
    </row>
    <row r="3">
      <c r="A3" s="240">
        <v>1.0</v>
      </c>
      <c r="B3" s="257">
        <v>0.04205607476635514</v>
      </c>
      <c r="C3" s="257">
        <v>0.03625377643504532</v>
      </c>
      <c r="E3" s="257">
        <v>0.2526714925887625</v>
      </c>
      <c r="F3" s="257">
        <v>0.1146691263421787</v>
      </c>
    </row>
    <row r="4">
      <c r="A4" s="240">
        <v>2.0</v>
      </c>
      <c r="B4" s="257">
        <v>0.06074766355140187</v>
      </c>
      <c r="C4" s="257">
        <v>0.07250755287009064</v>
      </c>
      <c r="E4" s="257">
        <v>0.3160978972768011</v>
      </c>
      <c r="F4" s="257">
        <v>0.20747552149851</v>
      </c>
    </row>
    <row r="5">
      <c r="A5" s="240">
        <v>3.0</v>
      </c>
      <c r="B5" s="257">
        <v>0.10981308411214953</v>
      </c>
      <c r="C5" s="257">
        <v>0.08761329305135952</v>
      </c>
      <c r="E5" s="257">
        <v>0.3929679420889349</v>
      </c>
      <c r="F5" s="257">
        <v>0.2848290052504612</v>
      </c>
    </row>
    <row r="6">
      <c r="A6" s="247">
        <v>4.0</v>
      </c>
      <c r="B6" s="257">
        <v>0.12850467289719625</v>
      </c>
      <c r="C6" s="257">
        <v>0.12386706948640483</v>
      </c>
      <c r="E6" s="340">
        <v>0.4760427438814202</v>
      </c>
      <c r="F6" s="257">
        <v>0.36527647698784355</v>
      </c>
    </row>
    <row r="7">
      <c r="A7" s="238">
        <v>5.0</v>
      </c>
      <c r="B7" s="257">
        <v>0.16355140186915887</v>
      </c>
      <c r="C7" s="257">
        <v>0.2084592145015106</v>
      </c>
      <c r="D7" s="257"/>
      <c r="E7" s="257">
        <v>0.5701482247500862</v>
      </c>
      <c r="F7" s="340">
        <v>0.45014616148715764</v>
      </c>
    </row>
    <row r="8">
      <c r="A8" s="238">
        <v>6.0</v>
      </c>
      <c r="B8" s="257">
        <v>0.2266355140186916</v>
      </c>
      <c r="C8" s="257">
        <v>0.229607250755287</v>
      </c>
      <c r="E8" s="257">
        <v>0.721475353326439</v>
      </c>
      <c r="F8" s="257">
        <v>0.640070952178232</v>
      </c>
    </row>
    <row r="9">
      <c r="A9" s="238">
        <v>7.0</v>
      </c>
      <c r="B9" s="257">
        <v>0.3014018691588785</v>
      </c>
      <c r="C9" s="257">
        <v>0.27794561933534745</v>
      </c>
      <c r="E9" s="341">
        <v>0.9048603929679421</v>
      </c>
      <c r="F9" s="257">
        <v>0.7948176529019442</v>
      </c>
    </row>
    <row r="10">
      <c r="A10" s="238">
        <v>8.0</v>
      </c>
      <c r="B10" s="257">
        <v>0.35046728971962615</v>
      </c>
      <c r="C10" s="257">
        <v>0.311178247734139</v>
      </c>
      <c r="E10" s="257">
        <v>0.9386418476387453</v>
      </c>
      <c r="F10" s="341">
        <v>0.8885426422591174</v>
      </c>
    </row>
    <row r="11">
      <c r="A11" s="238">
        <v>9.0</v>
      </c>
      <c r="B11" s="257">
        <v>0.39485981308411217</v>
      </c>
      <c r="C11" s="257">
        <v>0.3867069486404834</v>
      </c>
      <c r="E11" s="257">
        <v>0.9500172354360565</v>
      </c>
      <c r="F11" s="257">
        <v>0.9422827680809801</v>
      </c>
    </row>
    <row r="12">
      <c r="A12" s="238">
        <v>10.0</v>
      </c>
      <c r="B12" s="257">
        <v>0.4369158878504673</v>
      </c>
      <c r="C12" s="257">
        <v>0.42900302114803623</v>
      </c>
      <c r="E12" s="257">
        <v>0.9624267493967598</v>
      </c>
      <c r="F12" s="257">
        <v>0.9546587200227047</v>
      </c>
    </row>
    <row r="13">
      <c r="A13" s="238">
        <v>11.0</v>
      </c>
      <c r="B13" s="340">
        <v>0.4696261682242991</v>
      </c>
      <c r="C13" s="340">
        <v>0.48036253776435045</v>
      </c>
      <c r="E13" s="257">
        <v>0.9655291278869356</v>
      </c>
      <c r="F13" s="257">
        <v>0.9653029658010501</v>
      </c>
    </row>
    <row r="14">
      <c r="A14" s="238">
        <v>12.0</v>
      </c>
      <c r="B14" s="257">
        <v>0.5070093457943925</v>
      </c>
      <c r="C14" s="257">
        <v>0.5740181268882175</v>
      </c>
      <c r="E14" s="257">
        <v>0.9686315063771114</v>
      </c>
      <c r="F14" s="257">
        <v>0.9739066269334469</v>
      </c>
    </row>
    <row r="15">
      <c r="A15" s="342" t="s">
        <v>313</v>
      </c>
      <c r="B15" s="257">
        <v>1.0</v>
      </c>
      <c r="C15" s="257">
        <v>1.0</v>
      </c>
      <c r="E15" s="257">
        <v>1.0</v>
      </c>
      <c r="F15" s="257">
        <v>1.0</v>
      </c>
    </row>
    <row r="21" ht="15.75" customHeight="1">
      <c r="B21" s="259" t="s">
        <v>94</v>
      </c>
      <c r="C21" s="243"/>
      <c r="D21" s="243"/>
      <c r="E21" s="244"/>
    </row>
    <row r="22" ht="15.75" customHeight="1">
      <c r="A22" s="247" t="s">
        <v>202</v>
      </c>
      <c r="B22" s="249" t="s">
        <v>136</v>
      </c>
      <c r="C22" s="339" t="s">
        <v>131</v>
      </c>
      <c r="D22" s="249" t="s">
        <v>126</v>
      </c>
      <c r="E22" s="339" t="s">
        <v>207</v>
      </c>
    </row>
    <row r="23" ht="15.75" customHeight="1">
      <c r="A23" s="247">
        <v>0.0</v>
      </c>
      <c r="B23" s="257">
        <v>1.0</v>
      </c>
      <c r="C23" s="257">
        <v>1.0</v>
      </c>
      <c r="D23" s="257">
        <v>1.0</v>
      </c>
      <c r="E23" s="257">
        <v>1.0</v>
      </c>
    </row>
    <row r="24" ht="15.75" customHeight="1">
      <c r="A24" s="240">
        <v>1.0</v>
      </c>
      <c r="B24" s="257">
        <v>0.59</v>
      </c>
      <c r="C24" s="257">
        <v>0.59</v>
      </c>
      <c r="D24" s="257">
        <v>0.59</v>
      </c>
      <c r="E24" s="257">
        <v>0.59</v>
      </c>
    </row>
    <row r="25" ht="15.75" customHeight="1">
      <c r="A25" s="240">
        <v>2.0</v>
      </c>
      <c r="B25" s="340">
        <v>0.46</v>
      </c>
      <c r="C25" s="340">
        <v>0.46</v>
      </c>
      <c r="D25" s="340">
        <v>0.46</v>
      </c>
      <c r="E25" s="340">
        <v>0.46</v>
      </c>
    </row>
    <row r="26" ht="15.75" customHeight="1">
      <c r="A26" s="240">
        <v>3.0</v>
      </c>
      <c r="B26" s="257">
        <v>0.39</v>
      </c>
      <c r="C26" s="257">
        <v>0.39</v>
      </c>
      <c r="D26" s="257">
        <v>0.39</v>
      </c>
      <c r="E26" s="257">
        <v>0.39</v>
      </c>
    </row>
    <row r="27" ht="15.75" customHeight="1">
      <c r="A27" s="247">
        <v>4.0</v>
      </c>
      <c r="B27" s="257">
        <v>0.33</v>
      </c>
      <c r="C27" s="257">
        <v>0.33</v>
      </c>
      <c r="D27" s="257">
        <v>0.33</v>
      </c>
      <c r="E27" s="257">
        <v>0.33</v>
      </c>
    </row>
    <row r="28" ht="15.75" customHeight="1">
      <c r="A28" s="238">
        <v>5.0</v>
      </c>
      <c r="B28" s="257">
        <v>0.3</v>
      </c>
      <c r="C28" s="257">
        <v>0.3</v>
      </c>
      <c r="D28" s="257">
        <v>0.3</v>
      </c>
      <c r="E28" s="257">
        <v>0.3</v>
      </c>
    </row>
    <row r="29" ht="15.75" customHeight="1">
      <c r="A29" s="238">
        <v>6.0</v>
      </c>
      <c r="B29" s="257">
        <v>0.27</v>
      </c>
      <c r="C29" s="257">
        <v>0.27</v>
      </c>
      <c r="D29" s="257">
        <v>0.27</v>
      </c>
      <c r="E29" s="257">
        <v>0.27</v>
      </c>
    </row>
    <row r="30" ht="15.75" customHeight="1">
      <c r="A30" s="238">
        <v>7.0</v>
      </c>
      <c r="B30" s="257"/>
    </row>
    <row r="31" ht="15.75" customHeight="1">
      <c r="A31" s="238">
        <v>8.0</v>
      </c>
      <c r="B31" s="257"/>
    </row>
    <row r="32" ht="15.75" customHeight="1">
      <c r="A32" s="238">
        <v>9.0</v>
      </c>
      <c r="B32" s="257"/>
    </row>
    <row r="33" ht="15.75" customHeight="1">
      <c r="A33" s="238">
        <v>10.0</v>
      </c>
      <c r="B33" s="257"/>
    </row>
    <row r="34" ht="15.75" customHeight="1">
      <c r="A34" s="238">
        <v>11.0</v>
      </c>
    </row>
    <row r="35" ht="15.75" customHeight="1">
      <c r="A35" s="238">
        <v>12.0</v>
      </c>
    </row>
    <row r="36" ht="15.75" customHeight="1">
      <c r="A36" s="342" t="s">
        <v>313</v>
      </c>
    </row>
    <row r="37" ht="15.75" customHeight="1"/>
    <row r="38" ht="15.75" customHeight="1">
      <c r="A38" s="237" t="s">
        <v>191</v>
      </c>
    </row>
    <row r="39" ht="15.75" customHeight="1">
      <c r="A39" s="238" t="s">
        <v>415</v>
      </c>
    </row>
    <row r="40" ht="15.75" customHeight="1">
      <c r="A40" s="238" t="s">
        <v>416</v>
      </c>
    </row>
    <row r="41" ht="15.75" customHeight="1">
      <c r="A41" s="238" t="s">
        <v>417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E1:F1"/>
    <mergeCell ref="B21:E21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88"/>
    <col customWidth="1" min="2" max="2" width="16.13"/>
    <col customWidth="1" min="3" max="3" width="19.88"/>
    <col customWidth="1" min="4" max="4" width="34.25"/>
    <col customWidth="1" min="5" max="5" width="64.63"/>
    <col customWidth="1" min="6" max="9" width="9.13"/>
    <col customWidth="1" min="10" max="10" width="25.13"/>
    <col customWidth="1" min="11" max="11" width="11.75"/>
    <col customWidth="1" min="12" max="26" width="8.63"/>
  </cols>
  <sheetData>
    <row r="1" ht="23.25" customHeight="1">
      <c r="A1" s="343" t="s">
        <v>418</v>
      </c>
      <c r="B1" s="344" t="s">
        <v>419</v>
      </c>
      <c r="C1" s="345" t="s">
        <v>420</v>
      </c>
      <c r="D1" s="344" t="s">
        <v>421</v>
      </c>
    </row>
    <row r="2" ht="72.0" customHeight="1">
      <c r="A2" s="346" t="s">
        <v>422</v>
      </c>
      <c r="B2" s="347">
        <v>95517.0</v>
      </c>
      <c r="C2" s="348" t="s">
        <v>423</v>
      </c>
      <c r="D2" s="349" t="s">
        <v>424</v>
      </c>
      <c r="E2" s="350"/>
    </row>
    <row r="3" ht="72.0" customHeight="1">
      <c r="A3" s="346" t="s">
        <v>425</v>
      </c>
      <c r="B3" s="347">
        <v>93965.0</v>
      </c>
      <c r="C3" s="348" t="s">
        <v>426</v>
      </c>
      <c r="D3" s="351" t="s">
        <v>427</v>
      </c>
      <c r="E3" s="350"/>
    </row>
    <row r="4" ht="72.0" customHeight="1">
      <c r="A4" s="346" t="s">
        <v>428</v>
      </c>
      <c r="B4" s="347">
        <v>4488.0</v>
      </c>
      <c r="C4" s="348" t="s">
        <v>429</v>
      </c>
      <c r="D4" s="352" t="s">
        <v>430</v>
      </c>
      <c r="E4" s="350"/>
    </row>
    <row r="5" ht="72.0" customHeight="1">
      <c r="A5" s="346" t="s">
        <v>431</v>
      </c>
      <c r="B5" s="347">
        <v>1008.0</v>
      </c>
      <c r="C5" s="348" t="s">
        <v>432</v>
      </c>
      <c r="D5" s="352" t="s">
        <v>433</v>
      </c>
      <c r="E5" s="350"/>
    </row>
    <row r="6" ht="72.0" customHeight="1">
      <c r="A6" s="346" t="s">
        <v>434</v>
      </c>
      <c r="B6" s="347">
        <v>95604.0</v>
      </c>
      <c r="C6" s="348" t="s">
        <v>435</v>
      </c>
      <c r="D6" s="353" t="s">
        <v>436</v>
      </c>
      <c r="E6" s="350"/>
    </row>
    <row r="7" ht="72.0" customHeight="1">
      <c r="A7" s="346" t="s">
        <v>437</v>
      </c>
      <c r="B7" s="347">
        <v>2721.0</v>
      </c>
      <c r="C7" s="348" t="s">
        <v>438</v>
      </c>
      <c r="D7" s="352" t="s">
        <v>439</v>
      </c>
      <c r="E7" s="350"/>
    </row>
    <row r="8" ht="72.0" customHeight="1">
      <c r="A8" s="346" t="s">
        <v>440</v>
      </c>
      <c r="B8" s="347">
        <v>376.0</v>
      </c>
      <c r="C8" s="348" t="s">
        <v>441</v>
      </c>
      <c r="D8" s="352" t="s">
        <v>442</v>
      </c>
      <c r="E8" s="350"/>
    </row>
    <row r="9" ht="72.0" customHeight="1">
      <c r="A9" s="346" t="s">
        <v>443</v>
      </c>
      <c r="B9" s="347">
        <v>426.0</v>
      </c>
      <c r="C9" s="348" t="s">
        <v>444</v>
      </c>
      <c r="D9" s="352" t="s">
        <v>445</v>
      </c>
      <c r="E9" s="350"/>
    </row>
    <row r="10" ht="72.0" customHeight="1">
      <c r="A10" s="346" t="s">
        <v>446</v>
      </c>
      <c r="B10" s="347">
        <v>250.0</v>
      </c>
      <c r="C10" s="348" t="s">
        <v>447</v>
      </c>
      <c r="D10" s="352" t="s">
        <v>448</v>
      </c>
      <c r="E10" s="350"/>
    </row>
    <row r="11" ht="72.0" customHeight="1">
      <c r="A11" s="346" t="s">
        <v>449</v>
      </c>
      <c r="B11" s="347">
        <v>93688.0</v>
      </c>
      <c r="C11" s="354" t="s">
        <v>450</v>
      </c>
      <c r="D11" s="349" t="s">
        <v>451</v>
      </c>
      <c r="E11" s="350"/>
    </row>
    <row r="12" ht="72.0" customHeight="1">
      <c r="A12" s="346" t="s">
        <v>452</v>
      </c>
      <c r="B12" s="355">
        <v>95473.0</v>
      </c>
      <c r="C12" s="356" t="s">
        <v>453</v>
      </c>
      <c r="D12" s="349" t="s">
        <v>454</v>
      </c>
      <c r="E12" s="350"/>
    </row>
    <row r="13" ht="72.0" customHeight="1">
      <c r="A13" s="357" t="s">
        <v>455</v>
      </c>
      <c r="B13" s="358">
        <v>94241.0</v>
      </c>
      <c r="C13" s="359" t="s">
        <v>456</v>
      </c>
      <c r="D13" s="349" t="s">
        <v>457</v>
      </c>
      <c r="E13" s="350" t="s">
        <v>458</v>
      </c>
    </row>
    <row r="14" ht="72.0" customHeight="1">
      <c r="A14" s="360" t="s">
        <v>459</v>
      </c>
      <c r="B14" s="358">
        <v>94322.0</v>
      </c>
      <c r="C14" s="359" t="s">
        <v>460</v>
      </c>
      <c r="D14" s="349" t="s">
        <v>461</v>
      </c>
      <c r="E14" s="350" t="s">
        <v>462</v>
      </c>
    </row>
    <row r="15" ht="72.0" customHeight="1">
      <c r="A15" s="360" t="s">
        <v>463</v>
      </c>
      <c r="B15" s="361">
        <v>95893.0</v>
      </c>
      <c r="C15" s="362" t="s">
        <v>464</v>
      </c>
      <c r="D15" s="349" t="s">
        <v>465</v>
      </c>
      <c r="E15" s="93"/>
    </row>
    <row r="16" ht="72.0" customHeight="1">
      <c r="A16" s="360" t="s">
        <v>466</v>
      </c>
      <c r="B16" s="358">
        <v>96012.0</v>
      </c>
      <c r="C16" s="359" t="s">
        <v>467</v>
      </c>
      <c r="D16" s="349" t="s">
        <v>468</v>
      </c>
      <c r="E16" s="93"/>
    </row>
    <row r="17" ht="72.0" customHeight="1">
      <c r="A17" s="360" t="s">
        <v>469</v>
      </c>
      <c r="B17" s="347">
        <v>95831.0</v>
      </c>
      <c r="C17" s="356" t="s">
        <v>470</v>
      </c>
      <c r="D17" s="363" t="s">
        <v>471</v>
      </c>
      <c r="E17" s="93"/>
    </row>
    <row r="18" ht="72.0" customHeight="1">
      <c r="A18" s="360" t="s">
        <v>472</v>
      </c>
      <c r="B18" s="347">
        <v>94927.0</v>
      </c>
      <c r="C18" s="356" t="s">
        <v>473</v>
      </c>
      <c r="D18" s="349" t="s">
        <v>474</v>
      </c>
      <c r="E18" s="93"/>
    </row>
    <row r="19" ht="72.0" customHeight="1">
      <c r="A19" s="360" t="s">
        <v>475</v>
      </c>
      <c r="B19" s="347">
        <v>95059.0</v>
      </c>
      <c r="C19" s="364" t="s">
        <v>476</v>
      </c>
      <c r="D19" s="349" t="s">
        <v>477</v>
      </c>
      <c r="E19" s="93" t="s">
        <v>478</v>
      </c>
    </row>
    <row r="20" ht="72.0" customHeight="1">
      <c r="A20" s="365" t="s">
        <v>479</v>
      </c>
      <c r="B20" s="366">
        <v>95219.0</v>
      </c>
      <c r="C20" s="367" t="s">
        <v>480</v>
      </c>
      <c r="D20" s="368" t="s">
        <v>481</v>
      </c>
      <c r="E20" s="93" t="s">
        <v>482</v>
      </c>
    </row>
    <row r="21" ht="72.0" customHeight="1">
      <c r="A21" s="360" t="s">
        <v>483</v>
      </c>
      <c r="B21" s="369">
        <v>104371.0</v>
      </c>
      <c r="C21" s="370" t="s">
        <v>484</v>
      </c>
      <c r="D21" s="371" t="s">
        <v>485</v>
      </c>
      <c r="E21" s="93"/>
    </row>
    <row r="22" ht="15.0" customHeight="1">
      <c r="A22" s="360" t="s">
        <v>486</v>
      </c>
      <c r="B22" s="372" t="s">
        <v>487</v>
      </c>
      <c r="C22" s="373" t="s">
        <v>488</v>
      </c>
      <c r="D22" s="374" t="s">
        <v>489</v>
      </c>
    </row>
    <row r="23" ht="15.0" customHeight="1">
      <c r="A23" s="365" t="s">
        <v>490</v>
      </c>
      <c r="B23" s="375">
        <v>174.0</v>
      </c>
      <c r="C23" s="376" t="s">
        <v>491</v>
      </c>
      <c r="D23" s="375">
        <v>0.0</v>
      </c>
    </row>
    <row r="24" ht="15.0" customHeight="1">
      <c r="A24" s="377" t="s">
        <v>492</v>
      </c>
      <c r="B24" s="375">
        <v>174.0</v>
      </c>
      <c r="C24" s="378" t="s">
        <v>491</v>
      </c>
      <c r="D24" s="379">
        <v>0.0</v>
      </c>
    </row>
    <row r="25" ht="15.0" customHeight="1">
      <c r="A25" s="380" t="s">
        <v>493</v>
      </c>
      <c r="B25" s="381">
        <v>80.0</v>
      </c>
      <c r="C25" s="382" t="s">
        <v>494</v>
      </c>
      <c r="D25" s="383">
        <v>1.0</v>
      </c>
      <c r="J25" s="384" t="s">
        <v>495</v>
      </c>
      <c r="K25" s="385">
        <v>0.37</v>
      </c>
    </row>
    <row r="26" ht="15.0" customHeight="1">
      <c r="A26" s="380" t="s">
        <v>496</v>
      </c>
      <c r="B26" s="369">
        <v>4954.0</v>
      </c>
      <c r="C26" s="382" t="s">
        <v>497</v>
      </c>
      <c r="D26" s="386" t="s">
        <v>498</v>
      </c>
    </row>
    <row r="27" ht="15.0" customHeight="1">
      <c r="A27" s="380" t="s">
        <v>499</v>
      </c>
      <c r="B27" s="369">
        <v>2185.0</v>
      </c>
      <c r="C27" s="382" t="s">
        <v>500</v>
      </c>
      <c r="D27" s="387" t="s">
        <v>501</v>
      </c>
      <c r="J27" s="384" t="s">
        <v>502</v>
      </c>
      <c r="K27" s="385">
        <v>0.02</v>
      </c>
    </row>
    <row r="28" ht="15.0" customHeight="1">
      <c r="A28" s="365" t="s">
        <v>503</v>
      </c>
      <c r="B28" s="355">
        <v>96846.0</v>
      </c>
      <c r="C28" s="388" t="s">
        <v>504</v>
      </c>
      <c r="D28" s="389" t="s">
        <v>505</v>
      </c>
    </row>
    <row r="29" ht="15.0" customHeight="1">
      <c r="A29" s="390"/>
      <c r="B29" s="391"/>
    </row>
    <row r="30" ht="15.0" customHeight="1">
      <c r="A30" s="390"/>
      <c r="B30" s="391"/>
      <c r="C30" s="391"/>
      <c r="D30" s="391"/>
    </row>
    <row r="31" ht="15.0" customHeight="1">
      <c r="A31" s="390"/>
      <c r="B31" s="391"/>
      <c r="C31" s="391"/>
      <c r="D31" s="391"/>
    </row>
    <row r="32" ht="15.0" customHeight="1">
      <c r="A32" s="390"/>
      <c r="B32" s="391"/>
      <c r="C32" s="391"/>
      <c r="D32" s="391"/>
    </row>
    <row r="33" ht="15.0" customHeight="1">
      <c r="A33" s="390"/>
      <c r="B33" s="392"/>
      <c r="C33" s="391"/>
      <c r="D33" s="39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13"/>
    <hyperlink r:id="rId2" ref="E14"/>
  </hyperlinks>
  <printOptions/>
  <pageMargins bottom="0.75" footer="0.0" header="0.0" left="0.7" right="0.7" top="0.75"/>
  <pageSetup orientation="landscape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5.0"/>
    <col customWidth="1" min="3" max="3" width="32.0"/>
    <col customWidth="1" min="4" max="4" width="46.25"/>
    <col customWidth="1" min="5" max="6" width="9.13"/>
    <col customWidth="1" min="7" max="7" width="29.25"/>
    <col customWidth="1" min="8" max="26" width="8.63"/>
  </cols>
  <sheetData>
    <row r="1" ht="15.0" customHeight="1">
      <c r="A1" s="393" t="s">
        <v>506</v>
      </c>
      <c r="B1" s="393" t="s">
        <v>507</v>
      </c>
      <c r="C1" s="393" t="s">
        <v>508</v>
      </c>
      <c r="D1" s="394" t="s">
        <v>509</v>
      </c>
      <c r="G1" s="395"/>
    </row>
    <row r="2" ht="15.0" customHeight="1">
      <c r="A2" s="396">
        <v>45913.0</v>
      </c>
      <c r="B2" s="397" t="s">
        <v>510</v>
      </c>
      <c r="C2" s="398" t="s">
        <v>511</v>
      </c>
      <c r="D2" s="240" t="s">
        <v>512</v>
      </c>
    </row>
    <row r="3" ht="15.0" customHeight="1">
      <c r="A3" s="396">
        <v>45913.0</v>
      </c>
      <c r="B3" s="397" t="s">
        <v>513</v>
      </c>
      <c r="C3" s="398" t="s">
        <v>514</v>
      </c>
      <c r="D3" s="240" t="s">
        <v>515</v>
      </c>
    </row>
    <row r="4" ht="15.0" customHeight="1">
      <c r="A4" s="396">
        <v>45912.0</v>
      </c>
      <c r="B4" s="397" t="s">
        <v>516</v>
      </c>
      <c r="C4" s="398" t="s">
        <v>517</v>
      </c>
      <c r="D4" s="240" t="s">
        <v>518</v>
      </c>
    </row>
    <row r="5" ht="15.0" customHeight="1">
      <c r="A5" s="396">
        <v>45912.0</v>
      </c>
      <c r="B5" s="397" t="s">
        <v>519</v>
      </c>
      <c r="C5" s="398" t="s">
        <v>520</v>
      </c>
      <c r="D5" s="240" t="s">
        <v>521</v>
      </c>
    </row>
    <row r="6" ht="15.0" customHeight="1">
      <c r="A6" s="396">
        <v>45911.0</v>
      </c>
      <c r="B6" s="397" t="s">
        <v>522</v>
      </c>
      <c r="C6" s="398" t="s">
        <v>523</v>
      </c>
      <c r="D6" s="240" t="s">
        <v>524</v>
      </c>
    </row>
    <row r="7" ht="15.0" customHeight="1">
      <c r="A7" s="396">
        <v>45909.0</v>
      </c>
      <c r="B7" s="397" t="s">
        <v>525</v>
      </c>
      <c r="C7" s="398" t="s">
        <v>526</v>
      </c>
      <c r="D7" s="240" t="s">
        <v>527</v>
      </c>
    </row>
    <row r="8" ht="15.0" customHeight="1">
      <c r="A8" s="396">
        <v>45909.0</v>
      </c>
      <c r="B8" s="240" t="s">
        <v>528</v>
      </c>
      <c r="C8" s="398" t="s">
        <v>514</v>
      </c>
      <c r="D8" s="240" t="s">
        <v>529</v>
      </c>
    </row>
    <row r="9" ht="15.0" customHeight="1">
      <c r="A9" s="396">
        <v>45908.0</v>
      </c>
      <c r="B9" s="397" t="s">
        <v>530</v>
      </c>
      <c r="C9" s="398" t="s">
        <v>531</v>
      </c>
      <c r="D9" s="240" t="s">
        <v>532</v>
      </c>
    </row>
    <row r="10" ht="15.0" customHeight="1">
      <c r="A10" s="396">
        <v>45908.0</v>
      </c>
      <c r="B10" s="397" t="s">
        <v>533</v>
      </c>
      <c r="C10" s="398" t="s">
        <v>534</v>
      </c>
      <c r="D10" s="240" t="s">
        <v>535</v>
      </c>
    </row>
    <row r="11" ht="15.0" customHeight="1">
      <c r="A11" s="396">
        <v>45904.0</v>
      </c>
      <c r="B11" s="397" t="s">
        <v>536</v>
      </c>
      <c r="C11" s="398" t="s">
        <v>537</v>
      </c>
      <c r="D11" s="240" t="s">
        <v>538</v>
      </c>
    </row>
    <row r="12" ht="15.0" customHeight="1">
      <c r="A12" s="396">
        <v>45904.0</v>
      </c>
      <c r="B12" s="397" t="s">
        <v>539</v>
      </c>
      <c r="C12" s="398" t="s">
        <v>540</v>
      </c>
      <c r="D12" s="240" t="s">
        <v>541</v>
      </c>
    </row>
    <row r="13" ht="15.0" customHeight="1">
      <c r="A13" s="396">
        <v>45903.0</v>
      </c>
      <c r="B13" s="397" t="s">
        <v>542</v>
      </c>
      <c r="C13" s="398" t="s">
        <v>543</v>
      </c>
      <c r="D13" s="240" t="s">
        <v>544</v>
      </c>
    </row>
    <row r="14" ht="15.0" customHeight="1">
      <c r="A14" s="396">
        <v>45903.0</v>
      </c>
      <c r="B14" s="397" t="s">
        <v>545</v>
      </c>
      <c r="C14" s="398" t="s">
        <v>523</v>
      </c>
      <c r="D14" s="240" t="s">
        <v>546</v>
      </c>
    </row>
    <row r="15" ht="15.0" customHeight="1">
      <c r="A15" s="396">
        <v>45902.0</v>
      </c>
      <c r="B15" s="397" t="s">
        <v>547</v>
      </c>
      <c r="C15" s="398" t="s">
        <v>548</v>
      </c>
      <c r="D15" s="240" t="s">
        <v>549</v>
      </c>
    </row>
    <row r="16" ht="15.0" customHeight="1">
      <c r="A16" s="396">
        <v>45898.0</v>
      </c>
      <c r="B16" s="397" t="s">
        <v>550</v>
      </c>
      <c r="C16" s="398" t="s">
        <v>517</v>
      </c>
      <c r="D16" s="240" t="s">
        <v>551</v>
      </c>
    </row>
    <row r="17" ht="15.0" customHeight="1">
      <c r="A17" s="396">
        <v>45898.0</v>
      </c>
      <c r="B17" s="397" t="s">
        <v>552</v>
      </c>
      <c r="C17" s="398" t="s">
        <v>553</v>
      </c>
      <c r="D17" s="240" t="s">
        <v>554</v>
      </c>
    </row>
    <row r="18" ht="15.0" customHeight="1">
      <c r="A18" s="396">
        <v>45897.0</v>
      </c>
      <c r="B18" s="397" t="s">
        <v>555</v>
      </c>
      <c r="C18" s="398" t="s">
        <v>556</v>
      </c>
      <c r="D18" s="240" t="s">
        <v>557</v>
      </c>
    </row>
    <row r="19" ht="15.0" customHeight="1">
      <c r="A19" s="396">
        <v>45897.0</v>
      </c>
      <c r="B19" s="397" t="s">
        <v>558</v>
      </c>
      <c r="C19" s="398" t="s">
        <v>559</v>
      </c>
      <c r="D19" s="240" t="s">
        <v>560</v>
      </c>
    </row>
    <row r="20" ht="15.0" customHeight="1">
      <c r="A20" s="396">
        <v>45896.0</v>
      </c>
      <c r="B20" s="397" t="s">
        <v>561</v>
      </c>
      <c r="C20" s="398" t="s">
        <v>559</v>
      </c>
      <c r="D20" s="240" t="s">
        <v>562</v>
      </c>
    </row>
    <row r="21" ht="15.0" customHeight="1">
      <c r="A21" s="396">
        <v>45896.0</v>
      </c>
      <c r="B21" s="397" t="s">
        <v>563</v>
      </c>
      <c r="C21" s="398" t="s">
        <v>553</v>
      </c>
      <c r="D21" s="240" t="s">
        <v>564</v>
      </c>
    </row>
    <row r="22" ht="15.0" customHeight="1">
      <c r="A22" s="396">
        <v>45895.0</v>
      </c>
      <c r="B22" s="397" t="s">
        <v>565</v>
      </c>
      <c r="C22" s="398" t="s">
        <v>566</v>
      </c>
      <c r="D22" s="240" t="s">
        <v>567</v>
      </c>
    </row>
    <row r="23" ht="15.0" customHeight="1">
      <c r="A23" s="396">
        <v>45895.0</v>
      </c>
      <c r="B23" s="397" t="s">
        <v>568</v>
      </c>
      <c r="C23" s="398" t="s">
        <v>569</v>
      </c>
      <c r="D23" s="240" t="s">
        <v>570</v>
      </c>
    </row>
    <row r="24" ht="15.0" customHeight="1">
      <c r="A24" s="396"/>
      <c r="B24" s="397"/>
      <c r="C24" s="398"/>
    </row>
    <row r="25" ht="15.0" customHeight="1">
      <c r="A25" s="399" t="s">
        <v>506</v>
      </c>
      <c r="B25" s="400" t="s">
        <v>571</v>
      </c>
      <c r="C25" s="401" t="s">
        <v>508</v>
      </c>
      <c r="D25" s="402" t="s">
        <v>509</v>
      </c>
    </row>
    <row r="26" ht="15.0" customHeight="1">
      <c r="A26" s="396"/>
      <c r="B26" s="397" t="s">
        <v>572</v>
      </c>
      <c r="C26" s="398" t="s">
        <v>573</v>
      </c>
      <c r="D26" s="240" t="s">
        <v>574</v>
      </c>
    </row>
    <row r="27" ht="15.0" customHeight="1">
      <c r="A27" s="396"/>
      <c r="B27" s="397" t="s">
        <v>575</v>
      </c>
      <c r="C27" s="398" t="s">
        <v>576</v>
      </c>
      <c r="D27" s="398" t="s">
        <v>577</v>
      </c>
    </row>
    <row r="28" ht="15.0" customHeight="1">
      <c r="A28" s="396" t="s">
        <v>578</v>
      </c>
      <c r="B28" s="397" t="s">
        <v>579</v>
      </c>
      <c r="C28" s="398" t="s">
        <v>580</v>
      </c>
      <c r="D28" s="240" t="s">
        <v>581</v>
      </c>
    </row>
    <row r="29" ht="17.25" customHeight="1">
      <c r="A29" s="396" t="s">
        <v>582</v>
      </c>
      <c r="B29" s="397" t="s">
        <v>583</v>
      </c>
      <c r="C29" s="398" t="s">
        <v>584</v>
      </c>
      <c r="D29" s="398" t="s">
        <v>585</v>
      </c>
    </row>
    <row r="30" ht="17.25" customHeight="1">
      <c r="A30" s="396" t="s">
        <v>586</v>
      </c>
      <c r="B30" s="403" t="s">
        <v>587</v>
      </c>
      <c r="C30" s="398" t="s">
        <v>588</v>
      </c>
      <c r="D30" s="240" t="s">
        <v>589</v>
      </c>
    </row>
    <row r="31" ht="19.5" customHeight="1">
      <c r="A31" s="246"/>
      <c r="C31" s="398"/>
    </row>
    <row r="32" ht="19.5" customHeight="1">
      <c r="A32" s="246"/>
      <c r="C32" s="398"/>
    </row>
    <row r="33" ht="19.5" customHeight="1">
      <c r="A33" s="246"/>
      <c r="C33" s="398"/>
    </row>
    <row r="34" ht="19.5" customHeight="1">
      <c r="A34" s="246"/>
      <c r="C34" s="398"/>
    </row>
    <row r="35" ht="19.5" customHeight="1">
      <c r="A35" s="396">
        <v>45891.0</v>
      </c>
      <c r="B35" s="397" t="s">
        <v>590</v>
      </c>
      <c r="C35" s="398">
        <v>1625.0</v>
      </c>
      <c r="D35" s="240" t="s">
        <v>591</v>
      </c>
    </row>
    <row r="36" ht="19.5" customHeight="1">
      <c r="A36" s="396">
        <v>45891.0</v>
      </c>
      <c r="B36" s="397" t="s">
        <v>592</v>
      </c>
      <c r="C36" s="398">
        <v>2570.0</v>
      </c>
      <c r="D36" s="240" t="s">
        <v>593</v>
      </c>
    </row>
    <row r="37" ht="19.5" customHeight="1">
      <c r="A37" s="396">
        <v>45890.0</v>
      </c>
      <c r="B37" s="397" t="s">
        <v>594</v>
      </c>
      <c r="C37" s="398">
        <v>1005.0</v>
      </c>
      <c r="D37" s="240" t="s">
        <v>562</v>
      </c>
    </row>
    <row r="38" ht="19.5" customHeight="1">
      <c r="A38" s="396">
        <v>45890.0</v>
      </c>
      <c r="B38" s="397" t="s">
        <v>595</v>
      </c>
      <c r="C38" s="398">
        <v>813.0</v>
      </c>
      <c r="D38" s="240" t="s">
        <v>596</v>
      </c>
    </row>
    <row r="39" ht="19.5" customHeight="1">
      <c r="A39" s="396">
        <v>45883.0</v>
      </c>
      <c r="B39" s="397" t="s">
        <v>597</v>
      </c>
      <c r="C39" s="398">
        <v>966.0</v>
      </c>
      <c r="D39" s="240" t="s">
        <v>564</v>
      </c>
    </row>
    <row r="40" ht="19.5" customHeight="1">
      <c r="A40" s="396">
        <v>45883.0</v>
      </c>
      <c r="B40" s="397" t="s">
        <v>598</v>
      </c>
      <c r="C40" s="398">
        <v>1895.0</v>
      </c>
      <c r="D40" s="240" t="s">
        <v>599</v>
      </c>
    </row>
    <row r="41" ht="19.5" customHeight="1">
      <c r="A41" s="396">
        <v>45881.0</v>
      </c>
      <c r="B41" s="397" t="s">
        <v>600</v>
      </c>
      <c r="C41" s="398">
        <v>3290.0</v>
      </c>
      <c r="D41" s="240" t="s">
        <v>601</v>
      </c>
    </row>
    <row r="42" ht="19.5" customHeight="1">
      <c r="A42" s="396">
        <v>45881.0</v>
      </c>
      <c r="B42" s="397" t="s">
        <v>602</v>
      </c>
      <c r="C42" s="398">
        <v>1785.0</v>
      </c>
      <c r="D42" s="240" t="s">
        <v>601</v>
      </c>
    </row>
    <row r="43" ht="19.5" customHeight="1">
      <c r="A43" s="396">
        <v>45876.0</v>
      </c>
      <c r="B43" s="397" t="s">
        <v>603</v>
      </c>
      <c r="C43" s="398">
        <v>2394.0</v>
      </c>
      <c r="D43" s="240" t="s">
        <v>604</v>
      </c>
    </row>
    <row r="44" ht="19.5" customHeight="1">
      <c r="A44" s="396">
        <v>45876.0</v>
      </c>
      <c r="B44" s="397" t="s">
        <v>605</v>
      </c>
      <c r="C44" s="398">
        <v>1879.0</v>
      </c>
      <c r="D44" s="240" t="s">
        <v>606</v>
      </c>
    </row>
    <row r="45" ht="19.5" customHeight="1">
      <c r="A45" s="396">
        <v>45876.0</v>
      </c>
      <c r="B45" s="397" t="s">
        <v>607</v>
      </c>
      <c r="C45" s="398">
        <v>2731.0</v>
      </c>
      <c r="D45" s="240" t="s">
        <v>608</v>
      </c>
    </row>
    <row r="46" ht="19.5" customHeight="1">
      <c r="A46" s="396">
        <v>45875.0</v>
      </c>
      <c r="B46" s="397" t="s">
        <v>609</v>
      </c>
      <c r="C46" s="398">
        <v>3331.0</v>
      </c>
      <c r="D46" s="240" t="s">
        <v>529</v>
      </c>
    </row>
    <row r="47" ht="19.5" customHeight="1">
      <c r="A47" s="396">
        <v>45875.0</v>
      </c>
      <c r="B47" s="397" t="s">
        <v>610</v>
      </c>
      <c r="C47" s="398">
        <v>1564.0</v>
      </c>
      <c r="D47" s="240" t="s">
        <v>611</v>
      </c>
    </row>
    <row r="48" ht="19.5" customHeight="1">
      <c r="A48" s="396">
        <v>45874.0</v>
      </c>
      <c r="B48" s="397" t="s">
        <v>612</v>
      </c>
      <c r="C48" s="398">
        <v>1589.0</v>
      </c>
      <c r="D48" s="240" t="s">
        <v>613</v>
      </c>
    </row>
    <row r="49" ht="19.5" customHeight="1">
      <c r="A49" s="396">
        <v>45874.0</v>
      </c>
      <c r="B49" s="397" t="s">
        <v>614</v>
      </c>
      <c r="C49" s="398">
        <v>4997.0</v>
      </c>
      <c r="D49" s="240" t="s">
        <v>615</v>
      </c>
    </row>
    <row r="50" ht="19.5" customHeight="1">
      <c r="A50" s="396">
        <v>45870.0</v>
      </c>
      <c r="B50" s="397" t="s">
        <v>616</v>
      </c>
      <c r="C50" s="398">
        <v>953.0</v>
      </c>
      <c r="D50" s="240" t="s">
        <v>617</v>
      </c>
    </row>
    <row r="51" ht="19.5" customHeight="1">
      <c r="A51" s="396">
        <v>45870.0</v>
      </c>
      <c r="B51" s="397" t="s">
        <v>618</v>
      </c>
      <c r="C51" s="398">
        <v>1105.0</v>
      </c>
      <c r="D51" s="240" t="s">
        <v>619</v>
      </c>
    </row>
    <row r="52" ht="15.75" customHeight="1">
      <c r="A52" s="396">
        <v>45860.0</v>
      </c>
      <c r="B52" s="397" t="s">
        <v>620</v>
      </c>
      <c r="C52" s="398">
        <v>3465.0</v>
      </c>
      <c r="D52" s="240" t="s">
        <v>621</v>
      </c>
    </row>
    <row r="53" ht="15.75" customHeight="1">
      <c r="A53" s="396">
        <v>45860.0</v>
      </c>
      <c r="B53" s="397" t="s">
        <v>622</v>
      </c>
      <c r="C53" s="398">
        <v>1537.0</v>
      </c>
      <c r="D53" s="240" t="s">
        <v>623</v>
      </c>
    </row>
    <row r="54" ht="15.75" customHeight="1">
      <c r="A54" s="396">
        <v>45865.0</v>
      </c>
      <c r="B54" s="397" t="s">
        <v>624</v>
      </c>
      <c r="C54" s="398">
        <v>563.0</v>
      </c>
      <c r="D54" s="240" t="s">
        <v>625</v>
      </c>
    </row>
    <row r="55" ht="15.75" customHeight="1">
      <c r="A55" s="396">
        <v>45865.0</v>
      </c>
      <c r="B55" s="397" t="s">
        <v>626</v>
      </c>
      <c r="C55" s="398">
        <v>1735.0</v>
      </c>
      <c r="D55" s="240" t="s">
        <v>532</v>
      </c>
    </row>
    <row r="56" ht="15.75" customHeight="1">
      <c r="A56" s="396">
        <v>45865.0</v>
      </c>
      <c r="B56" s="397" t="s">
        <v>627</v>
      </c>
      <c r="C56" s="398">
        <v>256.0</v>
      </c>
      <c r="D56" s="240" t="s">
        <v>562</v>
      </c>
    </row>
    <row r="57" ht="15.75" customHeight="1">
      <c r="A57" s="396">
        <v>45853.0</v>
      </c>
      <c r="B57" s="397" t="s">
        <v>628</v>
      </c>
      <c r="C57" s="398">
        <v>1641.0</v>
      </c>
      <c r="D57" s="240" t="s">
        <v>629</v>
      </c>
    </row>
    <row r="58" ht="15.75" customHeight="1">
      <c r="A58" s="396">
        <v>45853.0</v>
      </c>
      <c r="B58" s="397" t="s">
        <v>630</v>
      </c>
      <c r="C58" s="398">
        <v>4321.0</v>
      </c>
      <c r="D58" s="240" t="s">
        <v>631</v>
      </c>
    </row>
    <row r="59" ht="15.75" customHeight="1">
      <c r="A59" s="396">
        <v>45853.0</v>
      </c>
      <c r="B59" s="397" t="s">
        <v>632</v>
      </c>
      <c r="C59" s="398">
        <v>1013.0</v>
      </c>
      <c r="D59" s="240" t="s">
        <v>633</v>
      </c>
    </row>
    <row r="60" ht="15.75" customHeight="1">
      <c r="A60" s="396">
        <v>45853.0</v>
      </c>
      <c r="B60" s="397" t="s">
        <v>634</v>
      </c>
      <c r="C60" s="398">
        <v>1115.0</v>
      </c>
      <c r="D60" s="240" t="s">
        <v>562</v>
      </c>
    </row>
    <row r="61" ht="15.75" customHeight="1">
      <c r="A61" s="396">
        <v>45854.0</v>
      </c>
      <c r="B61" s="403" t="s">
        <v>635</v>
      </c>
      <c r="C61" s="398">
        <v>3157.0</v>
      </c>
      <c r="D61" s="240" t="s">
        <v>636</v>
      </c>
    </row>
    <row r="62" ht="15.75" customHeight="1">
      <c r="A62" s="396">
        <v>45854.0</v>
      </c>
      <c r="B62" s="403" t="s">
        <v>637</v>
      </c>
      <c r="C62" s="398">
        <v>1489.0</v>
      </c>
      <c r="D62" s="240" t="s">
        <v>638</v>
      </c>
    </row>
    <row r="63" ht="15.75" customHeight="1">
      <c r="A63" s="396">
        <v>45854.0</v>
      </c>
      <c r="B63" s="403" t="s">
        <v>639</v>
      </c>
      <c r="C63" s="398">
        <v>8022.0</v>
      </c>
      <c r="D63" s="240" t="s">
        <v>640</v>
      </c>
    </row>
    <row r="64" ht="15.75" customHeight="1">
      <c r="A64" s="246">
        <v>45855.0</v>
      </c>
      <c r="B64" s="240" t="s">
        <v>641</v>
      </c>
      <c r="C64" s="398">
        <v>1203.0</v>
      </c>
      <c r="D64" s="240" t="s">
        <v>629</v>
      </c>
    </row>
    <row r="65" ht="15.75" customHeight="1">
      <c r="A65" s="246">
        <v>45855.0</v>
      </c>
      <c r="B65" s="240" t="s">
        <v>642</v>
      </c>
      <c r="C65" s="398">
        <v>1101.0</v>
      </c>
      <c r="D65" s="240" t="s">
        <v>643</v>
      </c>
    </row>
    <row r="66" ht="15.75" customHeight="1">
      <c r="A66" s="246">
        <v>45855.0</v>
      </c>
      <c r="B66" s="240" t="s">
        <v>644</v>
      </c>
      <c r="C66" s="404">
        <v>3569.0</v>
      </c>
      <c r="D66" s="240" t="s">
        <v>645</v>
      </c>
    </row>
    <row r="67" ht="15.75" customHeight="1">
      <c r="A67" s="246">
        <v>45855.0</v>
      </c>
      <c r="B67" s="240" t="s">
        <v>646</v>
      </c>
      <c r="C67" s="240">
        <v>136.0</v>
      </c>
      <c r="D67" s="240" t="s">
        <v>647</v>
      </c>
    </row>
    <row r="68" ht="15.75" customHeight="1">
      <c r="A68" s="246">
        <v>45856.0</v>
      </c>
      <c r="B68" s="240" t="s">
        <v>648</v>
      </c>
      <c r="C68" s="398">
        <v>1000.0</v>
      </c>
      <c r="D68" s="240" t="s">
        <v>649</v>
      </c>
    </row>
    <row r="69" ht="15.75" customHeight="1">
      <c r="A69" s="246">
        <v>45856.0</v>
      </c>
      <c r="B69" s="240" t="s">
        <v>650</v>
      </c>
      <c r="C69" s="398">
        <v>2072.0</v>
      </c>
      <c r="D69" s="240" t="s">
        <v>651</v>
      </c>
    </row>
    <row r="70" ht="15.75" customHeight="1">
      <c r="A70" s="246">
        <v>45856.0</v>
      </c>
      <c r="B70" s="240" t="s">
        <v>652</v>
      </c>
      <c r="C70" s="240">
        <v>947.0</v>
      </c>
      <c r="D70" s="240" t="s">
        <v>515</v>
      </c>
    </row>
    <row r="71" ht="15.75" customHeight="1">
      <c r="A71" s="246">
        <v>45856.0</v>
      </c>
      <c r="B71" s="240" t="s">
        <v>653</v>
      </c>
      <c r="C71" s="240">
        <v>32.0</v>
      </c>
      <c r="D71" s="240" t="s">
        <v>647</v>
      </c>
    </row>
    <row r="72" ht="15.75" customHeight="1">
      <c r="A72" s="246"/>
    </row>
    <row r="73" ht="15.75" customHeight="1">
      <c r="B73" s="405" t="s">
        <v>571</v>
      </c>
    </row>
    <row r="74" ht="15.75" customHeight="1">
      <c r="A74" s="396">
        <v>45832.0</v>
      </c>
      <c r="B74" s="403" t="s">
        <v>654</v>
      </c>
      <c r="C74" s="398" t="s">
        <v>655</v>
      </c>
      <c r="D74" s="240" t="s">
        <v>656</v>
      </c>
    </row>
    <row r="75" ht="15.75" customHeight="1">
      <c r="A75" s="396">
        <v>45838.0</v>
      </c>
      <c r="B75" s="397" t="s">
        <v>657</v>
      </c>
      <c r="C75" s="240" t="s">
        <v>658</v>
      </c>
      <c r="D75" s="240" t="s">
        <v>659</v>
      </c>
    </row>
    <row r="76" ht="15.75" customHeight="1">
      <c r="A76" s="396">
        <v>45841.0</v>
      </c>
      <c r="B76" s="397" t="s">
        <v>660</v>
      </c>
      <c r="C76" s="240" t="s">
        <v>661</v>
      </c>
      <c r="D76" s="240" t="s">
        <v>662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37.13"/>
    <col customWidth="1" min="3" max="3" width="22.0"/>
    <col customWidth="1" min="4" max="5" width="9.13"/>
    <col customWidth="1" min="6" max="6" width="29.25"/>
    <col customWidth="1" min="7" max="26" width="8.63"/>
  </cols>
  <sheetData>
    <row r="1">
      <c r="A1" s="406" t="s">
        <v>663</v>
      </c>
      <c r="B1" s="407"/>
      <c r="C1" s="408"/>
    </row>
    <row r="2">
      <c r="A2" s="409" t="s">
        <v>664</v>
      </c>
      <c r="B2" s="344" t="s">
        <v>665</v>
      </c>
      <c r="C2" s="344" t="s">
        <v>666</v>
      </c>
    </row>
    <row r="3">
      <c r="A3" s="240" t="s">
        <v>667</v>
      </c>
      <c r="B3" s="410">
        <v>18052.0</v>
      </c>
      <c r="C3" s="240">
        <v>164.0</v>
      </c>
    </row>
    <row r="4">
      <c r="A4" s="240" t="s">
        <v>668</v>
      </c>
      <c r="B4" s="398">
        <v>8322.0</v>
      </c>
      <c r="C4" s="240">
        <v>66.0</v>
      </c>
    </row>
    <row r="5">
      <c r="A5" s="240" t="s">
        <v>669</v>
      </c>
      <c r="B5" s="398">
        <v>7065.0</v>
      </c>
      <c r="C5" s="240">
        <v>86.0</v>
      </c>
    </row>
    <row r="6">
      <c r="A6" s="240" t="s">
        <v>670</v>
      </c>
      <c r="B6" s="398">
        <v>4084.5</v>
      </c>
      <c r="C6" s="240">
        <v>54.0</v>
      </c>
    </row>
    <row r="7">
      <c r="A7" s="240" t="s">
        <v>671</v>
      </c>
      <c r="B7" s="398">
        <v>3441.0</v>
      </c>
      <c r="C7" s="240">
        <v>38.0</v>
      </c>
    </row>
    <row r="8">
      <c r="A8" s="240" t="s">
        <v>230</v>
      </c>
      <c r="B8" s="398">
        <v>2892.0</v>
      </c>
      <c r="C8" s="240">
        <v>44.0</v>
      </c>
    </row>
    <row r="9">
      <c r="A9" s="240" t="s">
        <v>672</v>
      </c>
      <c r="B9" s="398">
        <v>2521.0</v>
      </c>
      <c r="C9" s="240">
        <v>29.0</v>
      </c>
    </row>
    <row r="10">
      <c r="A10" s="240" t="s">
        <v>673</v>
      </c>
      <c r="B10" s="398">
        <v>2454.0</v>
      </c>
      <c r="C10" s="240">
        <v>52.0</v>
      </c>
    </row>
    <row r="11">
      <c r="B11" s="398"/>
    </row>
    <row r="12">
      <c r="A12" s="406" t="s">
        <v>674</v>
      </c>
      <c r="B12" s="407"/>
      <c r="C12" s="408"/>
    </row>
    <row r="13">
      <c r="A13" s="409" t="s">
        <v>675</v>
      </c>
      <c r="B13" s="344" t="s">
        <v>676</v>
      </c>
      <c r="C13" s="344" t="s">
        <v>666</v>
      </c>
    </row>
    <row r="14">
      <c r="A14" s="240" t="s">
        <v>670</v>
      </c>
      <c r="B14" s="398">
        <v>17681.0</v>
      </c>
      <c r="C14" s="240">
        <v>161.0</v>
      </c>
    </row>
    <row r="15">
      <c r="A15" s="240" t="s">
        <v>667</v>
      </c>
      <c r="B15" s="398">
        <v>7995.0</v>
      </c>
      <c r="C15" s="240">
        <v>64.0</v>
      </c>
    </row>
    <row r="16">
      <c r="A16" s="240" t="s">
        <v>669</v>
      </c>
      <c r="B16" s="398">
        <v>5293.0</v>
      </c>
      <c r="C16" s="240">
        <v>64.0</v>
      </c>
    </row>
    <row r="17">
      <c r="A17" s="240" t="s">
        <v>677</v>
      </c>
      <c r="B17" s="398">
        <v>4084.0</v>
      </c>
      <c r="C17" s="240">
        <v>54.0</v>
      </c>
    </row>
    <row r="18">
      <c r="A18" s="240" t="s">
        <v>673</v>
      </c>
      <c r="B18" s="398">
        <v>2684.0</v>
      </c>
      <c r="C18" s="240">
        <v>31.0</v>
      </c>
    </row>
    <row r="19">
      <c r="A19" s="240" t="s">
        <v>230</v>
      </c>
      <c r="B19" s="398">
        <v>2343.0</v>
      </c>
      <c r="C19" s="240">
        <v>26.0</v>
      </c>
    </row>
    <row r="20">
      <c r="A20" s="240" t="s">
        <v>261</v>
      </c>
      <c r="B20" s="398">
        <v>2341.0</v>
      </c>
      <c r="C20" s="240">
        <v>38.0</v>
      </c>
    </row>
    <row r="21" ht="15.75" customHeight="1">
      <c r="A21" s="240" t="s">
        <v>678</v>
      </c>
      <c r="B21" s="398">
        <v>2308.0</v>
      </c>
      <c r="C21" s="240">
        <v>49.0</v>
      </c>
    </row>
    <row r="22" ht="15.75" customHeight="1">
      <c r="A22" s="240" t="s">
        <v>679</v>
      </c>
      <c r="B22" s="398">
        <v>2030.0</v>
      </c>
      <c r="C22" s="240">
        <v>26.0</v>
      </c>
    </row>
    <row r="23" ht="15.75" customHeight="1">
      <c r="A23" s="240" t="s">
        <v>671</v>
      </c>
      <c r="B23" s="411">
        <v>2004.0</v>
      </c>
      <c r="C23" s="240">
        <v>26.0</v>
      </c>
    </row>
    <row r="24" ht="15.75" customHeight="1"/>
    <row r="25" ht="15.75" customHeight="1"/>
    <row r="26" ht="15.75" customHeight="1"/>
    <row r="27" ht="15.75" customHeight="1">
      <c r="A27" s="406" t="s">
        <v>674</v>
      </c>
      <c r="B27" s="407"/>
      <c r="C27" s="408"/>
    </row>
    <row r="28" ht="15.75" customHeight="1">
      <c r="A28" s="409" t="s">
        <v>680</v>
      </c>
      <c r="B28" s="344" t="s">
        <v>681</v>
      </c>
      <c r="C28" s="344" t="s">
        <v>666</v>
      </c>
      <c r="F28" s="395"/>
    </row>
    <row r="29" ht="15.75" customHeight="1">
      <c r="A29" s="240" t="s">
        <v>667</v>
      </c>
      <c r="B29" s="411">
        <v>27675.0</v>
      </c>
      <c r="C29" s="240">
        <v>215.0</v>
      </c>
    </row>
    <row r="30" ht="15.75" customHeight="1">
      <c r="A30" s="240" t="s">
        <v>669</v>
      </c>
      <c r="B30" s="411">
        <v>9650.0</v>
      </c>
      <c r="C30" s="240">
        <v>116.0</v>
      </c>
    </row>
    <row r="31" ht="15.75" customHeight="1">
      <c r="A31" s="240" t="s">
        <v>673</v>
      </c>
      <c r="B31" s="411">
        <v>8677.0</v>
      </c>
      <c r="C31" s="240">
        <v>104.0</v>
      </c>
    </row>
    <row r="32" ht="15.75" customHeight="1">
      <c r="A32" s="240" t="s">
        <v>670</v>
      </c>
      <c r="B32" s="411">
        <v>9110.0</v>
      </c>
      <c r="C32" s="240">
        <v>84.0</v>
      </c>
    </row>
    <row r="33" ht="15.75" customHeight="1">
      <c r="A33" s="240" t="s">
        <v>230</v>
      </c>
      <c r="B33" s="398">
        <v>5110.0</v>
      </c>
      <c r="C33" s="240">
        <v>80.0</v>
      </c>
    </row>
    <row r="34" ht="15.75" customHeight="1">
      <c r="A34" s="240" t="s">
        <v>677</v>
      </c>
      <c r="B34" s="411">
        <v>5435.0</v>
      </c>
      <c r="C34" s="240">
        <v>73.0</v>
      </c>
    </row>
    <row r="35" ht="15.75" customHeight="1">
      <c r="A35" s="240" t="s">
        <v>679</v>
      </c>
      <c r="B35" s="411">
        <v>5145.0</v>
      </c>
      <c r="C35" s="240">
        <v>61.0</v>
      </c>
    </row>
    <row r="36" ht="15.75" customHeight="1">
      <c r="A36" s="240" t="s">
        <v>682</v>
      </c>
      <c r="B36" s="411">
        <v>4200.0</v>
      </c>
      <c r="C36" s="240">
        <v>56.0</v>
      </c>
    </row>
    <row r="37" ht="15.75" customHeight="1">
      <c r="A37" s="240" t="s">
        <v>247</v>
      </c>
      <c r="B37" s="411">
        <v>2970.0</v>
      </c>
      <c r="C37" s="240">
        <v>55.0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A43" s="406" t="s">
        <v>683</v>
      </c>
      <c r="B43" s="407"/>
      <c r="C43" s="408"/>
    </row>
    <row r="44" ht="15.0" customHeight="1">
      <c r="A44" s="409" t="s">
        <v>684</v>
      </c>
      <c r="B44" s="344" t="s">
        <v>685</v>
      </c>
      <c r="C44" s="344" t="s">
        <v>666</v>
      </c>
      <c r="F44" s="395"/>
    </row>
    <row r="45" ht="15.0" customHeight="1">
      <c r="A45" s="397" t="s">
        <v>669</v>
      </c>
      <c r="B45" s="411">
        <v>19205.0</v>
      </c>
      <c r="C45" s="240">
        <v>234.0</v>
      </c>
    </row>
    <row r="46" ht="15.0" customHeight="1">
      <c r="A46" s="397" t="s">
        <v>667</v>
      </c>
      <c r="B46" s="411">
        <v>16175.0</v>
      </c>
      <c r="C46" s="240">
        <v>130.0</v>
      </c>
    </row>
    <row r="47" ht="15.0" customHeight="1">
      <c r="A47" s="403" t="s">
        <v>670</v>
      </c>
      <c r="B47" s="411">
        <v>14107.0</v>
      </c>
      <c r="C47" s="240">
        <v>139.0</v>
      </c>
    </row>
    <row r="48" ht="17.25" customHeight="1">
      <c r="A48" s="240" t="s">
        <v>671</v>
      </c>
      <c r="B48" s="411">
        <v>12729.0</v>
      </c>
      <c r="C48" s="240">
        <v>186.0</v>
      </c>
    </row>
    <row r="49" ht="17.25" customHeight="1">
      <c r="A49" s="240" t="s">
        <v>686</v>
      </c>
      <c r="B49" s="411">
        <v>11391.0</v>
      </c>
      <c r="C49" s="240">
        <v>149.0</v>
      </c>
    </row>
    <row r="50" ht="17.25" customHeight="1">
      <c r="A50" s="240" t="s">
        <v>687</v>
      </c>
      <c r="B50" s="411">
        <v>11075.0</v>
      </c>
      <c r="C50" s="240">
        <v>168.0</v>
      </c>
    </row>
    <row r="51" ht="19.5" customHeight="1">
      <c r="A51" s="240" t="s">
        <v>672</v>
      </c>
      <c r="B51" s="411">
        <v>10715.0</v>
      </c>
      <c r="C51" s="240">
        <v>155.0</v>
      </c>
    </row>
    <row r="52" ht="15.75" customHeight="1">
      <c r="A52" s="240" t="s">
        <v>673</v>
      </c>
      <c r="B52" s="411">
        <v>9126.0</v>
      </c>
      <c r="C52" s="240">
        <v>129.0</v>
      </c>
    </row>
    <row r="53" ht="15.75" customHeight="1">
      <c r="A53" s="240" t="s">
        <v>668</v>
      </c>
      <c r="B53" s="411">
        <v>6150.0</v>
      </c>
      <c r="C53" s="240">
        <v>91.0</v>
      </c>
    </row>
    <row r="54" ht="15.75" customHeight="1">
      <c r="A54" s="240" t="s">
        <v>175</v>
      </c>
      <c r="B54" s="411">
        <v>6140.0</v>
      </c>
      <c r="C54" s="240">
        <v>60.0</v>
      </c>
    </row>
    <row r="55" ht="15.75" customHeight="1"/>
    <row r="56" ht="15.75" customHeight="1">
      <c r="A56" s="412" t="s">
        <v>688</v>
      </c>
      <c r="B56" s="244"/>
      <c r="C56" s="413"/>
    </row>
    <row r="57" ht="15.75" customHeight="1">
      <c r="A57" s="414" t="s">
        <v>689</v>
      </c>
      <c r="B57" s="415" t="s">
        <v>690</v>
      </c>
      <c r="C57" s="413"/>
    </row>
    <row r="58" ht="15.75" customHeight="1">
      <c r="A58" s="413" t="s">
        <v>691</v>
      </c>
      <c r="B58" s="416"/>
      <c r="C58" s="413"/>
    </row>
    <row r="59" ht="15.75" customHeight="1">
      <c r="A59" s="413" t="s">
        <v>692</v>
      </c>
      <c r="B59" s="416"/>
      <c r="C59" s="413"/>
    </row>
    <row r="60" ht="15.75" customHeight="1">
      <c r="A60" s="413" t="s">
        <v>693</v>
      </c>
      <c r="B60" s="416"/>
      <c r="C60" s="413"/>
    </row>
    <row r="61" ht="15.75" customHeight="1">
      <c r="A61" s="413" t="s">
        <v>694</v>
      </c>
      <c r="B61" s="413"/>
      <c r="C61" s="413"/>
    </row>
    <row r="62" ht="15.75" customHeight="1">
      <c r="A62" s="413" t="s">
        <v>695</v>
      </c>
      <c r="B62" s="413"/>
      <c r="C62" s="41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12:C12"/>
    <mergeCell ref="A27:C27"/>
    <mergeCell ref="A43:C43"/>
    <mergeCell ref="A56:B5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0"/>
  <cols>
    <col customWidth="1" min="1" max="2" width="8.63"/>
    <col customWidth="1" min="3" max="3" width="12.75"/>
    <col customWidth="1" min="4" max="5" width="8.63"/>
    <col customWidth="1" min="6" max="6" width="20.13"/>
    <col customWidth="1" min="7" max="7" width="12.63"/>
    <col customWidth="1" min="8" max="8" width="11.0"/>
    <col customWidth="1" min="9" max="10" width="8.63"/>
    <col customWidth="1" min="11" max="11" width="9.88"/>
    <col customWidth="1" min="12" max="12" width="8.63"/>
    <col customWidth="1" min="13" max="13" width="11.63"/>
    <col customWidth="1" min="14" max="14" width="9.0"/>
    <col customWidth="1" min="15" max="19" width="8.63"/>
    <col customWidth="1" min="20" max="20" width="9.38"/>
    <col customWidth="1" min="21" max="21" width="10.75"/>
    <col customWidth="1" min="22" max="22" width="9.13"/>
    <col customWidth="1" min="23" max="24" width="8.63"/>
    <col customWidth="1" min="25" max="25" width="9.25"/>
    <col customWidth="1" min="26" max="26" width="11.88"/>
    <col customWidth="1" min="27" max="33" width="8.63"/>
    <col customWidth="1" min="34" max="34" width="15.13"/>
    <col customWidth="1" min="35" max="35" width="16.0"/>
    <col customWidth="1" min="36" max="46" width="8.63"/>
  </cols>
  <sheetData>
    <row r="1" ht="54.0" customHeight="1">
      <c r="A1" s="2"/>
      <c r="C1" s="2"/>
      <c r="E1" s="14" t="s">
        <v>77</v>
      </c>
      <c r="F1" s="14" t="s">
        <v>78</v>
      </c>
      <c r="G1" s="2"/>
      <c r="H1" s="61" t="s">
        <v>79</v>
      </c>
      <c r="I1" s="62" t="s">
        <v>80</v>
      </c>
      <c r="J1" s="63" t="s">
        <v>81</v>
      </c>
      <c r="K1" s="64" t="s">
        <v>82</v>
      </c>
      <c r="L1" s="64"/>
      <c r="M1" s="2"/>
      <c r="N1" s="2"/>
      <c r="O1" s="64" t="s">
        <v>83</v>
      </c>
      <c r="P1" s="64"/>
      <c r="Q1" s="64"/>
      <c r="R1" s="2"/>
      <c r="S1" s="64" t="s">
        <v>84</v>
      </c>
      <c r="T1" s="64"/>
      <c r="U1" s="65" t="s">
        <v>85</v>
      </c>
      <c r="V1" s="65"/>
      <c r="W1" s="2"/>
      <c r="X1" s="36"/>
      <c r="Y1" s="2"/>
      <c r="Z1" s="2"/>
      <c r="AA1" s="2"/>
      <c r="AB1" s="66"/>
    </row>
    <row r="2">
      <c r="A2" s="2"/>
      <c r="C2" s="2"/>
      <c r="E2" s="2"/>
      <c r="F2" s="2"/>
      <c r="G2" s="2"/>
      <c r="H2" s="2"/>
      <c r="I2" s="67"/>
      <c r="K2" s="68" t="s">
        <v>86</v>
      </c>
      <c r="L2" s="68"/>
      <c r="M2" s="69"/>
      <c r="N2" s="69"/>
      <c r="O2" s="68" t="s">
        <v>87</v>
      </c>
      <c r="P2" s="68"/>
      <c r="Q2" s="68"/>
      <c r="R2" s="2"/>
      <c r="S2" s="68" t="s">
        <v>88</v>
      </c>
      <c r="T2" s="68"/>
      <c r="U2" s="70"/>
      <c r="V2" s="70"/>
      <c r="W2" s="2"/>
      <c r="X2" s="36"/>
      <c r="Y2" s="2"/>
      <c r="Z2" s="2"/>
      <c r="AA2" s="2"/>
      <c r="AB2" s="36"/>
      <c r="AC2" s="2"/>
      <c r="AE2" s="2"/>
      <c r="AG2" s="2"/>
    </row>
    <row r="3">
      <c r="A3" s="2"/>
      <c r="C3" s="2"/>
      <c r="E3" s="2"/>
      <c r="F3" s="2"/>
      <c r="G3" s="71" t="s">
        <v>89</v>
      </c>
      <c r="H3" s="2"/>
      <c r="I3" s="72"/>
      <c r="K3" s="73" t="s">
        <v>90</v>
      </c>
      <c r="L3" s="73"/>
      <c r="M3" s="69"/>
      <c r="N3" s="69"/>
      <c r="O3" s="73" t="s">
        <v>91</v>
      </c>
      <c r="P3" s="73"/>
      <c r="Q3" s="73"/>
      <c r="R3" s="2"/>
      <c r="S3" s="73" t="s">
        <v>92</v>
      </c>
      <c r="T3" s="73"/>
      <c r="U3" s="70"/>
      <c r="V3" s="70"/>
      <c r="W3" s="2"/>
      <c r="X3" s="36"/>
      <c r="Y3" s="2"/>
      <c r="Z3" s="2"/>
      <c r="AA3" s="2"/>
      <c r="AB3" s="36"/>
      <c r="AC3" s="2"/>
      <c r="AE3" s="2"/>
      <c r="AG3" s="2"/>
    </row>
    <row r="4">
      <c r="A4" s="2"/>
      <c r="C4" s="2"/>
      <c r="D4" s="74" t="s">
        <v>93</v>
      </c>
      <c r="E4" s="74"/>
      <c r="F4" s="75"/>
      <c r="G4" s="76">
        <v>3.0</v>
      </c>
      <c r="H4" s="2"/>
      <c r="I4" s="77" t="s">
        <v>3</v>
      </c>
      <c r="J4" s="4"/>
      <c r="K4" s="4"/>
      <c r="L4" s="4"/>
      <c r="M4" s="4"/>
      <c r="N4" s="4"/>
      <c r="O4" s="5"/>
      <c r="P4" s="78" t="s">
        <v>94</v>
      </c>
      <c r="Q4" s="4"/>
      <c r="R4" s="4"/>
      <c r="S4" s="4"/>
      <c r="T4" s="4"/>
      <c r="U4" s="4"/>
      <c r="V4" s="4"/>
      <c r="W4" s="5"/>
      <c r="X4" s="79" t="s">
        <v>95</v>
      </c>
      <c r="Y4" s="4"/>
      <c r="Z4" s="4"/>
      <c r="AA4" s="5"/>
      <c r="AB4" s="78" t="s">
        <v>4</v>
      </c>
      <c r="AC4" s="4"/>
      <c r="AD4" s="5"/>
      <c r="AE4" s="80" t="s">
        <v>96</v>
      </c>
      <c r="AF4" s="4"/>
      <c r="AG4" s="5"/>
      <c r="AH4" s="81" t="s">
        <v>97</v>
      </c>
      <c r="AI4" s="81" t="s">
        <v>98</v>
      </c>
      <c r="AJ4" s="82"/>
    </row>
    <row r="5">
      <c r="A5" s="70" t="s">
        <v>99</v>
      </c>
      <c r="B5" s="70" t="s">
        <v>100</v>
      </c>
      <c r="C5" s="83" t="s">
        <v>101</v>
      </c>
      <c r="D5" s="84" t="s">
        <v>102</v>
      </c>
      <c r="E5" s="85"/>
      <c r="F5" s="85"/>
      <c r="G5" s="86" t="s">
        <v>103</v>
      </c>
      <c r="H5" s="86" t="s">
        <v>104</v>
      </c>
      <c r="I5" s="87" t="s">
        <v>105</v>
      </c>
      <c r="J5" s="88" t="s">
        <v>106</v>
      </c>
      <c r="K5" s="88" t="s">
        <v>107</v>
      </c>
      <c r="L5" s="88" t="s">
        <v>108</v>
      </c>
      <c r="M5" s="87" t="s">
        <v>109</v>
      </c>
      <c r="N5" s="88" t="s">
        <v>110</v>
      </c>
      <c r="O5" s="88" t="s">
        <v>111</v>
      </c>
      <c r="P5" s="87" t="s">
        <v>112</v>
      </c>
      <c r="Q5" s="88" t="s">
        <v>113</v>
      </c>
      <c r="R5" s="88" t="s">
        <v>114</v>
      </c>
      <c r="S5" s="88" t="s">
        <v>115</v>
      </c>
      <c r="T5" s="88" t="s">
        <v>116</v>
      </c>
      <c r="U5" s="87" t="s">
        <v>7</v>
      </c>
      <c r="V5" s="88" t="s">
        <v>110</v>
      </c>
      <c r="W5" s="88" t="s">
        <v>111</v>
      </c>
      <c r="X5" s="87" t="s">
        <v>117</v>
      </c>
      <c r="Y5" s="88" t="s">
        <v>116</v>
      </c>
      <c r="Z5" s="87" t="s">
        <v>7</v>
      </c>
      <c r="AA5" s="88" t="s">
        <v>118</v>
      </c>
      <c r="AB5" s="87" t="s">
        <v>119</v>
      </c>
      <c r="AC5" s="89" t="s">
        <v>120</v>
      </c>
      <c r="AD5" s="88" t="s">
        <v>121</v>
      </c>
      <c r="AE5" s="90" t="s">
        <v>122</v>
      </c>
      <c r="AF5" s="91" t="s">
        <v>123</v>
      </c>
      <c r="AG5" s="92" t="s">
        <v>124</v>
      </c>
      <c r="AH5" s="93"/>
    </row>
    <row r="6" ht="14.25" customHeight="1">
      <c r="A6" s="94">
        <v>1.0</v>
      </c>
      <c r="B6" s="94">
        <f t="shared" ref="B6:B103" si="2">A6-$G$4</f>
        <v>-2</v>
      </c>
      <c r="C6" s="95">
        <v>45901.0</v>
      </c>
      <c r="D6" s="94" t="s">
        <v>125</v>
      </c>
      <c r="E6" s="94"/>
      <c r="F6" s="94"/>
      <c r="G6" s="95">
        <v>45902.833333333336</v>
      </c>
      <c r="H6" s="94" t="s">
        <v>126</v>
      </c>
      <c r="I6" s="23">
        <f t="shared" ref="I6:I117" si="3">P6+X6</f>
        <v>1169</v>
      </c>
      <c r="J6" s="21" t="str">
        <f t="shared" ref="J6:J117" si="4">IF(R6="Too early",R6,R6+X6)</f>
        <v>#N/A</v>
      </c>
      <c r="K6" s="24" t="str">
        <f t="shared" ref="K6:K8" si="5">IF(J6="Too early",J6,J6/AB6)</f>
        <v>#N/A</v>
      </c>
      <c r="L6" s="96">
        <f t="shared" ref="L6:M6" si="1">T6+Y6</f>
        <v>137698</v>
      </c>
      <c r="M6" s="97">
        <f t="shared" si="1"/>
        <v>153473</v>
      </c>
      <c r="N6" s="98">
        <f t="shared" ref="N6:N117" si="7">L6/M6</f>
        <v>0.8972131906</v>
      </c>
      <c r="O6" s="24" t="str">
        <f t="shared" ref="O6:O8" si="8">IF($J6="Too early",J6,J6*AD6/M6)</f>
        <v>#N/A</v>
      </c>
      <c r="P6" s="99">
        <v>1169.0</v>
      </c>
      <c r="Q6" s="100">
        <f t="shared" ref="Q6:Q8" si="9">(AB6-X6)*0.85</f>
        <v>1106.7</v>
      </c>
      <c r="R6" s="101" t="str">
        <f>IF(B6&lt;7,(P6/VLOOKUP(B6,'Sales Pacing'!$A$23:$E$36,2)),"Too early")</f>
        <v>#N/A</v>
      </c>
      <c r="S6" s="102" t="str">
        <f t="shared" ref="S6:S8" si="10">IF(R6="Too early","Too early",R6/Q6)</f>
        <v>#N/A</v>
      </c>
      <c r="T6" s="103">
        <v>137698.0</v>
      </c>
      <c r="U6" s="19">
        <v>153473.0</v>
      </c>
      <c r="V6" s="98">
        <f t="shared" ref="V6:V117" si="11">IF(T6&gt;0,T6/U6,"")</f>
        <v>0.8972131906</v>
      </c>
      <c r="W6" s="24" t="str">
        <f t="shared" ref="W6:W8" si="12">IF($R6="Too early",R6,R6*AD6/U6)</f>
        <v>#N/A</v>
      </c>
      <c r="X6" s="104"/>
      <c r="Y6" s="105"/>
      <c r="Z6" s="19">
        <v>0.0</v>
      </c>
      <c r="AA6" s="24" t="str">
        <f t="shared" ref="AA6:AA8" si="13">IF(Y6&gt;0,Y6/Z6,"")</f>
        <v/>
      </c>
      <c r="AB6" s="21">
        <v>1302.0</v>
      </c>
      <c r="AC6" s="24">
        <f t="shared" ref="AC6:AC117" si="14">I6/AB6</f>
        <v>0.8978494624</v>
      </c>
      <c r="AD6" s="97">
        <f t="shared" ref="AD6:AD8" si="15">L6/I6</f>
        <v>117.7912746</v>
      </c>
      <c r="AE6" s="106">
        <v>228.0</v>
      </c>
      <c r="AF6" s="106">
        <v>295.0</v>
      </c>
      <c r="AG6" s="106">
        <v>523.0</v>
      </c>
      <c r="AH6" s="107">
        <v>137698.0</v>
      </c>
      <c r="AI6" s="108">
        <f t="shared" ref="AI6:AI8" si="16">L6-AH6</f>
        <v>0</v>
      </c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</row>
    <row r="7" ht="14.25" customHeight="1">
      <c r="A7" s="94">
        <v>1.0</v>
      </c>
      <c r="B7" s="94">
        <f t="shared" si="2"/>
        <v>-2</v>
      </c>
      <c r="C7" s="95">
        <v>45901.0</v>
      </c>
      <c r="D7" s="94" t="s">
        <v>125</v>
      </c>
      <c r="E7" s="94"/>
      <c r="F7" s="94"/>
      <c r="G7" s="95">
        <v>45903.833333333336</v>
      </c>
      <c r="H7" s="94" t="s">
        <v>126</v>
      </c>
      <c r="I7" s="23">
        <f t="shared" si="3"/>
        <v>1148</v>
      </c>
      <c r="J7" s="21" t="str">
        <f t="shared" si="4"/>
        <v>#N/A</v>
      </c>
      <c r="K7" s="24" t="str">
        <f t="shared" si="5"/>
        <v>#N/A</v>
      </c>
      <c r="L7" s="96">
        <f t="shared" ref="L7:M7" si="6">T7+Y7</f>
        <v>134386</v>
      </c>
      <c r="M7" s="97">
        <f t="shared" si="6"/>
        <v>153473</v>
      </c>
      <c r="N7" s="98">
        <f t="shared" si="7"/>
        <v>0.8756328475</v>
      </c>
      <c r="O7" s="24" t="str">
        <f t="shared" si="8"/>
        <v>#N/A</v>
      </c>
      <c r="P7" s="99">
        <v>1148.0</v>
      </c>
      <c r="Q7" s="100">
        <f t="shared" si="9"/>
        <v>1106.7</v>
      </c>
      <c r="R7" s="101" t="str">
        <f>IF(B7&lt;7,(P7/VLOOKUP(B7,'Sales Pacing'!$A$23:$E$36,2)),"Too early")</f>
        <v>#N/A</v>
      </c>
      <c r="S7" s="102" t="str">
        <f t="shared" si="10"/>
        <v>#N/A</v>
      </c>
      <c r="T7" s="109">
        <v>134386.0</v>
      </c>
      <c r="U7" s="19">
        <v>153473.0</v>
      </c>
      <c r="V7" s="98">
        <f t="shared" si="11"/>
        <v>0.8756328475</v>
      </c>
      <c r="W7" s="24" t="str">
        <f t="shared" si="12"/>
        <v>#N/A</v>
      </c>
      <c r="X7" s="104"/>
      <c r="Y7" s="105"/>
      <c r="Z7" s="19">
        <v>0.0</v>
      </c>
      <c r="AA7" s="24" t="str">
        <f t="shared" si="13"/>
        <v/>
      </c>
      <c r="AB7" s="21">
        <v>1302.0</v>
      </c>
      <c r="AC7" s="24">
        <f t="shared" si="14"/>
        <v>0.8817204301</v>
      </c>
      <c r="AD7" s="97">
        <f t="shared" si="15"/>
        <v>117.0609756</v>
      </c>
      <c r="AE7" s="106">
        <v>227.0</v>
      </c>
      <c r="AF7" s="106">
        <v>289.0</v>
      </c>
      <c r="AG7" s="106">
        <v>516.0</v>
      </c>
      <c r="AH7" s="107">
        <v>134386.0</v>
      </c>
      <c r="AI7" s="108">
        <f t="shared" si="16"/>
        <v>0</v>
      </c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</row>
    <row r="8" ht="14.25" customHeight="1">
      <c r="A8" s="110">
        <v>1.0</v>
      </c>
      <c r="B8" s="110">
        <f t="shared" si="2"/>
        <v>-2</v>
      </c>
      <c r="C8" s="111">
        <v>45901.0</v>
      </c>
      <c r="D8" s="110" t="s">
        <v>127</v>
      </c>
      <c r="E8" s="110"/>
      <c r="F8" s="110"/>
      <c r="G8" s="111">
        <v>45905.833333333336</v>
      </c>
      <c r="H8" s="110" t="s">
        <v>126</v>
      </c>
      <c r="I8" s="112">
        <f t="shared" si="3"/>
        <v>699</v>
      </c>
      <c r="J8" s="113" t="str">
        <f t="shared" si="4"/>
        <v>#N/A</v>
      </c>
      <c r="K8" s="114" t="str">
        <f t="shared" si="5"/>
        <v>#N/A</v>
      </c>
      <c r="L8" s="115">
        <f t="shared" ref="L8:M8" si="17">T8+Y8</f>
        <v>20005</v>
      </c>
      <c r="M8" s="116">
        <f t="shared" si="17"/>
        <v>15000</v>
      </c>
      <c r="N8" s="117">
        <f t="shared" si="7"/>
        <v>1.333666667</v>
      </c>
      <c r="O8" s="114" t="str">
        <f t="shared" si="8"/>
        <v>#N/A</v>
      </c>
      <c r="P8" s="118">
        <v>699.0</v>
      </c>
      <c r="Q8" s="100">
        <f t="shared" si="9"/>
        <v>510</v>
      </c>
      <c r="R8" s="101" t="str">
        <f>IF(B8&lt;7,(P8/VLOOKUP(B8,'Sales Pacing'!$A$23:$E$36,2)),"Too early")</f>
        <v>#N/A</v>
      </c>
      <c r="S8" s="102" t="str">
        <f t="shared" si="10"/>
        <v>#N/A</v>
      </c>
      <c r="T8" s="119">
        <v>20005.0</v>
      </c>
      <c r="U8" s="120">
        <v>15000.0</v>
      </c>
      <c r="V8" s="117">
        <f t="shared" si="11"/>
        <v>1.333666667</v>
      </c>
      <c r="W8" s="114" t="str">
        <f t="shared" si="12"/>
        <v>#N/A</v>
      </c>
      <c r="X8" s="121"/>
      <c r="Y8" s="122"/>
      <c r="Z8" s="120">
        <v>0.0</v>
      </c>
      <c r="AA8" s="114" t="str">
        <f t="shared" si="13"/>
        <v/>
      </c>
      <c r="AB8" s="113">
        <v>600.0</v>
      </c>
      <c r="AC8" s="24">
        <f t="shared" si="14"/>
        <v>1.165</v>
      </c>
      <c r="AD8" s="116">
        <f t="shared" si="15"/>
        <v>28.61945637</v>
      </c>
      <c r="AE8" s="123">
        <v>86.0</v>
      </c>
      <c r="AF8" s="123">
        <v>209.0</v>
      </c>
      <c r="AG8" s="123">
        <v>295.0</v>
      </c>
      <c r="AH8" s="107">
        <v>20005.0</v>
      </c>
      <c r="AI8" s="108">
        <f t="shared" si="16"/>
        <v>0</v>
      </c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</row>
    <row r="9" ht="14.25" customHeight="1">
      <c r="A9" s="124">
        <v>2.0</v>
      </c>
      <c r="B9" s="124">
        <f t="shared" si="2"/>
        <v>-1</v>
      </c>
      <c r="C9" s="125">
        <v>45908.0</v>
      </c>
      <c r="D9" s="124" t="s">
        <v>128</v>
      </c>
      <c r="E9" s="124"/>
      <c r="F9" s="124"/>
      <c r="G9" s="126"/>
      <c r="H9" s="127"/>
      <c r="I9" s="128">
        <f t="shared" si="3"/>
        <v>0</v>
      </c>
      <c r="J9" s="129" t="str">
        <f t="shared" si="4"/>
        <v>#N/A</v>
      </c>
      <c r="K9" s="130"/>
      <c r="L9" s="131"/>
      <c r="M9" s="132"/>
      <c r="N9" s="133" t="str">
        <f t="shared" si="7"/>
        <v>#DIV/0!</v>
      </c>
      <c r="O9" s="130"/>
      <c r="P9" s="129"/>
      <c r="Q9" s="129"/>
      <c r="R9" s="134" t="str">
        <f>IF(B9&lt;7,(P9/VLOOKUP(B9,'Sales Pacing'!$A$23:$E$36,2)),"Too early")</f>
        <v>#N/A</v>
      </c>
      <c r="S9" s="134"/>
      <c r="T9" s="135"/>
      <c r="U9" s="135"/>
      <c r="V9" s="133" t="str">
        <f t="shared" si="11"/>
        <v/>
      </c>
      <c r="W9" s="130"/>
      <c r="X9" s="129"/>
      <c r="Y9" s="135"/>
      <c r="Z9" s="135"/>
      <c r="AA9" s="130" t="s">
        <v>129</v>
      </c>
      <c r="AB9" s="129"/>
      <c r="AC9" s="130" t="str">
        <f t="shared" si="14"/>
        <v>#DIV/0!</v>
      </c>
      <c r="AD9" s="132"/>
      <c r="AE9" s="136"/>
      <c r="AF9" s="136"/>
      <c r="AG9" s="136"/>
      <c r="AH9" s="137"/>
      <c r="AI9" s="138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</row>
    <row r="10" ht="14.25" customHeight="1">
      <c r="A10" s="94">
        <v>3.0</v>
      </c>
      <c r="B10" s="94">
        <f t="shared" si="2"/>
        <v>0</v>
      </c>
      <c r="C10" s="95">
        <v>45915.0</v>
      </c>
      <c r="D10" s="94" t="s">
        <v>130</v>
      </c>
      <c r="E10" s="94"/>
      <c r="F10" s="94"/>
      <c r="G10" s="95">
        <v>45919.833333333336</v>
      </c>
      <c r="H10" s="94" t="s">
        <v>131</v>
      </c>
      <c r="I10" s="139">
        <f t="shared" si="3"/>
        <v>1092</v>
      </c>
      <c r="J10" s="21">
        <f t="shared" si="4"/>
        <v>1092</v>
      </c>
      <c r="K10" s="24">
        <f t="shared" ref="K10:K29" si="19">IF(J10="Too early",J10,J10/AB10)</f>
        <v>0.6867924528</v>
      </c>
      <c r="L10" s="96">
        <f t="shared" ref="L10:M10" si="18">T10+Y10</f>
        <v>71854.6</v>
      </c>
      <c r="M10" s="97">
        <f t="shared" si="18"/>
        <v>100666</v>
      </c>
      <c r="N10" s="98">
        <f t="shared" si="7"/>
        <v>0.7137921443</v>
      </c>
      <c r="O10" s="24">
        <f t="shared" ref="O10:O29" si="21">IF($J10="Too early",J10,J10*AD10/M10)</f>
        <v>0.7137921443</v>
      </c>
      <c r="P10" s="99">
        <v>444.0</v>
      </c>
      <c r="Q10" s="100">
        <f t="shared" ref="Q10:Q29" si="22">(AB10-X10)*0.85</f>
        <v>800.7</v>
      </c>
      <c r="R10" s="101">
        <f>IF(B10&lt;7,(P10/VLOOKUP(B10,'Sales Pacing'!$A$23:$E$36,2)),"Too early")</f>
        <v>444</v>
      </c>
      <c r="S10" s="102">
        <f t="shared" ref="S10:S29" si="23">IF(R10="Too early","Too early",R10/Q10)</f>
        <v>0.5545147996</v>
      </c>
      <c r="T10" s="105">
        <v>24387.0</v>
      </c>
      <c r="U10" s="19">
        <v>59333.0</v>
      </c>
      <c r="V10" s="98">
        <f t="shared" si="11"/>
        <v>0.411019163</v>
      </c>
      <c r="W10" s="24">
        <f t="shared" ref="W10:W29" si="24">IF($R10="Too early",R10,R10*AD10/U10)</f>
        <v>0.4924006302</v>
      </c>
      <c r="X10" s="104">
        <v>648.0</v>
      </c>
      <c r="Y10" s="105">
        <v>47467.6</v>
      </c>
      <c r="Z10" s="19">
        <v>41333.0</v>
      </c>
      <c r="AA10" s="24">
        <f t="shared" ref="AA10:AA29" si="25">IF(Y10&gt;0,Y10/Z10,"")</f>
        <v>1.148418939</v>
      </c>
      <c r="AB10" s="21">
        <v>1590.0</v>
      </c>
      <c r="AC10" s="24">
        <f t="shared" si="14"/>
        <v>0.6867924528</v>
      </c>
      <c r="AD10" s="97">
        <f t="shared" ref="AD10:AD117" si="26">L10/I10</f>
        <v>65.80091575</v>
      </c>
      <c r="AE10" s="106">
        <v>67.0</v>
      </c>
      <c r="AF10" s="106">
        <v>416.0</v>
      </c>
      <c r="AG10" s="106">
        <v>483.0</v>
      </c>
      <c r="AH10" s="107">
        <v>69230.0</v>
      </c>
      <c r="AI10" s="108">
        <f t="shared" ref="AI10:AI29" si="27">L10-AH10</f>
        <v>2624.6</v>
      </c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</row>
    <row r="11" ht="14.25" customHeight="1">
      <c r="A11" s="94">
        <v>3.0</v>
      </c>
      <c r="B11" s="94">
        <f t="shared" si="2"/>
        <v>0</v>
      </c>
      <c r="C11" s="95">
        <v>45915.0</v>
      </c>
      <c r="D11" s="94" t="s">
        <v>130</v>
      </c>
      <c r="E11" s="94"/>
      <c r="F11" s="94"/>
      <c r="G11" s="95">
        <v>45920.833333333336</v>
      </c>
      <c r="H11" s="94" t="s">
        <v>131</v>
      </c>
      <c r="I11" s="139">
        <f t="shared" si="3"/>
        <v>1043</v>
      </c>
      <c r="J11" s="21">
        <f t="shared" si="4"/>
        <v>1043</v>
      </c>
      <c r="K11" s="24">
        <f t="shared" si="19"/>
        <v>0.6559748428</v>
      </c>
      <c r="L11" s="96">
        <f t="shared" ref="L11:M11" si="20">T11+Y11</f>
        <v>70013.3</v>
      </c>
      <c r="M11" s="97">
        <f t="shared" si="20"/>
        <v>100667</v>
      </c>
      <c r="N11" s="98">
        <f t="shared" si="7"/>
        <v>0.6954940547</v>
      </c>
      <c r="O11" s="24">
        <f t="shared" si="21"/>
        <v>0.6954940547</v>
      </c>
      <c r="P11" s="99">
        <v>473.0</v>
      </c>
      <c r="Q11" s="100">
        <f t="shared" si="22"/>
        <v>867</v>
      </c>
      <c r="R11" s="101">
        <f>IF(B11&lt;7,(P11/VLOOKUP(B11,'Sales Pacing'!$A$23:$E$36,2)),"Too early")</f>
        <v>473</v>
      </c>
      <c r="S11" s="102">
        <f t="shared" si="23"/>
        <v>0.5455594002</v>
      </c>
      <c r="T11" s="105">
        <v>28248.0</v>
      </c>
      <c r="U11" s="19">
        <v>59333.0</v>
      </c>
      <c r="V11" s="98">
        <f t="shared" si="11"/>
        <v>0.4760925623</v>
      </c>
      <c r="W11" s="24">
        <f t="shared" si="24"/>
        <v>0.5351321859</v>
      </c>
      <c r="X11" s="104">
        <v>570.0</v>
      </c>
      <c r="Y11" s="105">
        <v>41765.3</v>
      </c>
      <c r="Z11" s="19">
        <v>41334.0</v>
      </c>
      <c r="AA11" s="24">
        <f t="shared" si="25"/>
        <v>1.010434509</v>
      </c>
      <c r="AB11" s="21">
        <v>1590.0</v>
      </c>
      <c r="AC11" s="24">
        <f t="shared" si="14"/>
        <v>0.6559748428</v>
      </c>
      <c r="AD11" s="97">
        <f t="shared" si="26"/>
        <v>67.12684564</v>
      </c>
      <c r="AE11" s="106">
        <v>78.0</v>
      </c>
      <c r="AF11" s="106">
        <v>376.0</v>
      </c>
      <c r="AG11" s="106">
        <v>454.0</v>
      </c>
      <c r="AH11" s="107">
        <v>67949.0</v>
      </c>
      <c r="AI11" s="108">
        <f t="shared" si="27"/>
        <v>2064.3</v>
      </c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</row>
    <row r="12" ht="14.25" customHeight="1">
      <c r="A12" s="110">
        <v>3.0</v>
      </c>
      <c r="B12" s="110">
        <f t="shared" si="2"/>
        <v>0</v>
      </c>
      <c r="C12" s="111">
        <v>45915.0</v>
      </c>
      <c r="D12" s="110" t="s">
        <v>130</v>
      </c>
      <c r="E12" s="110"/>
      <c r="F12" s="110"/>
      <c r="G12" s="111">
        <v>45921.583333333336</v>
      </c>
      <c r="H12" s="110" t="s">
        <v>131</v>
      </c>
      <c r="I12" s="140">
        <f t="shared" si="3"/>
        <v>884</v>
      </c>
      <c r="J12" s="113">
        <f t="shared" si="4"/>
        <v>884</v>
      </c>
      <c r="K12" s="114">
        <f t="shared" si="19"/>
        <v>0.5559748428</v>
      </c>
      <c r="L12" s="115">
        <f t="shared" ref="L12:M12" si="28">T12+Y12</f>
        <v>56072.3</v>
      </c>
      <c r="M12" s="116">
        <f t="shared" si="28"/>
        <v>100666</v>
      </c>
      <c r="N12" s="117">
        <f t="shared" si="7"/>
        <v>0.5570132915</v>
      </c>
      <c r="O12" s="114">
        <f t="shared" si="21"/>
        <v>0.5570132915</v>
      </c>
      <c r="P12" s="118">
        <v>526.0</v>
      </c>
      <c r="Q12" s="141">
        <f t="shared" si="22"/>
        <v>1047.2</v>
      </c>
      <c r="R12" s="142">
        <f>IF(B12&lt;7,(P12/VLOOKUP(B12,'Sales Pacing'!$A$23:$E$36,2)),"Too early")</f>
        <v>526</v>
      </c>
      <c r="S12" s="143">
        <f t="shared" si="23"/>
        <v>0.5022918258</v>
      </c>
      <c r="T12" s="122">
        <v>31174.0</v>
      </c>
      <c r="U12" s="120">
        <v>59333.0</v>
      </c>
      <c r="V12" s="117">
        <f t="shared" si="11"/>
        <v>0.5254074461</v>
      </c>
      <c r="W12" s="114">
        <f t="shared" si="24"/>
        <v>0.5623226047</v>
      </c>
      <c r="X12" s="121">
        <v>358.0</v>
      </c>
      <c r="Y12" s="122">
        <v>24898.3</v>
      </c>
      <c r="Z12" s="120">
        <v>41333.0</v>
      </c>
      <c r="AA12" s="114">
        <f t="shared" si="25"/>
        <v>0.6023830837</v>
      </c>
      <c r="AB12" s="113">
        <v>1590.0</v>
      </c>
      <c r="AC12" s="24">
        <f t="shared" si="14"/>
        <v>0.5559748428</v>
      </c>
      <c r="AD12" s="116">
        <f t="shared" si="26"/>
        <v>63.43020362</v>
      </c>
      <c r="AE12" s="123">
        <v>74.0</v>
      </c>
      <c r="AF12" s="123">
        <v>286.0</v>
      </c>
      <c r="AG12" s="123">
        <v>360.0</v>
      </c>
      <c r="AH12" s="144">
        <v>52671.0</v>
      </c>
      <c r="AI12" s="108">
        <f t="shared" si="27"/>
        <v>3401.3</v>
      </c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</row>
    <row r="13" ht="14.25" customHeight="1">
      <c r="A13" s="110">
        <v>4.0</v>
      </c>
      <c r="B13" s="110">
        <f t="shared" si="2"/>
        <v>1</v>
      </c>
      <c r="C13" s="111">
        <v>45922.0</v>
      </c>
      <c r="D13" s="110" t="s">
        <v>132</v>
      </c>
      <c r="E13" s="110"/>
      <c r="F13" s="110"/>
      <c r="G13" s="111">
        <v>45928.583333333336</v>
      </c>
      <c r="H13" s="110" t="s">
        <v>133</v>
      </c>
      <c r="I13" s="112">
        <f t="shared" si="3"/>
        <v>487</v>
      </c>
      <c r="J13" s="113">
        <f t="shared" si="4"/>
        <v>623.8983051</v>
      </c>
      <c r="K13" s="114">
        <f t="shared" si="19"/>
        <v>0.4791845661</v>
      </c>
      <c r="L13" s="115">
        <f t="shared" ref="L13:M13" si="29">T13+Y13</f>
        <v>12684</v>
      </c>
      <c r="M13" s="116">
        <f t="shared" si="29"/>
        <v>19500</v>
      </c>
      <c r="N13" s="117">
        <f t="shared" si="7"/>
        <v>0.6504615385</v>
      </c>
      <c r="O13" s="114">
        <f t="shared" si="21"/>
        <v>0.8333097564</v>
      </c>
      <c r="P13" s="118">
        <v>197.0</v>
      </c>
      <c r="Q13" s="141">
        <f t="shared" si="22"/>
        <v>860.2</v>
      </c>
      <c r="R13" s="142">
        <f>IF(B13&lt;7,(P13/VLOOKUP(B13,'Sales Pacing'!$A$23:$E$36,2)),"Too early")</f>
        <v>333.8983051</v>
      </c>
      <c r="S13" s="143">
        <f t="shared" si="23"/>
        <v>0.3881635725</v>
      </c>
      <c r="T13" s="122">
        <v>6207.0</v>
      </c>
      <c r="U13" s="120">
        <v>10000.0</v>
      </c>
      <c r="V13" s="117">
        <f t="shared" si="11"/>
        <v>0.6207</v>
      </c>
      <c r="W13" s="114">
        <f t="shared" si="24"/>
        <v>0.8696439634</v>
      </c>
      <c r="X13" s="121">
        <v>290.0</v>
      </c>
      <c r="Y13" s="122">
        <v>6477.0</v>
      </c>
      <c r="Z13" s="120">
        <v>9500.0</v>
      </c>
      <c r="AA13" s="114">
        <f t="shared" si="25"/>
        <v>0.6817894737</v>
      </c>
      <c r="AB13" s="113">
        <v>1302.0</v>
      </c>
      <c r="AC13" s="24">
        <f t="shared" si="14"/>
        <v>0.3740399386</v>
      </c>
      <c r="AD13" s="116">
        <f t="shared" si="26"/>
        <v>26.04517454</v>
      </c>
      <c r="AE13" s="123">
        <v>21.0</v>
      </c>
      <c r="AF13" s="123">
        <v>104.0</v>
      </c>
      <c r="AG13" s="123">
        <v>125.0</v>
      </c>
      <c r="AH13" s="144">
        <v>12086.0</v>
      </c>
      <c r="AI13" s="108">
        <f t="shared" si="27"/>
        <v>598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</row>
    <row r="14" ht="14.25" customHeight="1">
      <c r="A14" s="110">
        <v>5.0</v>
      </c>
      <c r="B14" s="110">
        <f t="shared" si="2"/>
        <v>2</v>
      </c>
      <c r="C14" s="111">
        <v>45929.0</v>
      </c>
      <c r="D14" s="145" t="s">
        <v>134</v>
      </c>
      <c r="E14" s="146"/>
      <c r="F14" s="110"/>
      <c r="G14" s="111">
        <v>45934.0</v>
      </c>
      <c r="H14" s="110" t="s">
        <v>126</v>
      </c>
      <c r="I14" s="112">
        <f t="shared" si="3"/>
        <v>201</v>
      </c>
      <c r="J14" s="113">
        <f t="shared" si="4"/>
        <v>436.9565217</v>
      </c>
      <c r="K14" s="114">
        <f t="shared" si="19"/>
        <v>0.2748154225</v>
      </c>
      <c r="L14" s="115">
        <f t="shared" ref="L14:M14" si="30">T14+Y14</f>
        <v>15091</v>
      </c>
      <c r="M14" s="116">
        <f t="shared" si="30"/>
        <v>58000</v>
      </c>
      <c r="N14" s="117">
        <f t="shared" si="7"/>
        <v>0.2601896552</v>
      </c>
      <c r="O14" s="114">
        <f t="shared" si="21"/>
        <v>0.5656296852</v>
      </c>
      <c r="P14" s="121">
        <v>201.0</v>
      </c>
      <c r="Q14" s="141">
        <f t="shared" si="22"/>
        <v>1351.5</v>
      </c>
      <c r="R14" s="142">
        <f>IF(B14&lt;7,(P14/VLOOKUP(B14,'Sales Pacing'!$A$23:$E$36,2)),"Too early")</f>
        <v>436.9565217</v>
      </c>
      <c r="S14" s="143">
        <f t="shared" si="23"/>
        <v>0.3233122617</v>
      </c>
      <c r="T14" s="122">
        <v>15091.0</v>
      </c>
      <c r="U14" s="120">
        <v>58000.0</v>
      </c>
      <c r="V14" s="117">
        <f t="shared" si="11"/>
        <v>0.2601896552</v>
      </c>
      <c r="W14" s="114">
        <f t="shared" si="24"/>
        <v>0.5656296852</v>
      </c>
      <c r="X14" s="121"/>
      <c r="Y14" s="122"/>
      <c r="Z14" s="120"/>
      <c r="AA14" s="114" t="str">
        <f t="shared" si="25"/>
        <v/>
      </c>
      <c r="AB14" s="113">
        <v>1590.0</v>
      </c>
      <c r="AC14" s="114">
        <f t="shared" si="14"/>
        <v>0.1264150943</v>
      </c>
      <c r="AD14" s="116">
        <f t="shared" si="26"/>
        <v>75.07960199</v>
      </c>
      <c r="AE14" s="123">
        <v>7.0</v>
      </c>
      <c r="AF14" s="123">
        <v>70.0</v>
      </c>
      <c r="AG14" s="123">
        <v>77.0</v>
      </c>
      <c r="AH14" s="144">
        <v>14181.0</v>
      </c>
      <c r="AI14" s="108">
        <f t="shared" si="27"/>
        <v>910</v>
      </c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</row>
    <row r="15" ht="14.25" customHeight="1">
      <c r="A15" s="94">
        <v>6.0</v>
      </c>
      <c r="B15" s="94">
        <f t="shared" si="2"/>
        <v>3</v>
      </c>
      <c r="C15" s="95">
        <v>45936.0</v>
      </c>
      <c r="D15" s="94" t="s">
        <v>135</v>
      </c>
      <c r="E15" s="94"/>
      <c r="F15" s="94"/>
      <c r="G15" s="95">
        <v>45940.833333333336</v>
      </c>
      <c r="H15" s="94" t="s">
        <v>136</v>
      </c>
      <c r="I15" s="23">
        <f t="shared" si="3"/>
        <v>743</v>
      </c>
      <c r="J15" s="21">
        <f t="shared" si="4"/>
        <v>1098.051282</v>
      </c>
      <c r="K15" s="24">
        <f t="shared" si="19"/>
        <v>0.7662604899</v>
      </c>
      <c r="L15" s="96">
        <f t="shared" ref="L15:L117" si="31">T15+Y15</f>
        <v>47640</v>
      </c>
      <c r="M15" s="97">
        <v>100000.0</v>
      </c>
      <c r="N15" s="98">
        <f t="shared" si="7"/>
        <v>0.4764</v>
      </c>
      <c r="O15" s="24">
        <f t="shared" si="21"/>
        <v>0.7040533389</v>
      </c>
      <c r="P15" s="104">
        <v>227.0</v>
      </c>
      <c r="Q15" s="100">
        <f t="shared" si="22"/>
        <v>779.45</v>
      </c>
      <c r="R15" s="101">
        <f>IF(B15&lt;7,(P15/VLOOKUP(B15,'Sales Pacing'!$A$23:$E$36,2)),"Too early")</f>
        <v>582.0512821</v>
      </c>
      <c r="S15" s="102">
        <f t="shared" si="23"/>
        <v>0.7467461441</v>
      </c>
      <c r="T15" s="105">
        <v>12933.0</v>
      </c>
      <c r="U15" s="19">
        <v>16666.0</v>
      </c>
      <c r="V15" s="98">
        <f t="shared" si="11"/>
        <v>0.7760110404</v>
      </c>
      <c r="W15" s="24">
        <f t="shared" si="24"/>
        <v>2.239302741</v>
      </c>
      <c r="X15" s="104">
        <v>516.0</v>
      </c>
      <c r="Y15" s="105">
        <v>34707.0</v>
      </c>
      <c r="Z15" s="19">
        <v>33333.0</v>
      </c>
      <c r="AA15" s="24">
        <f t="shared" si="25"/>
        <v>1.041220412</v>
      </c>
      <c r="AB15" s="21">
        <v>1433.0</v>
      </c>
      <c r="AC15" s="24">
        <f t="shared" si="14"/>
        <v>0.5184926727</v>
      </c>
      <c r="AD15" s="97">
        <f t="shared" si="26"/>
        <v>64.11843876</v>
      </c>
      <c r="AE15" s="106">
        <v>13.0</v>
      </c>
      <c r="AF15" s="106">
        <v>370.0</v>
      </c>
      <c r="AG15" s="106">
        <v>383.0</v>
      </c>
      <c r="AH15" s="107">
        <v>47326.0</v>
      </c>
      <c r="AI15" s="108">
        <f t="shared" si="27"/>
        <v>314</v>
      </c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</row>
    <row r="16" ht="14.25" customHeight="1">
      <c r="A16" s="94">
        <v>6.0</v>
      </c>
      <c r="B16" s="94">
        <f t="shared" si="2"/>
        <v>3</v>
      </c>
      <c r="C16" s="95">
        <v>45936.0</v>
      </c>
      <c r="D16" s="94" t="s">
        <v>135</v>
      </c>
      <c r="E16" s="94"/>
      <c r="F16" s="94"/>
      <c r="G16" s="95">
        <v>45941.833333333336</v>
      </c>
      <c r="H16" s="94" t="s">
        <v>136</v>
      </c>
      <c r="I16" s="23">
        <f t="shared" si="3"/>
        <v>837</v>
      </c>
      <c r="J16" s="21">
        <f t="shared" si="4"/>
        <v>1237.410256</v>
      </c>
      <c r="K16" s="24">
        <f t="shared" si="19"/>
        <v>0.8635102976</v>
      </c>
      <c r="L16" s="96">
        <f t="shared" si="31"/>
        <v>55614.1</v>
      </c>
      <c r="M16" s="97">
        <v>100000.0</v>
      </c>
      <c r="N16" s="98">
        <f t="shared" si="7"/>
        <v>0.556141</v>
      </c>
      <c r="O16" s="24">
        <f t="shared" si="21"/>
        <v>0.8221918488</v>
      </c>
      <c r="P16" s="104">
        <v>256.0</v>
      </c>
      <c r="Q16" s="100">
        <f t="shared" si="22"/>
        <v>724.2</v>
      </c>
      <c r="R16" s="101">
        <f>IF(B16&lt;7,(P16/VLOOKUP(B16,'Sales Pacing'!$A$23:$E$36,2)),"Too early")</f>
        <v>656.4102564</v>
      </c>
      <c r="S16" s="102">
        <f t="shared" si="23"/>
        <v>0.9063936156</v>
      </c>
      <c r="T16" s="105">
        <v>16296.0</v>
      </c>
      <c r="U16" s="19">
        <v>16666.0</v>
      </c>
      <c r="V16" s="98">
        <f t="shared" si="11"/>
        <v>0.977799112</v>
      </c>
      <c r="W16" s="24">
        <f t="shared" si="24"/>
        <v>2.616998274</v>
      </c>
      <c r="X16" s="104">
        <v>581.0</v>
      </c>
      <c r="Y16" s="105">
        <v>39318.1</v>
      </c>
      <c r="Z16" s="19">
        <v>33333.0</v>
      </c>
      <c r="AA16" s="24">
        <f t="shared" si="25"/>
        <v>1.179554796</v>
      </c>
      <c r="AB16" s="21">
        <v>1433.0</v>
      </c>
      <c r="AC16" s="24">
        <f t="shared" si="14"/>
        <v>0.5840893231</v>
      </c>
      <c r="AD16" s="97">
        <f t="shared" si="26"/>
        <v>66.44456392</v>
      </c>
      <c r="AE16" s="106">
        <v>21.0</v>
      </c>
      <c r="AF16" s="106">
        <v>386.0</v>
      </c>
      <c r="AG16" s="106">
        <v>407.0</v>
      </c>
      <c r="AH16" s="107">
        <v>52503.0</v>
      </c>
      <c r="AI16" s="108">
        <f t="shared" si="27"/>
        <v>3111.1</v>
      </c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</row>
    <row r="17" ht="14.25" customHeight="1">
      <c r="A17" s="110">
        <v>6.0</v>
      </c>
      <c r="B17" s="110">
        <f t="shared" si="2"/>
        <v>3</v>
      </c>
      <c r="C17" s="111">
        <v>45936.0</v>
      </c>
      <c r="D17" s="110" t="s">
        <v>135</v>
      </c>
      <c r="E17" s="110"/>
      <c r="F17" s="110"/>
      <c r="G17" s="111">
        <v>45942.583333333336</v>
      </c>
      <c r="H17" s="110" t="s">
        <v>136</v>
      </c>
      <c r="I17" s="112">
        <f t="shared" si="3"/>
        <v>919</v>
      </c>
      <c r="J17" s="113">
        <f t="shared" si="4"/>
        <v>1417.948718</v>
      </c>
      <c r="K17" s="114">
        <f t="shared" si="19"/>
        <v>0.9894966629</v>
      </c>
      <c r="L17" s="115">
        <f t="shared" si="31"/>
        <v>57932.6</v>
      </c>
      <c r="M17" s="116">
        <v>100000.0</v>
      </c>
      <c r="N17" s="117">
        <f t="shared" si="7"/>
        <v>0.579326</v>
      </c>
      <c r="O17" s="114">
        <f t="shared" si="21"/>
        <v>0.8938569739</v>
      </c>
      <c r="P17" s="121">
        <v>319.0</v>
      </c>
      <c r="Q17" s="141">
        <f t="shared" si="22"/>
        <v>708.05</v>
      </c>
      <c r="R17" s="142">
        <f>IF(B17&lt;7,(P17/VLOOKUP(B17,'Sales Pacing'!$A$23:$E$36,2)),"Too early")</f>
        <v>817.9487179</v>
      </c>
      <c r="S17" s="143">
        <f t="shared" si="23"/>
        <v>1.155213217</v>
      </c>
      <c r="T17" s="122">
        <v>19152.0</v>
      </c>
      <c r="U17" s="120">
        <v>16666.0</v>
      </c>
      <c r="V17" s="117">
        <f t="shared" si="11"/>
        <v>1.149165967</v>
      </c>
      <c r="W17" s="114">
        <f t="shared" si="24"/>
        <v>3.093871039</v>
      </c>
      <c r="X17" s="121">
        <v>600.0</v>
      </c>
      <c r="Y17" s="122">
        <v>38780.6</v>
      </c>
      <c r="Z17" s="120">
        <v>33334.0</v>
      </c>
      <c r="AA17" s="114">
        <f t="shared" si="25"/>
        <v>1.163394732</v>
      </c>
      <c r="AB17" s="113">
        <v>1433.0</v>
      </c>
      <c r="AC17" s="114">
        <f t="shared" si="14"/>
        <v>0.641311933</v>
      </c>
      <c r="AD17" s="116">
        <f t="shared" si="26"/>
        <v>63.03873776</v>
      </c>
      <c r="AE17" s="123">
        <v>17.0</v>
      </c>
      <c r="AF17" s="123">
        <v>455.0</v>
      </c>
      <c r="AG17" s="123">
        <v>472.0</v>
      </c>
      <c r="AH17" s="144">
        <v>55606.0</v>
      </c>
      <c r="AI17" s="108">
        <f t="shared" si="27"/>
        <v>2326.6</v>
      </c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</row>
    <row r="18" ht="14.25" customHeight="1">
      <c r="A18" s="94">
        <v>7.0</v>
      </c>
      <c r="B18" s="94">
        <f t="shared" si="2"/>
        <v>4</v>
      </c>
      <c r="C18" s="95">
        <v>45943.0</v>
      </c>
      <c r="D18" s="94" t="s">
        <v>137</v>
      </c>
      <c r="E18" s="94"/>
      <c r="F18" s="94"/>
      <c r="G18" s="95">
        <v>45947.791666666664</v>
      </c>
      <c r="H18" s="94" t="s">
        <v>138</v>
      </c>
      <c r="I18" s="139">
        <f t="shared" si="3"/>
        <v>645</v>
      </c>
      <c r="J18" s="21">
        <f t="shared" si="4"/>
        <v>1954.545455</v>
      </c>
      <c r="K18" s="24">
        <f t="shared" si="19"/>
        <v>1.501186985</v>
      </c>
      <c r="L18" s="96">
        <f t="shared" si="31"/>
        <v>48750</v>
      </c>
      <c r="M18" s="97">
        <f t="shared" ref="M18:M24" si="32">U18+Z18</f>
        <v>103497</v>
      </c>
      <c r="N18" s="98">
        <f t="shared" si="7"/>
        <v>0.4710281457</v>
      </c>
      <c r="O18" s="24">
        <f t="shared" si="21"/>
        <v>1.427358017</v>
      </c>
      <c r="P18" s="99">
        <v>645.0</v>
      </c>
      <c r="Q18" s="100">
        <f t="shared" si="22"/>
        <v>1106.7</v>
      </c>
      <c r="R18" s="101">
        <f>IF(B18&lt;7,(P18/VLOOKUP(B18,'Sales Pacing'!$A$23:$E$36,2)),"Too early")</f>
        <v>1954.545455</v>
      </c>
      <c r="S18" s="102">
        <f t="shared" si="23"/>
        <v>1.766102335</v>
      </c>
      <c r="T18" s="105">
        <v>48750.0</v>
      </c>
      <c r="U18" s="19">
        <v>103497.0</v>
      </c>
      <c r="V18" s="98">
        <f t="shared" si="11"/>
        <v>0.4710281457</v>
      </c>
      <c r="W18" s="24">
        <f t="shared" si="24"/>
        <v>1.427358017</v>
      </c>
      <c r="X18" s="104"/>
      <c r="Y18" s="105"/>
      <c r="Z18" s="19"/>
      <c r="AA18" s="24" t="str">
        <f t="shared" si="25"/>
        <v/>
      </c>
      <c r="AB18" s="21">
        <v>1302.0</v>
      </c>
      <c r="AC18" s="24">
        <f t="shared" si="14"/>
        <v>0.4953917051</v>
      </c>
      <c r="AD18" s="97">
        <f t="shared" si="26"/>
        <v>75.58139535</v>
      </c>
      <c r="AE18" s="106">
        <v>51.0</v>
      </c>
      <c r="AF18" s="106">
        <v>179.0</v>
      </c>
      <c r="AG18" s="106">
        <v>230.0</v>
      </c>
      <c r="AH18" s="107">
        <v>46261.0</v>
      </c>
      <c r="AI18" s="108">
        <f t="shared" si="27"/>
        <v>2489</v>
      </c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</row>
    <row r="19" ht="14.25" customHeight="1">
      <c r="A19" s="94">
        <v>7.0</v>
      </c>
      <c r="B19" s="94">
        <f t="shared" si="2"/>
        <v>4</v>
      </c>
      <c r="C19" s="95">
        <v>45943.0</v>
      </c>
      <c r="D19" s="94" t="s">
        <v>137</v>
      </c>
      <c r="E19" s="94"/>
      <c r="F19" s="94"/>
      <c r="G19" s="95">
        <v>45948.791666666664</v>
      </c>
      <c r="H19" s="94" t="s">
        <v>138</v>
      </c>
      <c r="I19" s="139">
        <f t="shared" si="3"/>
        <v>808</v>
      </c>
      <c r="J19" s="21">
        <f t="shared" si="4"/>
        <v>2448.484848</v>
      </c>
      <c r="K19" s="24">
        <f t="shared" si="19"/>
        <v>1.880556719</v>
      </c>
      <c r="L19" s="96">
        <f t="shared" si="31"/>
        <v>60628</v>
      </c>
      <c r="M19" s="97">
        <f t="shared" si="32"/>
        <v>103497</v>
      </c>
      <c r="N19" s="98">
        <f t="shared" si="7"/>
        <v>0.5857947573</v>
      </c>
      <c r="O19" s="24">
        <f t="shared" si="21"/>
        <v>1.775135628</v>
      </c>
      <c r="P19" s="99">
        <v>808.0</v>
      </c>
      <c r="Q19" s="100">
        <f t="shared" si="22"/>
        <v>1106.7</v>
      </c>
      <c r="R19" s="101">
        <f>IF(B19&lt;7,(P19/VLOOKUP(B19,'Sales Pacing'!$A$23:$E$36,2)),"Too early")</f>
        <v>2448.484848</v>
      </c>
      <c r="S19" s="102">
        <f t="shared" si="23"/>
        <v>2.21241967</v>
      </c>
      <c r="T19" s="105">
        <v>60628.0</v>
      </c>
      <c r="U19" s="19">
        <v>103497.0</v>
      </c>
      <c r="V19" s="98">
        <f t="shared" si="11"/>
        <v>0.5857947573</v>
      </c>
      <c r="W19" s="24">
        <f t="shared" si="24"/>
        <v>1.775135628</v>
      </c>
      <c r="X19" s="104"/>
      <c r="Y19" s="105"/>
      <c r="Z19" s="19"/>
      <c r="AA19" s="24" t="str">
        <f t="shared" si="25"/>
        <v/>
      </c>
      <c r="AB19" s="21">
        <v>1302.0</v>
      </c>
      <c r="AC19" s="24">
        <f t="shared" si="14"/>
        <v>0.6205837174</v>
      </c>
      <c r="AD19" s="97">
        <f t="shared" si="26"/>
        <v>75.03465347</v>
      </c>
      <c r="AE19" s="106">
        <v>74.0</v>
      </c>
      <c r="AF19" s="106">
        <v>184.0</v>
      </c>
      <c r="AG19" s="106">
        <v>258.0</v>
      </c>
      <c r="AH19" s="107">
        <v>55583.0</v>
      </c>
      <c r="AI19" s="108">
        <f t="shared" si="27"/>
        <v>5045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</row>
    <row r="20" ht="14.25" customHeight="1">
      <c r="A20" s="110">
        <v>7.0</v>
      </c>
      <c r="B20" s="110">
        <f t="shared" si="2"/>
        <v>4</v>
      </c>
      <c r="C20" s="111">
        <v>45943.0</v>
      </c>
      <c r="D20" s="110" t="s">
        <v>137</v>
      </c>
      <c r="E20" s="110"/>
      <c r="F20" s="110"/>
      <c r="G20" s="111">
        <v>45949.583333333336</v>
      </c>
      <c r="H20" s="110" t="s">
        <v>138</v>
      </c>
      <c r="I20" s="140">
        <f t="shared" si="3"/>
        <v>594</v>
      </c>
      <c r="J20" s="113">
        <f t="shared" si="4"/>
        <v>1800</v>
      </c>
      <c r="K20" s="114">
        <f t="shared" si="19"/>
        <v>1.382488479</v>
      </c>
      <c r="L20" s="115">
        <f t="shared" si="31"/>
        <v>44494</v>
      </c>
      <c r="M20" s="116">
        <f t="shared" si="32"/>
        <v>103496</v>
      </c>
      <c r="N20" s="117">
        <f t="shared" si="7"/>
        <v>0.4299103347</v>
      </c>
      <c r="O20" s="114">
        <f t="shared" si="21"/>
        <v>1.30275859</v>
      </c>
      <c r="P20" s="118">
        <v>594.0</v>
      </c>
      <c r="Q20" s="141">
        <f t="shared" si="22"/>
        <v>1106.7</v>
      </c>
      <c r="R20" s="142">
        <f>IF(B20&lt;7,(P20/VLOOKUP(B20,'Sales Pacing'!$A$23:$E$36,2)),"Too early")</f>
        <v>1800</v>
      </c>
      <c r="S20" s="143">
        <f t="shared" si="23"/>
        <v>1.626457034</v>
      </c>
      <c r="T20" s="122">
        <v>44494.0</v>
      </c>
      <c r="U20" s="120">
        <v>103496.0</v>
      </c>
      <c r="V20" s="117">
        <f t="shared" si="11"/>
        <v>0.4299103347</v>
      </c>
      <c r="W20" s="114">
        <f t="shared" si="24"/>
        <v>1.30275859</v>
      </c>
      <c r="X20" s="121"/>
      <c r="Y20" s="122"/>
      <c r="Z20" s="120"/>
      <c r="AA20" s="114" t="str">
        <f t="shared" si="25"/>
        <v/>
      </c>
      <c r="AB20" s="113">
        <v>1302.0</v>
      </c>
      <c r="AC20" s="24">
        <f t="shared" si="14"/>
        <v>0.4562211982</v>
      </c>
      <c r="AD20" s="116">
        <f t="shared" si="26"/>
        <v>74.90572391</v>
      </c>
      <c r="AE20" s="123">
        <v>38.0</v>
      </c>
      <c r="AF20" s="123">
        <v>149.0</v>
      </c>
      <c r="AG20" s="123">
        <v>187.0</v>
      </c>
      <c r="AH20" s="144">
        <v>39484.0</v>
      </c>
      <c r="AI20" s="108">
        <f t="shared" si="27"/>
        <v>5010</v>
      </c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</row>
    <row r="21" ht="14.25" customHeight="1">
      <c r="A21" s="94">
        <v>8.0</v>
      </c>
      <c r="B21" s="94">
        <f t="shared" si="2"/>
        <v>5</v>
      </c>
      <c r="C21" s="95">
        <v>45950.0</v>
      </c>
      <c r="D21" s="94" t="s">
        <v>139</v>
      </c>
      <c r="E21" s="94"/>
      <c r="F21" s="94"/>
      <c r="G21" s="95">
        <v>45952.791666666664</v>
      </c>
      <c r="H21" s="94" t="s">
        <v>138</v>
      </c>
      <c r="I21" s="23">
        <f t="shared" si="3"/>
        <v>208</v>
      </c>
      <c r="J21" s="21">
        <f t="shared" si="4"/>
        <v>693.3333333</v>
      </c>
      <c r="K21" s="24">
        <f t="shared" si="19"/>
        <v>0.5325140809</v>
      </c>
      <c r="L21" s="96">
        <f t="shared" si="31"/>
        <v>10588</v>
      </c>
      <c r="M21" s="97">
        <f t="shared" si="32"/>
        <v>50000</v>
      </c>
      <c r="N21" s="98">
        <f t="shared" si="7"/>
        <v>0.21176</v>
      </c>
      <c r="O21" s="24">
        <f t="shared" si="21"/>
        <v>0.7058666667</v>
      </c>
      <c r="P21" s="104">
        <v>208.0</v>
      </c>
      <c r="Q21" s="141">
        <f t="shared" si="22"/>
        <v>1106.7</v>
      </c>
      <c r="R21" s="101">
        <f>IF(B21&lt;7,(P21/VLOOKUP(B21,'Sales Pacing'!$A$23:$E$36,2)),"Too early")</f>
        <v>693.3333333</v>
      </c>
      <c r="S21" s="143">
        <f t="shared" si="23"/>
        <v>0.626487154</v>
      </c>
      <c r="T21" s="105">
        <v>10588.0</v>
      </c>
      <c r="U21" s="19">
        <v>50000.0</v>
      </c>
      <c r="V21" s="98">
        <f t="shared" si="11"/>
        <v>0.21176</v>
      </c>
      <c r="W21" s="24">
        <f t="shared" si="24"/>
        <v>0.7058666667</v>
      </c>
      <c r="X21" s="104"/>
      <c r="Y21" s="105"/>
      <c r="Z21" s="19"/>
      <c r="AA21" s="24" t="str">
        <f t="shared" si="25"/>
        <v/>
      </c>
      <c r="AB21" s="21">
        <v>1302.0</v>
      </c>
      <c r="AC21" s="114">
        <f t="shared" si="14"/>
        <v>0.1597542243</v>
      </c>
      <c r="AD21" s="97">
        <f t="shared" si="26"/>
        <v>50.90384615</v>
      </c>
      <c r="AE21" s="106">
        <v>5.0</v>
      </c>
      <c r="AF21" s="106">
        <v>78.0</v>
      </c>
      <c r="AG21" s="106">
        <v>83.0</v>
      </c>
      <c r="AH21" s="107">
        <v>10238.0</v>
      </c>
      <c r="AI21" s="108">
        <f t="shared" si="27"/>
        <v>350</v>
      </c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</row>
    <row r="22" ht="14.25" customHeight="1">
      <c r="A22" s="147">
        <v>8.0</v>
      </c>
      <c r="B22" s="147">
        <f t="shared" si="2"/>
        <v>5</v>
      </c>
      <c r="C22" s="148">
        <v>45950.0</v>
      </c>
      <c r="D22" s="147" t="s">
        <v>140</v>
      </c>
      <c r="E22" s="147"/>
      <c r="F22" s="147"/>
      <c r="G22" s="148">
        <v>45954.833333333336</v>
      </c>
      <c r="H22" s="147" t="s">
        <v>131</v>
      </c>
      <c r="I22" s="149">
        <f t="shared" si="3"/>
        <v>812</v>
      </c>
      <c r="J22" s="150">
        <f t="shared" si="4"/>
        <v>1040.666667</v>
      </c>
      <c r="K22" s="151">
        <f t="shared" si="19"/>
        <v>0.6545073375</v>
      </c>
      <c r="L22" s="152">
        <f t="shared" si="31"/>
        <v>57609.1</v>
      </c>
      <c r="M22" s="153">
        <f t="shared" si="32"/>
        <v>92333</v>
      </c>
      <c r="N22" s="154">
        <f t="shared" si="7"/>
        <v>0.6239275232</v>
      </c>
      <c r="O22" s="151">
        <f t="shared" si="21"/>
        <v>0.799631251</v>
      </c>
      <c r="P22" s="155">
        <v>98.0</v>
      </c>
      <c r="Q22" s="100">
        <f t="shared" si="22"/>
        <v>744.6</v>
      </c>
      <c r="R22" s="156">
        <f>IF(B22&lt;7,(P22/VLOOKUP(B22,'Sales Pacing'!$A$23:$E$36,2)),"Too early")</f>
        <v>326.6666667</v>
      </c>
      <c r="S22" s="102">
        <f t="shared" si="23"/>
        <v>0.4387142985</v>
      </c>
      <c r="T22" s="157">
        <v>5960.0</v>
      </c>
      <c r="U22" s="158">
        <v>53333.0</v>
      </c>
      <c r="V22" s="154">
        <f t="shared" si="11"/>
        <v>0.1117506984</v>
      </c>
      <c r="W22" s="151">
        <f t="shared" si="24"/>
        <v>0.4345541168</v>
      </c>
      <c r="X22" s="159">
        <v>714.0</v>
      </c>
      <c r="Y22" s="157">
        <v>51649.1</v>
      </c>
      <c r="Z22" s="158">
        <v>39000.0</v>
      </c>
      <c r="AA22" s="151">
        <f t="shared" si="25"/>
        <v>1.324335897</v>
      </c>
      <c r="AB22" s="150">
        <v>1590.0</v>
      </c>
      <c r="AC22" s="24">
        <f t="shared" si="14"/>
        <v>0.5106918239</v>
      </c>
      <c r="AD22" s="153">
        <f t="shared" si="26"/>
        <v>70.94716749</v>
      </c>
      <c r="AE22" s="160">
        <v>7.0</v>
      </c>
      <c r="AF22" s="160">
        <v>350.0</v>
      </c>
      <c r="AG22" s="160">
        <v>357.0</v>
      </c>
      <c r="AH22" s="161">
        <v>56960.0</v>
      </c>
      <c r="AI22" s="108">
        <f t="shared" si="27"/>
        <v>649.1</v>
      </c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</row>
    <row r="23" ht="14.25" customHeight="1">
      <c r="A23" s="94">
        <v>8.0</v>
      </c>
      <c r="B23" s="94">
        <f t="shared" si="2"/>
        <v>5</v>
      </c>
      <c r="C23" s="95">
        <v>45950.0</v>
      </c>
      <c r="D23" s="94" t="s">
        <v>140</v>
      </c>
      <c r="E23" s="94"/>
      <c r="F23" s="94"/>
      <c r="G23" s="95">
        <v>45955.833333333336</v>
      </c>
      <c r="H23" s="94" t="s">
        <v>131</v>
      </c>
      <c r="I23" s="23">
        <f t="shared" si="3"/>
        <v>754</v>
      </c>
      <c r="J23" s="21">
        <f t="shared" si="4"/>
        <v>1027</v>
      </c>
      <c r="K23" s="24">
        <f t="shared" si="19"/>
        <v>0.6459119497</v>
      </c>
      <c r="L23" s="96">
        <f t="shared" si="31"/>
        <v>52382.8</v>
      </c>
      <c r="M23" s="97">
        <f t="shared" si="32"/>
        <v>92333</v>
      </c>
      <c r="N23" s="98">
        <f t="shared" si="7"/>
        <v>0.5673247918</v>
      </c>
      <c r="O23" s="24">
        <f t="shared" si="21"/>
        <v>0.7727354923</v>
      </c>
      <c r="P23" s="99">
        <v>117.0</v>
      </c>
      <c r="Q23" s="100">
        <f t="shared" si="22"/>
        <v>810.05</v>
      </c>
      <c r="R23" s="101">
        <f>IF(B23&lt;7,(P23/VLOOKUP(B23,'Sales Pacing'!$A$23:$E$36,2)),"Too early")</f>
        <v>390</v>
      </c>
      <c r="S23" s="102">
        <f t="shared" si="23"/>
        <v>0.4814517622</v>
      </c>
      <c r="T23" s="105">
        <v>6634.0</v>
      </c>
      <c r="U23" s="19">
        <v>53333.0</v>
      </c>
      <c r="V23" s="98">
        <f t="shared" si="11"/>
        <v>0.1243882774</v>
      </c>
      <c r="W23" s="24">
        <f t="shared" si="24"/>
        <v>0.50802602</v>
      </c>
      <c r="X23" s="104">
        <v>637.0</v>
      </c>
      <c r="Y23" s="105">
        <v>45748.8</v>
      </c>
      <c r="Z23" s="19">
        <v>39000.0</v>
      </c>
      <c r="AA23" s="24">
        <f t="shared" si="25"/>
        <v>1.173046154</v>
      </c>
      <c r="AB23" s="21">
        <v>1590.0</v>
      </c>
      <c r="AC23" s="24">
        <f t="shared" si="14"/>
        <v>0.4742138365</v>
      </c>
      <c r="AD23" s="97">
        <f t="shared" si="26"/>
        <v>69.47320955</v>
      </c>
      <c r="AE23" s="106">
        <v>11.0</v>
      </c>
      <c r="AF23" s="106">
        <v>320.0</v>
      </c>
      <c r="AG23" s="106">
        <v>311.0</v>
      </c>
      <c r="AH23" s="107">
        <v>52132.0</v>
      </c>
      <c r="AI23" s="108">
        <f t="shared" si="27"/>
        <v>250.8</v>
      </c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</row>
    <row r="24" ht="14.25" customHeight="1">
      <c r="A24" s="110">
        <v>8.0</v>
      </c>
      <c r="B24" s="110">
        <f t="shared" si="2"/>
        <v>5</v>
      </c>
      <c r="C24" s="111">
        <v>45950.0</v>
      </c>
      <c r="D24" s="110" t="s">
        <v>140</v>
      </c>
      <c r="E24" s="110"/>
      <c r="F24" s="110"/>
      <c r="G24" s="111">
        <v>45956.583333333336</v>
      </c>
      <c r="H24" s="110" t="s">
        <v>131</v>
      </c>
      <c r="I24" s="112">
        <f t="shared" si="3"/>
        <v>476</v>
      </c>
      <c r="J24" s="113">
        <f t="shared" si="4"/>
        <v>700</v>
      </c>
      <c r="K24" s="114">
        <f t="shared" si="19"/>
        <v>0.4402515723</v>
      </c>
      <c r="L24" s="115">
        <f t="shared" si="31"/>
        <v>31818.5</v>
      </c>
      <c r="M24" s="116">
        <f t="shared" si="32"/>
        <v>92333</v>
      </c>
      <c r="N24" s="117">
        <f t="shared" si="7"/>
        <v>0.3446059372</v>
      </c>
      <c r="O24" s="114">
        <f t="shared" si="21"/>
        <v>0.5067734371</v>
      </c>
      <c r="P24" s="118">
        <v>96.0</v>
      </c>
      <c r="Q24" s="141">
        <f t="shared" si="22"/>
        <v>1028.5</v>
      </c>
      <c r="R24" s="142">
        <f>IF(B24&lt;7,(P24/VLOOKUP(B24,'Sales Pacing'!$A$23:$E$36,2)),"Too early")</f>
        <v>320</v>
      </c>
      <c r="S24" s="143">
        <f t="shared" si="23"/>
        <v>0.3111327175</v>
      </c>
      <c r="T24" s="122">
        <v>6028.0</v>
      </c>
      <c r="U24" s="120">
        <v>53333.0</v>
      </c>
      <c r="V24" s="117">
        <f t="shared" si="11"/>
        <v>0.1130257064</v>
      </c>
      <c r="W24" s="114">
        <f t="shared" si="24"/>
        <v>0.4010760361</v>
      </c>
      <c r="X24" s="121">
        <v>380.0</v>
      </c>
      <c r="Y24" s="122">
        <v>25790.5</v>
      </c>
      <c r="Z24" s="120">
        <v>39000.0</v>
      </c>
      <c r="AA24" s="114">
        <f t="shared" si="25"/>
        <v>0.6612948718</v>
      </c>
      <c r="AB24" s="113">
        <v>1590.0</v>
      </c>
      <c r="AC24" s="114">
        <f t="shared" si="14"/>
        <v>0.2993710692</v>
      </c>
      <c r="AD24" s="116">
        <f t="shared" si="26"/>
        <v>66.84558824</v>
      </c>
      <c r="AE24" s="123">
        <v>6.0</v>
      </c>
      <c r="AF24" s="123">
        <v>209.0</v>
      </c>
      <c r="AG24" s="123">
        <v>203.0</v>
      </c>
      <c r="AH24" s="144">
        <v>31111.0</v>
      </c>
      <c r="AI24" s="108">
        <f t="shared" si="27"/>
        <v>707.5</v>
      </c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</row>
    <row r="25" ht="14.25" customHeight="1">
      <c r="A25" s="94">
        <v>9.0</v>
      </c>
      <c r="B25" s="94">
        <f t="shared" si="2"/>
        <v>6</v>
      </c>
      <c r="C25" s="95">
        <v>45957.0</v>
      </c>
      <c r="D25" s="94" t="s">
        <v>141</v>
      </c>
      <c r="E25" s="94"/>
      <c r="F25" s="94"/>
      <c r="G25" s="95">
        <v>45959.833333333336</v>
      </c>
      <c r="H25" s="94" t="s">
        <v>142</v>
      </c>
      <c r="I25" s="23">
        <f t="shared" si="3"/>
        <v>25</v>
      </c>
      <c r="J25" s="21">
        <f t="shared" si="4"/>
        <v>92.59259259</v>
      </c>
      <c r="K25" s="24">
        <f t="shared" si="19"/>
        <v>0.9259259259</v>
      </c>
      <c r="L25" s="96">
        <f t="shared" si="31"/>
        <v>2800</v>
      </c>
      <c r="M25" s="97">
        <v>11200.0</v>
      </c>
      <c r="N25" s="98">
        <f t="shared" si="7"/>
        <v>0.25</v>
      </c>
      <c r="O25" s="24">
        <f t="shared" si="21"/>
        <v>0.9259259259</v>
      </c>
      <c r="P25" s="104">
        <v>25.0</v>
      </c>
      <c r="Q25" s="100">
        <f t="shared" si="22"/>
        <v>85</v>
      </c>
      <c r="R25" s="101">
        <f>IF(B25&lt;7,(P25/VLOOKUP(B25,'Sales Pacing'!$A$23:$E$36,2)),"Too early")</f>
        <v>92.59259259</v>
      </c>
      <c r="S25" s="102">
        <f t="shared" si="23"/>
        <v>1.089324619</v>
      </c>
      <c r="T25" s="105">
        <v>2800.0</v>
      </c>
      <c r="U25" s="19">
        <v>11200.0</v>
      </c>
      <c r="V25" s="98">
        <f t="shared" si="11"/>
        <v>0.25</v>
      </c>
      <c r="W25" s="24">
        <f t="shared" si="24"/>
        <v>0.9259259259</v>
      </c>
      <c r="X25" s="104"/>
      <c r="Y25" s="105"/>
      <c r="Z25" s="19"/>
      <c r="AA25" s="24" t="str">
        <f t="shared" si="25"/>
        <v/>
      </c>
      <c r="AB25" s="21">
        <v>100.0</v>
      </c>
      <c r="AC25" s="24">
        <f t="shared" si="14"/>
        <v>0.25</v>
      </c>
      <c r="AD25" s="97">
        <f t="shared" si="26"/>
        <v>112</v>
      </c>
      <c r="AE25" s="106">
        <v>0.0</v>
      </c>
      <c r="AF25" s="106">
        <v>11.0</v>
      </c>
      <c r="AG25" s="106">
        <v>11.0</v>
      </c>
      <c r="AH25" s="107">
        <v>2800.0</v>
      </c>
      <c r="AI25" s="108">
        <f t="shared" si="27"/>
        <v>0</v>
      </c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ht="14.25" customHeight="1">
      <c r="A26" s="94">
        <v>9.0</v>
      </c>
      <c r="B26" s="94">
        <f t="shared" si="2"/>
        <v>6</v>
      </c>
      <c r="C26" s="162">
        <v>45957.0</v>
      </c>
      <c r="D26" s="163" t="s">
        <v>143</v>
      </c>
      <c r="E26" s="163"/>
      <c r="F26" s="163"/>
      <c r="G26" s="162">
        <v>45961.833333333336</v>
      </c>
      <c r="H26" s="163" t="s">
        <v>136</v>
      </c>
      <c r="I26" s="23">
        <f t="shared" si="3"/>
        <v>468</v>
      </c>
      <c r="J26" s="21">
        <f t="shared" si="4"/>
        <v>797.8518519</v>
      </c>
      <c r="K26" s="24">
        <f t="shared" si="19"/>
        <v>0.5567703083</v>
      </c>
      <c r="L26" s="96">
        <f t="shared" si="31"/>
        <v>30757</v>
      </c>
      <c r="M26" s="97">
        <f t="shared" ref="M26:M64" si="33">U26+Z26</f>
        <v>52000</v>
      </c>
      <c r="N26" s="98">
        <f t="shared" si="7"/>
        <v>0.5914807692</v>
      </c>
      <c r="O26" s="24">
        <f t="shared" si="21"/>
        <v>1.008363306</v>
      </c>
      <c r="P26" s="104">
        <v>122.0</v>
      </c>
      <c r="Q26" s="100">
        <f t="shared" si="22"/>
        <v>923.95</v>
      </c>
      <c r="R26" s="101">
        <f>IF(B26&lt;7,(P26/VLOOKUP(B26,'Sales Pacing'!$A$23:$E$36,2)),"Too early")</f>
        <v>451.8518519</v>
      </c>
      <c r="S26" s="102">
        <f t="shared" si="23"/>
        <v>0.4890436191</v>
      </c>
      <c r="T26" s="105">
        <v>6504.0</v>
      </c>
      <c r="U26" s="19">
        <v>22000.0</v>
      </c>
      <c r="V26" s="98">
        <f t="shared" si="11"/>
        <v>0.2956363636</v>
      </c>
      <c r="W26" s="24">
        <f t="shared" si="24"/>
        <v>1.349806469</v>
      </c>
      <c r="X26" s="104">
        <v>346.0</v>
      </c>
      <c r="Y26" s="105">
        <v>24253.0</v>
      </c>
      <c r="Z26" s="19">
        <v>30000.0</v>
      </c>
      <c r="AA26" s="24">
        <f t="shared" si="25"/>
        <v>0.8084333333</v>
      </c>
      <c r="AB26" s="21">
        <v>1433.0</v>
      </c>
      <c r="AC26" s="24">
        <f t="shared" si="14"/>
        <v>0.3265875785</v>
      </c>
      <c r="AD26" s="97">
        <f t="shared" si="26"/>
        <v>65.72008547</v>
      </c>
      <c r="AE26" s="106">
        <v>10.0</v>
      </c>
      <c r="AF26" s="106">
        <v>222.0</v>
      </c>
      <c r="AG26" s="106">
        <v>232.0</v>
      </c>
      <c r="AH26" s="107">
        <v>30629.0</v>
      </c>
      <c r="AI26" s="108">
        <f t="shared" si="27"/>
        <v>128</v>
      </c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</row>
    <row r="27" ht="14.25" customHeight="1">
      <c r="A27" s="94">
        <v>9.0</v>
      </c>
      <c r="B27" s="94">
        <f t="shared" si="2"/>
        <v>6</v>
      </c>
      <c r="C27" s="95">
        <v>45957.0</v>
      </c>
      <c r="D27" s="94" t="s">
        <v>143</v>
      </c>
      <c r="E27" s="94"/>
      <c r="F27" s="94"/>
      <c r="G27" s="95">
        <v>45962.833333333336</v>
      </c>
      <c r="H27" s="94" t="s">
        <v>136</v>
      </c>
      <c r="I27" s="23">
        <f t="shared" si="3"/>
        <v>927</v>
      </c>
      <c r="J27" s="21">
        <f t="shared" si="4"/>
        <v>1911.148148</v>
      </c>
      <c r="K27" s="24">
        <f t="shared" si="19"/>
        <v>1.333669329</v>
      </c>
      <c r="L27" s="96">
        <f t="shared" si="31"/>
        <v>57693</v>
      </c>
      <c r="M27" s="97">
        <f t="shared" si="33"/>
        <v>86500</v>
      </c>
      <c r="N27" s="98">
        <f t="shared" si="7"/>
        <v>0.6669710983</v>
      </c>
      <c r="O27" s="24">
        <f t="shared" si="21"/>
        <v>1.375059956</v>
      </c>
      <c r="P27" s="104">
        <v>364.0</v>
      </c>
      <c r="Q27" s="100">
        <f t="shared" si="22"/>
        <v>739.5</v>
      </c>
      <c r="R27" s="101">
        <f>IF(B27&lt;7,(P27/VLOOKUP(B27,'Sales Pacing'!$A$23:$E$36,2)),"Too early")</f>
        <v>1348.148148</v>
      </c>
      <c r="S27" s="102">
        <f t="shared" si="23"/>
        <v>1.823053615</v>
      </c>
      <c r="T27" s="105">
        <v>20977.0</v>
      </c>
      <c r="U27" s="19">
        <v>31500.0</v>
      </c>
      <c r="V27" s="98">
        <f t="shared" si="11"/>
        <v>0.6659365079</v>
      </c>
      <c r="W27" s="24">
        <f t="shared" si="24"/>
        <v>2.66360888</v>
      </c>
      <c r="X27" s="104">
        <v>563.0</v>
      </c>
      <c r="Y27" s="105">
        <v>36716.0</v>
      </c>
      <c r="Z27" s="19">
        <v>55000.0</v>
      </c>
      <c r="AA27" s="24">
        <f t="shared" si="25"/>
        <v>0.6675636364</v>
      </c>
      <c r="AB27" s="21">
        <v>1433.0</v>
      </c>
      <c r="AC27" s="24">
        <f t="shared" si="14"/>
        <v>0.6468946267</v>
      </c>
      <c r="AD27" s="97">
        <f t="shared" si="26"/>
        <v>62.23624595</v>
      </c>
      <c r="AE27" s="106">
        <v>26.0</v>
      </c>
      <c r="AF27" s="106">
        <v>397.0</v>
      </c>
      <c r="AG27" s="106">
        <v>423.0</v>
      </c>
      <c r="AH27" s="107">
        <v>56104.0</v>
      </c>
      <c r="AI27" s="108">
        <f t="shared" si="27"/>
        <v>1589</v>
      </c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</row>
    <row r="28" ht="14.25" customHeight="1">
      <c r="A28" s="110">
        <v>9.0</v>
      </c>
      <c r="B28" s="110">
        <f t="shared" si="2"/>
        <v>6</v>
      </c>
      <c r="C28" s="111">
        <v>45957.0</v>
      </c>
      <c r="D28" s="110" t="s">
        <v>143</v>
      </c>
      <c r="E28" s="110"/>
      <c r="F28" s="110"/>
      <c r="G28" s="111">
        <v>45963.583333333336</v>
      </c>
      <c r="H28" s="110" t="s">
        <v>136</v>
      </c>
      <c r="I28" s="112">
        <f t="shared" si="3"/>
        <v>817</v>
      </c>
      <c r="J28" s="113">
        <f t="shared" si="4"/>
        <v>1509.148148</v>
      </c>
      <c r="K28" s="114">
        <f t="shared" si="19"/>
        <v>1.053138973</v>
      </c>
      <c r="L28" s="115">
        <f t="shared" si="31"/>
        <v>51432.1</v>
      </c>
      <c r="M28" s="116">
        <f t="shared" si="33"/>
        <v>86500</v>
      </c>
      <c r="N28" s="117">
        <f t="shared" si="7"/>
        <v>0.5945907514</v>
      </c>
      <c r="O28" s="114">
        <f t="shared" si="21"/>
        <v>1.098317664</v>
      </c>
      <c r="P28" s="121">
        <v>256.0</v>
      </c>
      <c r="Q28" s="141">
        <f t="shared" si="22"/>
        <v>741.2</v>
      </c>
      <c r="R28" s="142">
        <f>IF(B28&lt;7,(P28/VLOOKUP(B28,'Sales Pacing'!$A$23:$E$36,2)),"Too early")</f>
        <v>948.1481481</v>
      </c>
      <c r="S28" s="143">
        <f t="shared" si="23"/>
        <v>1.279206892</v>
      </c>
      <c r="T28" s="122">
        <v>15120.0</v>
      </c>
      <c r="U28" s="120">
        <v>31500.0</v>
      </c>
      <c r="V28" s="117">
        <f t="shared" si="11"/>
        <v>0.48</v>
      </c>
      <c r="W28" s="114">
        <f t="shared" si="24"/>
        <v>1.894863141</v>
      </c>
      <c r="X28" s="121">
        <v>561.0</v>
      </c>
      <c r="Y28" s="122">
        <v>36312.1</v>
      </c>
      <c r="Z28" s="120">
        <v>55000.0</v>
      </c>
      <c r="AA28" s="114">
        <f t="shared" si="25"/>
        <v>0.66022</v>
      </c>
      <c r="AB28" s="113">
        <v>1433.0</v>
      </c>
      <c r="AC28" s="114">
        <f t="shared" si="14"/>
        <v>0.570132589</v>
      </c>
      <c r="AD28" s="116">
        <f t="shared" si="26"/>
        <v>62.95238678</v>
      </c>
      <c r="AE28" s="123">
        <v>17.0</v>
      </c>
      <c r="AF28" s="123">
        <v>407.0</v>
      </c>
      <c r="AG28" s="123">
        <v>424.0</v>
      </c>
      <c r="AH28" s="144">
        <v>50340.0</v>
      </c>
      <c r="AI28" s="108">
        <f t="shared" si="27"/>
        <v>1092.1</v>
      </c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</row>
    <row r="29" ht="14.25" customHeight="1">
      <c r="A29" s="110">
        <v>10.0</v>
      </c>
      <c r="B29" s="110">
        <f t="shared" si="2"/>
        <v>7</v>
      </c>
      <c r="C29" s="111">
        <v>45964.0</v>
      </c>
      <c r="D29" s="110" t="s">
        <v>144</v>
      </c>
      <c r="E29" s="110"/>
      <c r="F29" s="110"/>
      <c r="G29" s="111">
        <v>45970.583333333336</v>
      </c>
      <c r="H29" s="110" t="s">
        <v>133</v>
      </c>
      <c r="I29" s="112">
        <f t="shared" si="3"/>
        <v>443</v>
      </c>
      <c r="J29" s="113" t="str">
        <f t="shared" si="4"/>
        <v>Too early</v>
      </c>
      <c r="K29" s="114" t="str">
        <f t="shared" si="19"/>
        <v>Too early</v>
      </c>
      <c r="L29" s="115">
        <f t="shared" si="31"/>
        <v>10703</v>
      </c>
      <c r="M29" s="116">
        <f t="shared" si="33"/>
        <v>19500</v>
      </c>
      <c r="N29" s="117">
        <f t="shared" si="7"/>
        <v>0.5488717949</v>
      </c>
      <c r="O29" s="114" t="str">
        <f t="shared" si="21"/>
        <v>Too early</v>
      </c>
      <c r="P29" s="121">
        <v>144.0</v>
      </c>
      <c r="Q29" s="100">
        <f t="shared" si="22"/>
        <v>850.85</v>
      </c>
      <c r="R29" s="142" t="str">
        <f>IF(B29&lt;7,(P29/VLOOKUP(B29,'Sales Pacing'!$A$23:$E$36,2)),"Too early")</f>
        <v>Too early</v>
      </c>
      <c r="S29" s="102" t="str">
        <f t="shared" si="23"/>
        <v>Too early</v>
      </c>
      <c r="T29" s="122">
        <v>4064.0</v>
      </c>
      <c r="U29" s="120">
        <v>10000.0</v>
      </c>
      <c r="V29" s="117">
        <f t="shared" si="11"/>
        <v>0.4064</v>
      </c>
      <c r="W29" s="114" t="str">
        <f t="shared" si="24"/>
        <v>Too early</v>
      </c>
      <c r="X29" s="121">
        <v>299.0</v>
      </c>
      <c r="Y29" s="122">
        <v>6639.0</v>
      </c>
      <c r="Z29" s="120">
        <v>9500.0</v>
      </c>
      <c r="AA29" s="114">
        <f t="shared" si="25"/>
        <v>0.6988421053</v>
      </c>
      <c r="AB29" s="113">
        <v>1300.0</v>
      </c>
      <c r="AC29" s="24">
        <f t="shared" si="14"/>
        <v>0.3407692308</v>
      </c>
      <c r="AD29" s="116">
        <f t="shared" si="26"/>
        <v>24.16027088</v>
      </c>
      <c r="AE29" s="123">
        <v>9.0</v>
      </c>
      <c r="AF29" s="123">
        <v>103.0</v>
      </c>
      <c r="AG29" s="123">
        <v>112.0</v>
      </c>
      <c r="AH29" s="144">
        <v>10523.0</v>
      </c>
      <c r="AI29" s="108">
        <f t="shared" si="27"/>
        <v>180</v>
      </c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</row>
    <row r="30" ht="14.25" customHeight="1">
      <c r="A30" s="124">
        <v>11.0</v>
      </c>
      <c r="B30" s="124">
        <f t="shared" si="2"/>
        <v>8</v>
      </c>
      <c r="C30" s="125">
        <v>45971.0</v>
      </c>
      <c r="D30" s="124" t="s">
        <v>145</v>
      </c>
      <c r="E30" s="124"/>
      <c r="F30" s="124"/>
      <c r="G30" s="126"/>
      <c r="H30" s="127"/>
      <c r="I30" s="128">
        <f t="shared" si="3"/>
        <v>0</v>
      </c>
      <c r="J30" s="129" t="str">
        <f t="shared" si="4"/>
        <v>Too early</v>
      </c>
      <c r="K30" s="130"/>
      <c r="L30" s="131">
        <f t="shared" si="31"/>
        <v>0</v>
      </c>
      <c r="M30" s="132">
        <f t="shared" si="33"/>
        <v>0</v>
      </c>
      <c r="N30" s="133" t="str">
        <f t="shared" si="7"/>
        <v>#DIV/0!</v>
      </c>
      <c r="O30" s="130"/>
      <c r="P30" s="129"/>
      <c r="Q30" s="129"/>
      <c r="R30" s="134" t="str">
        <f>IF(B30&lt;7,(P30/VLOOKUP(B30,'Sales Pacing'!$A$23:$E$36,2)),"Too early")</f>
        <v>Too early</v>
      </c>
      <c r="S30" s="134"/>
      <c r="T30" s="135"/>
      <c r="U30" s="135"/>
      <c r="V30" s="133" t="str">
        <f t="shared" si="11"/>
        <v/>
      </c>
      <c r="W30" s="130"/>
      <c r="X30" s="129"/>
      <c r="Y30" s="135"/>
      <c r="Z30" s="135"/>
      <c r="AA30" s="130" t="s">
        <v>129</v>
      </c>
      <c r="AB30" s="129"/>
      <c r="AC30" s="130" t="str">
        <f t="shared" si="14"/>
        <v>#DIV/0!</v>
      </c>
      <c r="AD30" s="132" t="str">
        <f t="shared" si="26"/>
        <v>#DIV/0!</v>
      </c>
      <c r="AE30" s="136"/>
      <c r="AF30" s="136"/>
      <c r="AG30" s="136"/>
      <c r="AH30" s="137" t="s">
        <v>146</v>
      </c>
      <c r="AI30" s="138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</row>
    <row r="31" ht="14.25" customHeight="1">
      <c r="A31" s="94">
        <v>12.0</v>
      </c>
      <c r="B31" s="94">
        <f t="shared" si="2"/>
        <v>9</v>
      </c>
      <c r="C31" s="162">
        <v>45978.0</v>
      </c>
      <c r="D31" s="163" t="s">
        <v>147</v>
      </c>
      <c r="E31" s="163"/>
      <c r="F31" s="163"/>
      <c r="G31" s="162">
        <v>45982.833333333336</v>
      </c>
      <c r="H31" s="163" t="s">
        <v>136</v>
      </c>
      <c r="I31" s="23">
        <f t="shared" si="3"/>
        <v>438</v>
      </c>
      <c r="J31" s="21" t="str">
        <f t="shared" si="4"/>
        <v>Too early</v>
      </c>
      <c r="K31" s="24" t="str">
        <f t="shared" ref="K31:K50" si="34">IF(J31="Too early",J31,J31/AB31)</f>
        <v>Too early</v>
      </c>
      <c r="L31" s="96">
        <f t="shared" si="31"/>
        <v>29114</v>
      </c>
      <c r="M31" s="97">
        <f t="shared" si="33"/>
        <v>40000</v>
      </c>
      <c r="N31" s="98">
        <f t="shared" si="7"/>
        <v>0.72785</v>
      </c>
      <c r="O31" s="24" t="str">
        <f t="shared" ref="O31:O50" si="35">IF($J31="Too early",J31,J31*AD31/M31)</f>
        <v>Too early</v>
      </c>
      <c r="P31" s="99">
        <v>73.0</v>
      </c>
      <c r="Q31" s="100">
        <f t="shared" ref="Q31:Q50" si="36">(AB31-X31)*0.85</f>
        <v>1041.25</v>
      </c>
      <c r="R31" s="101" t="str">
        <f>IF(B31&lt;7,(P31/VLOOKUP(B31,'Sales Pacing'!$A$23:$E$36,2)),"Too early")</f>
        <v>Too early</v>
      </c>
      <c r="S31" s="102" t="str">
        <f t="shared" ref="S31:S50" si="37">IF(R31="Too early","Too early",R31/Q31)</f>
        <v>Too early</v>
      </c>
      <c r="T31" s="105">
        <v>3848.0</v>
      </c>
      <c r="U31" s="19">
        <v>15000.0</v>
      </c>
      <c r="V31" s="98">
        <f t="shared" si="11"/>
        <v>0.2565333333</v>
      </c>
      <c r="W31" s="24" t="str">
        <f t="shared" ref="W31:W50" si="38">IF($R31="Too early",R31,R31*AD31/U31)</f>
        <v>Too early</v>
      </c>
      <c r="X31" s="104">
        <v>365.0</v>
      </c>
      <c r="Y31" s="105">
        <v>25266.0</v>
      </c>
      <c r="Z31" s="19">
        <v>25000.0</v>
      </c>
      <c r="AA31" s="24">
        <f t="shared" ref="AA31:AA50" si="39">IF(Y31&gt;0,Y31/Z31,"")</f>
        <v>1.01064</v>
      </c>
      <c r="AB31" s="21">
        <v>1590.0</v>
      </c>
      <c r="AC31" s="24">
        <f t="shared" si="14"/>
        <v>0.2754716981</v>
      </c>
      <c r="AD31" s="97">
        <f t="shared" si="26"/>
        <v>66.47031963</v>
      </c>
      <c r="AE31" s="106">
        <v>1.0</v>
      </c>
      <c r="AF31" s="106">
        <v>221.0</v>
      </c>
      <c r="AG31" s="106">
        <v>222.0</v>
      </c>
      <c r="AH31" s="107">
        <v>28960.0</v>
      </c>
      <c r="AI31" s="108">
        <f t="shared" ref="AI31:AI50" si="40">L31-AH31</f>
        <v>154</v>
      </c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</row>
    <row r="32" ht="14.25" customHeight="1">
      <c r="A32" s="94">
        <v>12.0</v>
      </c>
      <c r="B32" s="94">
        <f t="shared" si="2"/>
        <v>9</v>
      </c>
      <c r="C32" s="95">
        <v>45978.0</v>
      </c>
      <c r="D32" s="94" t="s">
        <v>147</v>
      </c>
      <c r="E32" s="94"/>
      <c r="F32" s="94"/>
      <c r="G32" s="95">
        <v>45983.833333333336</v>
      </c>
      <c r="H32" s="94" t="s">
        <v>136</v>
      </c>
      <c r="I32" s="23">
        <f t="shared" si="3"/>
        <v>706</v>
      </c>
      <c r="J32" s="21" t="str">
        <f t="shared" si="4"/>
        <v>Too early</v>
      </c>
      <c r="K32" s="24" t="str">
        <f t="shared" si="34"/>
        <v>Too early</v>
      </c>
      <c r="L32" s="96">
        <f t="shared" si="31"/>
        <v>47477.9</v>
      </c>
      <c r="M32" s="97">
        <f t="shared" si="33"/>
        <v>66500</v>
      </c>
      <c r="N32" s="98">
        <f t="shared" si="7"/>
        <v>0.7139533835</v>
      </c>
      <c r="O32" s="24" t="str">
        <f t="shared" si="35"/>
        <v>Too early</v>
      </c>
      <c r="P32" s="99">
        <v>118.0</v>
      </c>
      <c r="Q32" s="100">
        <f t="shared" si="36"/>
        <v>851.7</v>
      </c>
      <c r="R32" s="101" t="str">
        <f>IF(B32&lt;7,(P32/VLOOKUP(B32,'Sales Pacing'!$A$23:$E$36,2)),"Too early")</f>
        <v>Too early</v>
      </c>
      <c r="S32" s="102" t="str">
        <f t="shared" si="37"/>
        <v>Too early</v>
      </c>
      <c r="T32" s="105">
        <v>7407.0</v>
      </c>
      <c r="U32" s="19">
        <v>11500.0</v>
      </c>
      <c r="V32" s="98">
        <f t="shared" si="11"/>
        <v>0.6440869565</v>
      </c>
      <c r="W32" s="24" t="str">
        <f t="shared" si="38"/>
        <v>Too early</v>
      </c>
      <c r="X32" s="104">
        <v>588.0</v>
      </c>
      <c r="Y32" s="105">
        <v>40070.9</v>
      </c>
      <c r="Z32" s="19">
        <v>55000.0</v>
      </c>
      <c r="AA32" s="24">
        <f t="shared" si="39"/>
        <v>0.7285618182</v>
      </c>
      <c r="AB32" s="21">
        <v>1590.0</v>
      </c>
      <c r="AC32" s="24">
        <f t="shared" si="14"/>
        <v>0.4440251572</v>
      </c>
      <c r="AD32" s="97">
        <f t="shared" si="26"/>
        <v>67.24915014</v>
      </c>
      <c r="AE32" s="106">
        <v>4.0</v>
      </c>
      <c r="AF32" s="106">
        <v>347.0</v>
      </c>
      <c r="AG32" s="106">
        <v>351.0</v>
      </c>
      <c r="AH32" s="107">
        <v>46306.0</v>
      </c>
      <c r="AI32" s="108">
        <f t="shared" si="40"/>
        <v>1171.9</v>
      </c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</row>
    <row r="33" ht="14.25" customHeight="1">
      <c r="A33" s="110">
        <v>12.0</v>
      </c>
      <c r="B33" s="110">
        <f t="shared" si="2"/>
        <v>9</v>
      </c>
      <c r="C33" s="111">
        <v>45978.0</v>
      </c>
      <c r="D33" s="110" t="s">
        <v>147</v>
      </c>
      <c r="E33" s="110"/>
      <c r="F33" s="110"/>
      <c r="G33" s="111">
        <v>45984.583333333336</v>
      </c>
      <c r="H33" s="110" t="s">
        <v>136</v>
      </c>
      <c r="I33" s="112">
        <f t="shared" si="3"/>
        <v>719</v>
      </c>
      <c r="J33" s="113" t="str">
        <f t="shared" si="4"/>
        <v>Too early</v>
      </c>
      <c r="K33" s="114" t="str">
        <f t="shared" si="34"/>
        <v>Too early</v>
      </c>
      <c r="L33" s="115">
        <f t="shared" si="31"/>
        <v>46613.2</v>
      </c>
      <c r="M33" s="116">
        <f t="shared" si="33"/>
        <v>66500</v>
      </c>
      <c r="N33" s="117">
        <f t="shared" si="7"/>
        <v>0.7009503759</v>
      </c>
      <c r="O33" s="114" t="str">
        <f t="shared" si="35"/>
        <v>Too early</v>
      </c>
      <c r="P33" s="118">
        <v>98.0</v>
      </c>
      <c r="Q33" s="141">
        <f t="shared" si="36"/>
        <v>823.65</v>
      </c>
      <c r="R33" s="142" t="str">
        <f>IF(B33&lt;7,(P33/VLOOKUP(B33,'Sales Pacing'!$A$23:$E$36,2)),"Too early")</f>
        <v>Too early</v>
      </c>
      <c r="S33" s="143" t="str">
        <f t="shared" si="37"/>
        <v>Too early</v>
      </c>
      <c r="T33" s="122">
        <v>6541.0</v>
      </c>
      <c r="U33" s="120">
        <v>11500.0</v>
      </c>
      <c r="V33" s="117">
        <f t="shared" si="11"/>
        <v>0.5687826087</v>
      </c>
      <c r="W33" s="114" t="str">
        <f t="shared" si="38"/>
        <v>Too early</v>
      </c>
      <c r="X33" s="121">
        <v>621.0</v>
      </c>
      <c r="Y33" s="122">
        <v>40072.2</v>
      </c>
      <c r="Z33" s="120">
        <v>55000.0</v>
      </c>
      <c r="AA33" s="114">
        <f t="shared" si="39"/>
        <v>0.7285854545</v>
      </c>
      <c r="AB33" s="113">
        <v>1590.0</v>
      </c>
      <c r="AC33" s="114">
        <f t="shared" si="14"/>
        <v>0.4522012579</v>
      </c>
      <c r="AD33" s="116">
        <f t="shared" si="26"/>
        <v>64.83059805</v>
      </c>
      <c r="AE33" s="123">
        <v>3.0</v>
      </c>
      <c r="AF33" s="123">
        <v>391.0</v>
      </c>
      <c r="AG33" s="123">
        <v>394.0</v>
      </c>
      <c r="AH33" s="144">
        <v>46473.0</v>
      </c>
      <c r="AI33" s="108">
        <f t="shared" si="40"/>
        <v>140.2</v>
      </c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</row>
    <row r="34" ht="15.75" customHeight="1">
      <c r="A34" s="94">
        <v>13.0</v>
      </c>
      <c r="B34" s="94">
        <f t="shared" si="2"/>
        <v>10</v>
      </c>
      <c r="C34" s="95">
        <v>45985.0</v>
      </c>
      <c r="D34" s="94" t="s">
        <v>148</v>
      </c>
      <c r="E34" s="94"/>
      <c r="F34" s="94"/>
      <c r="G34" s="95">
        <v>45989.791666666664</v>
      </c>
      <c r="H34" s="94" t="s">
        <v>138</v>
      </c>
      <c r="I34" s="139">
        <f t="shared" si="3"/>
        <v>310</v>
      </c>
      <c r="J34" s="21" t="str">
        <f t="shared" si="4"/>
        <v>Too early</v>
      </c>
      <c r="K34" s="24" t="str">
        <f t="shared" si="34"/>
        <v>Too early</v>
      </c>
      <c r="L34" s="96">
        <f t="shared" si="31"/>
        <v>20977.6</v>
      </c>
      <c r="M34" s="97">
        <f t="shared" si="33"/>
        <v>107500</v>
      </c>
      <c r="N34" s="98">
        <f t="shared" si="7"/>
        <v>0.1951404651</v>
      </c>
      <c r="O34" s="24" t="str">
        <f t="shared" si="35"/>
        <v>Too early</v>
      </c>
      <c r="P34" s="99">
        <v>310.0</v>
      </c>
      <c r="Q34" s="100">
        <f t="shared" si="36"/>
        <v>1106.7</v>
      </c>
      <c r="R34" s="101" t="str">
        <f>IF(B34&lt;7,(P34/VLOOKUP(B34,'Sales Pacing'!$A$23:$E$36,2)),"Too early")</f>
        <v>Too early</v>
      </c>
      <c r="S34" s="102" t="str">
        <f t="shared" si="37"/>
        <v>Too early</v>
      </c>
      <c r="T34" s="105">
        <v>20977.6</v>
      </c>
      <c r="U34" s="19">
        <v>107500.0</v>
      </c>
      <c r="V34" s="98">
        <f t="shared" si="11"/>
        <v>0.1951404651</v>
      </c>
      <c r="W34" s="24" t="str">
        <f t="shared" si="38"/>
        <v>Too early</v>
      </c>
      <c r="X34" s="104"/>
      <c r="Y34" s="105"/>
      <c r="Z34" s="19"/>
      <c r="AA34" s="24" t="str">
        <f t="shared" si="39"/>
        <v/>
      </c>
      <c r="AB34" s="21">
        <v>1302.0</v>
      </c>
      <c r="AC34" s="24">
        <f t="shared" si="14"/>
        <v>0.2380952381</v>
      </c>
      <c r="AD34" s="97">
        <f t="shared" si="26"/>
        <v>67.66967742</v>
      </c>
      <c r="AE34" s="106">
        <v>17.0</v>
      </c>
      <c r="AF34" s="106">
        <v>45.0</v>
      </c>
      <c r="AG34" s="106">
        <v>62.0</v>
      </c>
      <c r="AH34" s="107">
        <v>19726.0</v>
      </c>
      <c r="AI34" s="108">
        <f t="shared" si="40"/>
        <v>1251.6</v>
      </c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</row>
    <row r="35" ht="15.75" customHeight="1">
      <c r="A35" s="94">
        <v>13.0</v>
      </c>
      <c r="B35" s="94">
        <f t="shared" si="2"/>
        <v>10</v>
      </c>
      <c r="C35" s="95">
        <v>45985.0</v>
      </c>
      <c r="D35" s="94" t="s">
        <v>148</v>
      </c>
      <c r="E35" s="94"/>
      <c r="F35" s="94"/>
      <c r="G35" s="95">
        <v>45990.541666666664</v>
      </c>
      <c r="H35" s="94" t="s">
        <v>138</v>
      </c>
      <c r="I35" s="139">
        <f t="shared" si="3"/>
        <v>370</v>
      </c>
      <c r="J35" s="21" t="str">
        <f t="shared" si="4"/>
        <v>Too early</v>
      </c>
      <c r="K35" s="24" t="str">
        <f t="shared" si="34"/>
        <v>Too early</v>
      </c>
      <c r="L35" s="96">
        <f t="shared" si="31"/>
        <v>24414.6</v>
      </c>
      <c r="M35" s="97">
        <f t="shared" si="33"/>
        <v>107500</v>
      </c>
      <c r="N35" s="98">
        <f t="shared" si="7"/>
        <v>0.2271125581</v>
      </c>
      <c r="O35" s="24" t="str">
        <f t="shared" si="35"/>
        <v>Too early</v>
      </c>
      <c r="P35" s="99">
        <v>370.0</v>
      </c>
      <c r="Q35" s="100">
        <f t="shared" si="36"/>
        <v>1106.7</v>
      </c>
      <c r="R35" s="101" t="str">
        <f>IF(B35&lt;7,(P35/VLOOKUP(B35,'Sales Pacing'!$A$23:$E$36,2)),"Too early")</f>
        <v>Too early</v>
      </c>
      <c r="S35" s="102" t="str">
        <f t="shared" si="37"/>
        <v>Too early</v>
      </c>
      <c r="T35" s="105">
        <v>24414.6</v>
      </c>
      <c r="U35" s="19">
        <v>107500.0</v>
      </c>
      <c r="V35" s="98">
        <f t="shared" si="11"/>
        <v>0.2271125581</v>
      </c>
      <c r="W35" s="24" t="str">
        <f t="shared" si="38"/>
        <v>Too early</v>
      </c>
      <c r="X35" s="104"/>
      <c r="Y35" s="105"/>
      <c r="Z35" s="19"/>
      <c r="AA35" s="24" t="str">
        <f t="shared" si="39"/>
        <v/>
      </c>
      <c r="AB35" s="21">
        <v>1302.0</v>
      </c>
      <c r="AC35" s="24">
        <f t="shared" si="14"/>
        <v>0.2841781874</v>
      </c>
      <c r="AD35" s="97">
        <f t="shared" si="26"/>
        <v>65.98540541</v>
      </c>
      <c r="AE35" s="106">
        <v>22.0</v>
      </c>
      <c r="AF35" s="106">
        <v>53.0</v>
      </c>
      <c r="AG35" s="106">
        <v>75.0</v>
      </c>
      <c r="AH35" s="107">
        <v>23630.0</v>
      </c>
      <c r="AI35" s="108">
        <f t="shared" si="40"/>
        <v>784.6</v>
      </c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</row>
    <row r="36" ht="15.75" customHeight="1">
      <c r="A36" s="94">
        <v>13.0</v>
      </c>
      <c r="B36" s="94">
        <f t="shared" si="2"/>
        <v>10</v>
      </c>
      <c r="C36" s="95">
        <v>45985.0</v>
      </c>
      <c r="D36" s="94" t="s">
        <v>148</v>
      </c>
      <c r="E36" s="94"/>
      <c r="F36" s="94"/>
      <c r="G36" s="95">
        <v>45990.791666666664</v>
      </c>
      <c r="H36" s="94" t="s">
        <v>138</v>
      </c>
      <c r="I36" s="139">
        <f t="shared" si="3"/>
        <v>283</v>
      </c>
      <c r="J36" s="21" t="str">
        <f t="shared" si="4"/>
        <v>Too early</v>
      </c>
      <c r="K36" s="24" t="str">
        <f t="shared" si="34"/>
        <v>Too early</v>
      </c>
      <c r="L36" s="96">
        <f t="shared" si="31"/>
        <v>19000</v>
      </c>
      <c r="M36" s="97">
        <f t="shared" si="33"/>
        <v>107500</v>
      </c>
      <c r="N36" s="98">
        <f t="shared" si="7"/>
        <v>0.176744186</v>
      </c>
      <c r="O36" s="24" t="str">
        <f t="shared" si="35"/>
        <v>Too early</v>
      </c>
      <c r="P36" s="99">
        <v>283.0</v>
      </c>
      <c r="Q36" s="100">
        <f t="shared" si="36"/>
        <v>1106.7</v>
      </c>
      <c r="R36" s="101" t="str">
        <f>IF(B36&lt;7,(P36/VLOOKUP(B36,'Sales Pacing'!$A$23:$E$36,2)),"Too early")</f>
        <v>Too early</v>
      </c>
      <c r="S36" s="102" t="str">
        <f t="shared" si="37"/>
        <v>Too early</v>
      </c>
      <c r="T36" s="105">
        <v>19000.0</v>
      </c>
      <c r="U36" s="19">
        <v>107500.0</v>
      </c>
      <c r="V36" s="98">
        <f t="shared" si="11"/>
        <v>0.176744186</v>
      </c>
      <c r="W36" s="24" t="str">
        <f t="shared" si="38"/>
        <v>Too early</v>
      </c>
      <c r="X36" s="104"/>
      <c r="Y36" s="105"/>
      <c r="Z36" s="19"/>
      <c r="AA36" s="24" t="str">
        <f t="shared" si="39"/>
        <v/>
      </c>
      <c r="AB36" s="21">
        <v>1302.0</v>
      </c>
      <c r="AC36" s="24">
        <f t="shared" si="14"/>
        <v>0.2173579109</v>
      </c>
      <c r="AD36" s="97">
        <f t="shared" si="26"/>
        <v>67.13780919</v>
      </c>
      <c r="AE36" s="106">
        <v>12.0</v>
      </c>
      <c r="AF36" s="106">
        <v>56.0</v>
      </c>
      <c r="AG36" s="106">
        <v>68.0</v>
      </c>
      <c r="AH36" s="107">
        <v>18424.0</v>
      </c>
      <c r="AI36" s="108">
        <f t="shared" si="40"/>
        <v>576</v>
      </c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ht="15.75" customHeight="1">
      <c r="A37" s="110">
        <v>13.0</v>
      </c>
      <c r="B37" s="110">
        <f t="shared" si="2"/>
        <v>10</v>
      </c>
      <c r="C37" s="111">
        <v>45985.0</v>
      </c>
      <c r="D37" s="110" t="s">
        <v>148</v>
      </c>
      <c r="E37" s="110"/>
      <c r="F37" s="110"/>
      <c r="G37" s="111">
        <v>45991.583333333336</v>
      </c>
      <c r="H37" s="110" t="s">
        <v>138</v>
      </c>
      <c r="I37" s="140">
        <f t="shared" si="3"/>
        <v>493</v>
      </c>
      <c r="J37" s="113" t="str">
        <f t="shared" si="4"/>
        <v>Too early</v>
      </c>
      <c r="K37" s="114" t="str">
        <f t="shared" si="34"/>
        <v>Too early</v>
      </c>
      <c r="L37" s="115">
        <f t="shared" si="31"/>
        <v>34569.6</v>
      </c>
      <c r="M37" s="116">
        <f t="shared" si="33"/>
        <v>107500</v>
      </c>
      <c r="N37" s="117">
        <f t="shared" si="7"/>
        <v>0.3215776744</v>
      </c>
      <c r="O37" s="114" t="str">
        <f t="shared" si="35"/>
        <v>Too early</v>
      </c>
      <c r="P37" s="118">
        <v>493.0</v>
      </c>
      <c r="Q37" s="141">
        <f t="shared" si="36"/>
        <v>1106.7</v>
      </c>
      <c r="R37" s="142" t="str">
        <f>IF(B37&lt;7,(P37/VLOOKUP(B37,'Sales Pacing'!$A$23:$E$36,2)),"Too early")</f>
        <v>Too early</v>
      </c>
      <c r="S37" s="143" t="str">
        <f t="shared" si="37"/>
        <v>Too early</v>
      </c>
      <c r="T37" s="122">
        <v>34569.6</v>
      </c>
      <c r="U37" s="120">
        <v>107500.0</v>
      </c>
      <c r="V37" s="117">
        <f t="shared" si="11"/>
        <v>0.3215776744</v>
      </c>
      <c r="W37" s="114" t="str">
        <f t="shared" si="38"/>
        <v>Too early</v>
      </c>
      <c r="X37" s="121"/>
      <c r="Y37" s="122"/>
      <c r="Z37" s="120"/>
      <c r="AA37" s="114" t="str">
        <f t="shared" si="39"/>
        <v/>
      </c>
      <c r="AB37" s="113">
        <v>1302.0</v>
      </c>
      <c r="AC37" s="114">
        <f t="shared" si="14"/>
        <v>0.3786482335</v>
      </c>
      <c r="AD37" s="116">
        <f t="shared" si="26"/>
        <v>70.12089249</v>
      </c>
      <c r="AE37" s="123">
        <v>21.0</v>
      </c>
      <c r="AF37" s="123">
        <v>88.0</v>
      </c>
      <c r="AG37" s="123">
        <v>109.0</v>
      </c>
      <c r="AH37" s="107">
        <v>33261.0</v>
      </c>
      <c r="AI37" s="108">
        <f t="shared" si="40"/>
        <v>1308.6</v>
      </c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</row>
    <row r="38" ht="15.75" customHeight="1">
      <c r="A38" s="94">
        <v>14.0</v>
      </c>
      <c r="B38" s="94">
        <f t="shared" si="2"/>
        <v>11</v>
      </c>
      <c r="C38" s="95">
        <v>45992.0</v>
      </c>
      <c r="D38" s="94" t="s">
        <v>149</v>
      </c>
      <c r="E38" s="94"/>
      <c r="F38" s="94"/>
      <c r="G38" s="95">
        <v>45996.791666666664</v>
      </c>
      <c r="H38" s="94" t="s">
        <v>150</v>
      </c>
      <c r="I38" s="23">
        <f t="shared" si="3"/>
        <v>357</v>
      </c>
      <c r="J38" s="21" t="str">
        <f t="shared" si="4"/>
        <v>Too early</v>
      </c>
      <c r="K38" s="24" t="str">
        <f t="shared" si="34"/>
        <v>Too early</v>
      </c>
      <c r="L38" s="96">
        <f t="shared" si="31"/>
        <v>18853.5</v>
      </c>
      <c r="M38" s="97">
        <f t="shared" si="33"/>
        <v>78333</v>
      </c>
      <c r="N38" s="98">
        <f t="shared" si="7"/>
        <v>0.2406840029</v>
      </c>
      <c r="O38" s="24" t="str">
        <f t="shared" si="35"/>
        <v>Too early</v>
      </c>
      <c r="P38" s="104">
        <v>357.0</v>
      </c>
      <c r="Q38" s="100">
        <f t="shared" si="36"/>
        <v>1218.05</v>
      </c>
      <c r="R38" s="101" t="str">
        <f>IF(B38&lt;7,(P38/VLOOKUP(B38,'Sales Pacing'!$A$23:$E$36,2)),"Too early")</f>
        <v>Too early</v>
      </c>
      <c r="S38" s="102" t="str">
        <f t="shared" si="37"/>
        <v>Too early</v>
      </c>
      <c r="T38" s="105">
        <v>18853.5</v>
      </c>
      <c r="U38" s="19">
        <v>78333.0</v>
      </c>
      <c r="V38" s="98">
        <f t="shared" si="11"/>
        <v>0.2406840029</v>
      </c>
      <c r="W38" s="24" t="str">
        <f t="shared" si="38"/>
        <v>Too early</v>
      </c>
      <c r="X38" s="104"/>
      <c r="Y38" s="105"/>
      <c r="Z38" s="19"/>
      <c r="AA38" s="24" t="str">
        <f t="shared" si="39"/>
        <v/>
      </c>
      <c r="AB38" s="21">
        <v>1433.0</v>
      </c>
      <c r="AC38" s="24">
        <f t="shared" si="14"/>
        <v>0.2491277041</v>
      </c>
      <c r="AD38" s="97">
        <f t="shared" si="26"/>
        <v>52.81092437</v>
      </c>
      <c r="AE38" s="106">
        <v>19.0</v>
      </c>
      <c r="AF38" s="106">
        <v>86.0</v>
      </c>
      <c r="AG38" s="106">
        <v>105.0</v>
      </c>
      <c r="AH38" s="107">
        <v>16236.0</v>
      </c>
      <c r="AI38" s="108">
        <f t="shared" si="40"/>
        <v>2617.5</v>
      </c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</row>
    <row r="39" ht="15.75" customHeight="1">
      <c r="A39" s="94">
        <v>14.0</v>
      </c>
      <c r="B39" s="94">
        <f t="shared" si="2"/>
        <v>11</v>
      </c>
      <c r="C39" s="95">
        <v>45992.0</v>
      </c>
      <c r="D39" s="94" t="s">
        <v>149</v>
      </c>
      <c r="E39" s="94"/>
      <c r="F39" s="94"/>
      <c r="G39" s="95">
        <v>45997.791666666664</v>
      </c>
      <c r="H39" s="94" t="s">
        <v>150</v>
      </c>
      <c r="I39" s="23">
        <f t="shared" si="3"/>
        <v>366</v>
      </c>
      <c r="J39" s="21" t="str">
        <f t="shared" si="4"/>
        <v>Too early</v>
      </c>
      <c r="K39" s="24" t="str">
        <f t="shared" si="34"/>
        <v>Too early</v>
      </c>
      <c r="L39" s="96">
        <f t="shared" si="31"/>
        <v>22001.5</v>
      </c>
      <c r="M39" s="97">
        <f t="shared" si="33"/>
        <v>78334</v>
      </c>
      <c r="N39" s="98">
        <f t="shared" si="7"/>
        <v>0.2808678224</v>
      </c>
      <c r="O39" s="24" t="str">
        <f t="shared" si="35"/>
        <v>Too early</v>
      </c>
      <c r="P39" s="104">
        <v>366.0</v>
      </c>
      <c r="Q39" s="100">
        <f t="shared" si="36"/>
        <v>1218.05</v>
      </c>
      <c r="R39" s="101" t="str">
        <f>IF(B39&lt;7,(P39/VLOOKUP(B39,'Sales Pacing'!$A$23:$E$36,2)),"Too early")</f>
        <v>Too early</v>
      </c>
      <c r="S39" s="102" t="str">
        <f t="shared" si="37"/>
        <v>Too early</v>
      </c>
      <c r="T39" s="105">
        <v>22001.5</v>
      </c>
      <c r="U39" s="19">
        <v>78334.0</v>
      </c>
      <c r="V39" s="98">
        <f t="shared" si="11"/>
        <v>0.2808678224</v>
      </c>
      <c r="W39" s="24" t="str">
        <f t="shared" si="38"/>
        <v>Too early</v>
      </c>
      <c r="X39" s="104"/>
      <c r="Y39" s="105"/>
      <c r="Z39" s="19"/>
      <c r="AA39" s="24" t="str">
        <f t="shared" si="39"/>
        <v/>
      </c>
      <c r="AB39" s="21">
        <v>1433.0</v>
      </c>
      <c r="AC39" s="24">
        <f t="shared" si="14"/>
        <v>0.2554082345</v>
      </c>
      <c r="AD39" s="97">
        <f t="shared" si="26"/>
        <v>60.11338798</v>
      </c>
      <c r="AE39" s="106">
        <v>20.0</v>
      </c>
      <c r="AF39" s="106">
        <v>95.0</v>
      </c>
      <c r="AG39" s="106">
        <v>115.0</v>
      </c>
      <c r="AH39" s="107">
        <v>21562.0</v>
      </c>
      <c r="AI39" s="108">
        <f t="shared" si="40"/>
        <v>439.5</v>
      </c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</row>
    <row r="40" ht="15.75" customHeight="1">
      <c r="A40" s="110">
        <v>14.0</v>
      </c>
      <c r="B40" s="110">
        <f t="shared" si="2"/>
        <v>11</v>
      </c>
      <c r="C40" s="111">
        <v>45992.0</v>
      </c>
      <c r="D40" s="110" t="s">
        <v>149</v>
      </c>
      <c r="E40" s="110"/>
      <c r="F40" s="110"/>
      <c r="G40" s="111">
        <v>45998.583333333336</v>
      </c>
      <c r="H40" s="110" t="s">
        <v>150</v>
      </c>
      <c r="I40" s="112">
        <f t="shared" si="3"/>
        <v>408</v>
      </c>
      <c r="J40" s="113" t="str">
        <f t="shared" si="4"/>
        <v>Too early</v>
      </c>
      <c r="K40" s="114" t="str">
        <f t="shared" si="34"/>
        <v>Too early</v>
      </c>
      <c r="L40" s="115">
        <f t="shared" si="31"/>
        <v>21652.5</v>
      </c>
      <c r="M40" s="116">
        <f t="shared" si="33"/>
        <v>78333</v>
      </c>
      <c r="N40" s="117">
        <f t="shared" si="7"/>
        <v>0.2764160699</v>
      </c>
      <c r="O40" s="114" t="str">
        <f t="shared" si="35"/>
        <v>Too early</v>
      </c>
      <c r="P40" s="121">
        <v>408.0</v>
      </c>
      <c r="Q40" s="141">
        <f t="shared" si="36"/>
        <v>1218.05</v>
      </c>
      <c r="R40" s="142" t="str">
        <f>IF(B40&lt;7,(P40/VLOOKUP(B40,'Sales Pacing'!$A$23:$E$36,2)),"Too early")</f>
        <v>Too early</v>
      </c>
      <c r="S40" s="143" t="str">
        <f t="shared" si="37"/>
        <v>Too early</v>
      </c>
      <c r="T40" s="122">
        <v>21652.5</v>
      </c>
      <c r="U40" s="120">
        <v>78333.0</v>
      </c>
      <c r="V40" s="117">
        <f t="shared" si="11"/>
        <v>0.2764160699</v>
      </c>
      <c r="W40" s="114" t="str">
        <f t="shared" si="38"/>
        <v>Too early</v>
      </c>
      <c r="X40" s="121"/>
      <c r="Y40" s="122"/>
      <c r="Z40" s="120"/>
      <c r="AA40" s="114" t="str">
        <f t="shared" si="39"/>
        <v/>
      </c>
      <c r="AB40" s="113">
        <v>1433.0</v>
      </c>
      <c r="AC40" s="114">
        <f t="shared" si="14"/>
        <v>0.2847173761</v>
      </c>
      <c r="AD40" s="116">
        <f t="shared" si="26"/>
        <v>53.06985294</v>
      </c>
      <c r="AE40" s="123">
        <v>26.0</v>
      </c>
      <c r="AF40" s="123">
        <v>105.0</v>
      </c>
      <c r="AG40" s="123">
        <v>131.0</v>
      </c>
      <c r="AH40" s="144">
        <v>20533.0</v>
      </c>
      <c r="AI40" s="108">
        <f t="shared" si="40"/>
        <v>1119.5</v>
      </c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</row>
    <row r="41" ht="15.75" customHeight="1">
      <c r="A41" s="94">
        <v>15.0</v>
      </c>
      <c r="B41" s="94">
        <f t="shared" si="2"/>
        <v>12</v>
      </c>
      <c r="C41" s="95">
        <v>45999.0</v>
      </c>
      <c r="D41" s="94" t="s">
        <v>151</v>
      </c>
      <c r="E41" s="94"/>
      <c r="F41" s="94"/>
      <c r="G41" s="95">
        <v>46003.791666666664</v>
      </c>
      <c r="H41" s="94" t="s">
        <v>126</v>
      </c>
      <c r="I41" s="23">
        <f t="shared" si="3"/>
        <v>1006</v>
      </c>
      <c r="J41" s="21" t="str">
        <f t="shared" si="4"/>
        <v>Too early</v>
      </c>
      <c r="K41" s="24" t="str">
        <f t="shared" si="34"/>
        <v>Too early</v>
      </c>
      <c r="L41" s="96">
        <f t="shared" si="31"/>
        <v>103427</v>
      </c>
      <c r="M41" s="97">
        <f t="shared" si="33"/>
        <v>150000</v>
      </c>
      <c r="N41" s="98">
        <f t="shared" si="7"/>
        <v>0.6895133333</v>
      </c>
      <c r="O41" s="24" t="str">
        <f t="shared" si="35"/>
        <v>Too early</v>
      </c>
      <c r="P41" s="104">
        <v>1006.0</v>
      </c>
      <c r="Q41" s="100">
        <f t="shared" si="36"/>
        <v>1351.5</v>
      </c>
      <c r="R41" s="101" t="str">
        <f>IF(B41&lt;7,(P41/VLOOKUP(B41,'Sales Pacing'!$A$23:$E$36,2)),"Too early")</f>
        <v>Too early</v>
      </c>
      <c r="S41" s="102" t="str">
        <f t="shared" si="37"/>
        <v>Too early</v>
      </c>
      <c r="T41" s="103">
        <v>103427.0</v>
      </c>
      <c r="U41" s="19">
        <v>150000.0</v>
      </c>
      <c r="V41" s="98">
        <f t="shared" si="11"/>
        <v>0.6895133333</v>
      </c>
      <c r="W41" s="24" t="str">
        <f t="shared" si="38"/>
        <v>Too early</v>
      </c>
      <c r="X41" s="104"/>
      <c r="Y41" s="105"/>
      <c r="Z41" s="19"/>
      <c r="AA41" s="24" t="str">
        <f t="shared" si="39"/>
        <v/>
      </c>
      <c r="AB41" s="21">
        <v>1590.0</v>
      </c>
      <c r="AC41" s="24">
        <f t="shared" si="14"/>
        <v>0.6327044025</v>
      </c>
      <c r="AD41" s="97">
        <f t="shared" si="26"/>
        <v>102.8101392</v>
      </c>
      <c r="AE41" s="106">
        <v>87.0</v>
      </c>
      <c r="AF41" s="106">
        <v>264.0</v>
      </c>
      <c r="AG41" s="106">
        <v>351.0</v>
      </c>
      <c r="AH41" s="107">
        <v>98177.0</v>
      </c>
      <c r="AI41" s="108">
        <f t="shared" si="40"/>
        <v>5250</v>
      </c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</row>
    <row r="42" ht="15.75" customHeight="1">
      <c r="A42" s="110">
        <v>15.0</v>
      </c>
      <c r="B42" s="110">
        <f t="shared" si="2"/>
        <v>12</v>
      </c>
      <c r="C42" s="111">
        <v>45999.0</v>
      </c>
      <c r="D42" s="110" t="s">
        <v>151</v>
      </c>
      <c r="E42" s="110"/>
      <c r="F42" s="110"/>
      <c r="G42" s="111">
        <v>46004.791666666664</v>
      </c>
      <c r="H42" s="110" t="s">
        <v>126</v>
      </c>
      <c r="I42" s="112">
        <f t="shared" si="3"/>
        <v>1233</v>
      </c>
      <c r="J42" s="113" t="str">
        <f t="shared" si="4"/>
        <v>Too early</v>
      </c>
      <c r="K42" s="114" t="str">
        <f t="shared" si="34"/>
        <v>Too early</v>
      </c>
      <c r="L42" s="115">
        <f t="shared" si="31"/>
        <v>123198</v>
      </c>
      <c r="M42" s="116">
        <f t="shared" si="33"/>
        <v>150000</v>
      </c>
      <c r="N42" s="117">
        <f t="shared" si="7"/>
        <v>0.82132</v>
      </c>
      <c r="O42" s="114" t="str">
        <f t="shared" si="35"/>
        <v>Too early</v>
      </c>
      <c r="P42" s="121">
        <v>1233.0</v>
      </c>
      <c r="Q42" s="141">
        <f t="shared" si="36"/>
        <v>1351.5</v>
      </c>
      <c r="R42" s="142" t="str">
        <f>IF(B42&lt;7,(P42/VLOOKUP(B42,'Sales Pacing'!$A$23:$E$36,2)),"Too early")</f>
        <v>Too early</v>
      </c>
      <c r="S42" s="143" t="str">
        <f t="shared" si="37"/>
        <v>Too early</v>
      </c>
      <c r="T42" s="119">
        <v>123198.0</v>
      </c>
      <c r="U42" s="120">
        <v>150000.0</v>
      </c>
      <c r="V42" s="117">
        <f t="shared" si="11"/>
        <v>0.82132</v>
      </c>
      <c r="W42" s="114" t="str">
        <f t="shared" si="38"/>
        <v>Too early</v>
      </c>
      <c r="X42" s="121"/>
      <c r="Y42" s="122"/>
      <c r="Z42" s="120"/>
      <c r="AA42" s="114" t="str">
        <f t="shared" si="39"/>
        <v/>
      </c>
      <c r="AB42" s="113">
        <v>1590.0</v>
      </c>
      <c r="AC42" s="114">
        <f t="shared" si="14"/>
        <v>0.7754716981</v>
      </c>
      <c r="AD42" s="116">
        <f t="shared" si="26"/>
        <v>99.91727494</v>
      </c>
      <c r="AE42" s="123">
        <v>128.0</v>
      </c>
      <c r="AF42" s="123">
        <v>291.0</v>
      </c>
      <c r="AG42" s="123">
        <v>419.0</v>
      </c>
      <c r="AH42" s="107">
        <v>118044.0</v>
      </c>
      <c r="AI42" s="108">
        <f t="shared" si="40"/>
        <v>5154</v>
      </c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</row>
    <row r="43" ht="15.75" customHeight="1">
      <c r="A43" s="94">
        <v>16.0</v>
      </c>
      <c r="B43" s="94">
        <f t="shared" si="2"/>
        <v>13</v>
      </c>
      <c r="C43" s="95">
        <v>46006.0</v>
      </c>
      <c r="D43" s="94" t="s">
        <v>152</v>
      </c>
      <c r="E43" s="94"/>
      <c r="F43" s="94"/>
      <c r="G43" s="95">
        <v>46009.791666666664</v>
      </c>
      <c r="H43" s="94" t="s">
        <v>150</v>
      </c>
      <c r="I43" s="23">
        <f t="shared" si="3"/>
        <v>218</v>
      </c>
      <c r="J43" s="21" t="str">
        <f t="shared" si="4"/>
        <v>Too early</v>
      </c>
      <c r="K43" s="24" t="str">
        <f t="shared" si="34"/>
        <v>Too early</v>
      </c>
      <c r="L43" s="96">
        <f t="shared" si="31"/>
        <v>13189</v>
      </c>
      <c r="M43" s="97">
        <f t="shared" si="33"/>
        <v>75833</v>
      </c>
      <c r="N43" s="98">
        <f t="shared" si="7"/>
        <v>0.1739216436</v>
      </c>
      <c r="O43" s="24" t="str">
        <f t="shared" si="35"/>
        <v>Too early</v>
      </c>
      <c r="P43" s="104">
        <v>218.0</v>
      </c>
      <c r="Q43" s="100">
        <f t="shared" si="36"/>
        <v>1218.05</v>
      </c>
      <c r="R43" s="101" t="str">
        <f>IF(B43&lt;7,(P43/VLOOKUP(B43,'Sales Pacing'!$A$23:$E$36,2)),"Too early")</f>
        <v>Too early</v>
      </c>
      <c r="S43" s="102" t="str">
        <f t="shared" si="37"/>
        <v>Too early</v>
      </c>
      <c r="T43" s="105">
        <v>13189.0</v>
      </c>
      <c r="U43" s="19">
        <v>75833.0</v>
      </c>
      <c r="V43" s="98">
        <f t="shared" si="11"/>
        <v>0.1739216436</v>
      </c>
      <c r="W43" s="24" t="str">
        <f t="shared" si="38"/>
        <v>Too early</v>
      </c>
      <c r="X43" s="104"/>
      <c r="Y43" s="105"/>
      <c r="Z43" s="19"/>
      <c r="AA43" s="24" t="str">
        <f t="shared" si="39"/>
        <v/>
      </c>
      <c r="AB43" s="21">
        <v>1433.0</v>
      </c>
      <c r="AC43" s="24">
        <f t="shared" si="14"/>
        <v>0.152128402</v>
      </c>
      <c r="AD43" s="97">
        <f t="shared" si="26"/>
        <v>60.5</v>
      </c>
      <c r="AE43" s="106"/>
      <c r="AF43" s="106"/>
      <c r="AG43" s="106"/>
      <c r="AH43" s="107">
        <v>12454.0</v>
      </c>
      <c r="AI43" s="108">
        <f t="shared" si="40"/>
        <v>735</v>
      </c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</row>
    <row r="44" ht="15.75" customHeight="1">
      <c r="A44" s="94">
        <v>16.0</v>
      </c>
      <c r="B44" s="94">
        <f t="shared" si="2"/>
        <v>13</v>
      </c>
      <c r="C44" s="95">
        <v>46006.0</v>
      </c>
      <c r="D44" s="94" t="s">
        <v>152</v>
      </c>
      <c r="E44" s="94"/>
      <c r="F44" s="94"/>
      <c r="G44" s="95">
        <v>46010.791666666664</v>
      </c>
      <c r="H44" s="94" t="s">
        <v>150</v>
      </c>
      <c r="I44" s="23">
        <f t="shared" si="3"/>
        <v>193</v>
      </c>
      <c r="J44" s="21" t="str">
        <f t="shared" si="4"/>
        <v>Too early</v>
      </c>
      <c r="K44" s="24" t="str">
        <f t="shared" si="34"/>
        <v>Too early</v>
      </c>
      <c r="L44" s="96">
        <f t="shared" si="31"/>
        <v>11666.5</v>
      </c>
      <c r="M44" s="97">
        <f t="shared" si="33"/>
        <v>75833</v>
      </c>
      <c r="N44" s="98">
        <f t="shared" si="7"/>
        <v>0.1538446323</v>
      </c>
      <c r="O44" s="24" t="str">
        <f t="shared" si="35"/>
        <v>Too early</v>
      </c>
      <c r="P44" s="104">
        <v>193.0</v>
      </c>
      <c r="Q44" s="100">
        <f t="shared" si="36"/>
        <v>1218.05</v>
      </c>
      <c r="R44" s="101" t="str">
        <f>IF(B44&lt;7,(P44/VLOOKUP(B44,'Sales Pacing'!$A$23:$E$36,2)),"Too early")</f>
        <v>Too early</v>
      </c>
      <c r="S44" s="102" t="str">
        <f t="shared" si="37"/>
        <v>Too early</v>
      </c>
      <c r="T44" s="105">
        <v>11666.5</v>
      </c>
      <c r="U44" s="19">
        <v>75833.0</v>
      </c>
      <c r="V44" s="98">
        <f t="shared" si="11"/>
        <v>0.1538446323</v>
      </c>
      <c r="W44" s="24" t="str">
        <f t="shared" si="38"/>
        <v>Too early</v>
      </c>
      <c r="X44" s="104"/>
      <c r="Y44" s="105"/>
      <c r="Z44" s="19"/>
      <c r="AA44" s="24" t="str">
        <f t="shared" si="39"/>
        <v/>
      </c>
      <c r="AB44" s="21">
        <v>1433.0</v>
      </c>
      <c r="AC44" s="24">
        <f t="shared" si="14"/>
        <v>0.1346824843</v>
      </c>
      <c r="AD44" s="97">
        <f t="shared" si="26"/>
        <v>60.44818653</v>
      </c>
      <c r="AE44" s="106"/>
      <c r="AF44" s="106"/>
      <c r="AG44" s="106"/>
      <c r="AH44" s="107">
        <v>11477.0</v>
      </c>
      <c r="AI44" s="108">
        <f t="shared" si="40"/>
        <v>189.5</v>
      </c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</row>
    <row r="45" ht="15.75" customHeight="1">
      <c r="A45" s="94">
        <v>16.0</v>
      </c>
      <c r="B45" s="94">
        <f t="shared" si="2"/>
        <v>13</v>
      </c>
      <c r="C45" s="95">
        <v>46006.0</v>
      </c>
      <c r="D45" s="94" t="s">
        <v>152</v>
      </c>
      <c r="E45" s="94"/>
      <c r="F45" s="94"/>
      <c r="G45" s="95">
        <v>46011.541666666664</v>
      </c>
      <c r="H45" s="94" t="s">
        <v>150</v>
      </c>
      <c r="I45" s="23">
        <f t="shared" si="3"/>
        <v>350</v>
      </c>
      <c r="J45" s="21" t="str">
        <f t="shared" si="4"/>
        <v>Too early</v>
      </c>
      <c r="K45" s="24" t="str">
        <f t="shared" si="34"/>
        <v>Too early</v>
      </c>
      <c r="L45" s="96">
        <f t="shared" si="31"/>
        <v>21404.5</v>
      </c>
      <c r="M45" s="97">
        <f t="shared" si="33"/>
        <v>75833</v>
      </c>
      <c r="N45" s="98">
        <f t="shared" si="7"/>
        <v>0.2822583836</v>
      </c>
      <c r="O45" s="24" t="str">
        <f t="shared" si="35"/>
        <v>Too early</v>
      </c>
      <c r="P45" s="104">
        <v>350.0</v>
      </c>
      <c r="Q45" s="100">
        <f t="shared" si="36"/>
        <v>1218.05</v>
      </c>
      <c r="R45" s="101" t="str">
        <f>IF(B45&lt;7,(P45/VLOOKUP(B45,'Sales Pacing'!$A$23:$E$36,2)),"Too early")</f>
        <v>Too early</v>
      </c>
      <c r="S45" s="102" t="str">
        <f t="shared" si="37"/>
        <v>Too early</v>
      </c>
      <c r="T45" s="105">
        <v>21404.5</v>
      </c>
      <c r="U45" s="19">
        <v>75833.0</v>
      </c>
      <c r="V45" s="98">
        <f t="shared" si="11"/>
        <v>0.2822583836</v>
      </c>
      <c r="W45" s="24" t="str">
        <f t="shared" si="38"/>
        <v>Too early</v>
      </c>
      <c r="X45" s="104"/>
      <c r="Y45" s="105"/>
      <c r="Z45" s="19"/>
      <c r="AA45" s="24" t="str">
        <f t="shared" si="39"/>
        <v/>
      </c>
      <c r="AB45" s="21">
        <v>1433.0</v>
      </c>
      <c r="AC45" s="24">
        <f t="shared" si="14"/>
        <v>0.2442428472</v>
      </c>
      <c r="AD45" s="97">
        <f t="shared" si="26"/>
        <v>61.15571429</v>
      </c>
      <c r="AE45" s="106"/>
      <c r="AF45" s="106"/>
      <c r="AG45" s="106"/>
      <c r="AH45" s="107">
        <v>20515.0</v>
      </c>
      <c r="AI45" s="108">
        <f t="shared" si="40"/>
        <v>889.5</v>
      </c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</row>
    <row r="46" ht="15.75" customHeight="1">
      <c r="A46" s="94">
        <v>16.0</v>
      </c>
      <c r="B46" s="94">
        <f t="shared" si="2"/>
        <v>13</v>
      </c>
      <c r="C46" s="95">
        <v>46006.0</v>
      </c>
      <c r="D46" s="94" t="s">
        <v>152</v>
      </c>
      <c r="E46" s="94"/>
      <c r="F46" s="94"/>
      <c r="G46" s="95">
        <v>46011.791666666664</v>
      </c>
      <c r="H46" s="94" t="s">
        <v>150</v>
      </c>
      <c r="I46" s="23">
        <f t="shared" si="3"/>
        <v>224</v>
      </c>
      <c r="J46" s="21" t="str">
        <f t="shared" si="4"/>
        <v>Too early</v>
      </c>
      <c r="K46" s="24" t="str">
        <f t="shared" si="34"/>
        <v>Too early</v>
      </c>
      <c r="L46" s="96">
        <f t="shared" si="31"/>
        <v>13817</v>
      </c>
      <c r="M46" s="97">
        <f t="shared" si="33"/>
        <v>75833</v>
      </c>
      <c r="N46" s="98">
        <f t="shared" si="7"/>
        <v>0.1822029987</v>
      </c>
      <c r="O46" s="24" t="str">
        <f t="shared" si="35"/>
        <v>Too early</v>
      </c>
      <c r="P46" s="104">
        <v>224.0</v>
      </c>
      <c r="Q46" s="100">
        <f t="shared" si="36"/>
        <v>1218.05</v>
      </c>
      <c r="R46" s="101" t="str">
        <f>IF(B46&lt;7,(P46/VLOOKUP(B46,'Sales Pacing'!$A$23:$E$36,2)),"Too early")</f>
        <v>Too early</v>
      </c>
      <c r="S46" s="102" t="str">
        <f t="shared" si="37"/>
        <v>Too early</v>
      </c>
      <c r="T46" s="105">
        <v>13817.0</v>
      </c>
      <c r="U46" s="19">
        <v>75833.0</v>
      </c>
      <c r="V46" s="98">
        <f t="shared" si="11"/>
        <v>0.1822029987</v>
      </c>
      <c r="W46" s="24" t="str">
        <f t="shared" si="38"/>
        <v>Too early</v>
      </c>
      <c r="X46" s="104"/>
      <c r="Y46" s="105"/>
      <c r="Z46" s="19"/>
      <c r="AA46" s="24" t="str">
        <f t="shared" si="39"/>
        <v/>
      </c>
      <c r="AB46" s="21">
        <v>1433.0</v>
      </c>
      <c r="AC46" s="24">
        <f t="shared" si="14"/>
        <v>0.1563154222</v>
      </c>
      <c r="AD46" s="97">
        <f t="shared" si="26"/>
        <v>61.68303571</v>
      </c>
      <c r="AE46" s="106"/>
      <c r="AF46" s="106"/>
      <c r="AG46" s="106"/>
      <c r="AH46" s="107">
        <v>12895.0</v>
      </c>
      <c r="AI46" s="108">
        <f t="shared" si="40"/>
        <v>922</v>
      </c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</row>
    <row r="47" ht="15.75" customHeight="1">
      <c r="A47" s="94">
        <v>16.0</v>
      </c>
      <c r="B47" s="94">
        <f t="shared" si="2"/>
        <v>13</v>
      </c>
      <c r="C47" s="95">
        <v>46006.0</v>
      </c>
      <c r="D47" s="94" t="s">
        <v>152</v>
      </c>
      <c r="E47" s="94"/>
      <c r="F47" s="94"/>
      <c r="G47" s="95">
        <v>46012.583333333336</v>
      </c>
      <c r="H47" s="94" t="s">
        <v>150</v>
      </c>
      <c r="I47" s="23">
        <f t="shared" si="3"/>
        <v>589</v>
      </c>
      <c r="J47" s="21" t="str">
        <f t="shared" si="4"/>
        <v>Too early</v>
      </c>
      <c r="K47" s="24" t="str">
        <f t="shared" si="34"/>
        <v>Too early</v>
      </c>
      <c r="L47" s="96">
        <f t="shared" si="31"/>
        <v>23553</v>
      </c>
      <c r="M47" s="97">
        <f t="shared" si="33"/>
        <v>88284</v>
      </c>
      <c r="N47" s="98">
        <f t="shared" si="7"/>
        <v>0.2667867337</v>
      </c>
      <c r="O47" s="24" t="str">
        <f t="shared" si="35"/>
        <v>Too early</v>
      </c>
      <c r="P47" s="104">
        <v>290.0</v>
      </c>
      <c r="Q47" s="100">
        <f t="shared" si="36"/>
        <v>963.9</v>
      </c>
      <c r="R47" s="101" t="str">
        <f>IF(B47&lt;7,(P47/VLOOKUP(B47,'Sales Pacing'!$A$23:$E$36,2)),"Too early")</f>
        <v>Too early</v>
      </c>
      <c r="S47" s="102" t="str">
        <f t="shared" si="37"/>
        <v>Too early</v>
      </c>
      <c r="T47" s="105">
        <v>16914.0</v>
      </c>
      <c r="U47" s="19">
        <v>75834.0</v>
      </c>
      <c r="V47" s="98">
        <f t="shared" si="11"/>
        <v>0.2230397975</v>
      </c>
      <c r="W47" s="24" t="str">
        <f t="shared" si="38"/>
        <v>Too early</v>
      </c>
      <c r="X47" s="104">
        <v>299.0</v>
      </c>
      <c r="Y47" s="105">
        <v>6639.0</v>
      </c>
      <c r="Z47" s="19">
        <v>12450.0</v>
      </c>
      <c r="AA47" s="24">
        <f t="shared" si="39"/>
        <v>0.533253012</v>
      </c>
      <c r="AB47" s="21">
        <v>1433.0</v>
      </c>
      <c r="AC47" s="24">
        <f t="shared" si="14"/>
        <v>0.41102582</v>
      </c>
      <c r="AD47" s="97">
        <f t="shared" si="26"/>
        <v>39.98811545</v>
      </c>
      <c r="AE47" s="106"/>
      <c r="AF47" s="106"/>
      <c r="AG47" s="106"/>
      <c r="AH47" s="107">
        <v>21923.0</v>
      </c>
      <c r="AI47" s="108">
        <f t="shared" si="40"/>
        <v>1630</v>
      </c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</row>
    <row r="48" ht="15.75" customHeight="1">
      <c r="A48" s="110">
        <v>16.0</v>
      </c>
      <c r="B48" s="110">
        <f t="shared" si="2"/>
        <v>13</v>
      </c>
      <c r="C48" s="111">
        <v>46006.0</v>
      </c>
      <c r="D48" s="110" t="s">
        <v>152</v>
      </c>
      <c r="E48" s="110"/>
      <c r="F48" s="110"/>
      <c r="G48" s="111">
        <v>46012.791666666664</v>
      </c>
      <c r="H48" s="110" t="s">
        <v>150</v>
      </c>
      <c r="I48" s="112">
        <f t="shared" si="3"/>
        <v>137</v>
      </c>
      <c r="J48" s="113" t="str">
        <f t="shared" si="4"/>
        <v>Too early</v>
      </c>
      <c r="K48" s="114" t="str">
        <f t="shared" si="34"/>
        <v>Too early</v>
      </c>
      <c r="L48" s="115">
        <f t="shared" si="31"/>
        <v>7896</v>
      </c>
      <c r="M48" s="116">
        <f t="shared" si="33"/>
        <v>75834</v>
      </c>
      <c r="N48" s="117">
        <f t="shared" si="7"/>
        <v>0.1041221616</v>
      </c>
      <c r="O48" s="114" t="str">
        <f t="shared" si="35"/>
        <v>Too early</v>
      </c>
      <c r="P48" s="121">
        <v>137.0</v>
      </c>
      <c r="Q48" s="141">
        <f t="shared" si="36"/>
        <v>1218.05</v>
      </c>
      <c r="R48" s="142" t="str">
        <f>IF(B48&lt;7,(P48/VLOOKUP(B48,'Sales Pacing'!$A$23:$E$36,2)),"Too early")</f>
        <v>Too early</v>
      </c>
      <c r="S48" s="143" t="str">
        <f t="shared" si="37"/>
        <v>Too early</v>
      </c>
      <c r="T48" s="122">
        <v>7896.0</v>
      </c>
      <c r="U48" s="120">
        <v>75834.0</v>
      </c>
      <c r="V48" s="117">
        <f t="shared" si="11"/>
        <v>0.1041221616</v>
      </c>
      <c r="W48" s="114" t="str">
        <f t="shared" si="38"/>
        <v>Too early</v>
      </c>
      <c r="X48" s="121"/>
      <c r="Y48" s="122"/>
      <c r="Z48" s="120"/>
      <c r="AA48" s="114" t="str">
        <f t="shared" si="39"/>
        <v/>
      </c>
      <c r="AB48" s="113">
        <v>1433.0</v>
      </c>
      <c r="AC48" s="114">
        <f t="shared" si="14"/>
        <v>0.09560362875</v>
      </c>
      <c r="AD48" s="116">
        <f t="shared" si="26"/>
        <v>57.6350365</v>
      </c>
      <c r="AE48" s="123"/>
      <c r="AF48" s="123"/>
      <c r="AG48" s="123"/>
      <c r="AH48" s="144">
        <v>7706.0</v>
      </c>
      <c r="AI48" s="108">
        <f t="shared" si="40"/>
        <v>190</v>
      </c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</row>
    <row r="49" ht="15.75" customHeight="1">
      <c r="A49" s="94">
        <v>17.0</v>
      </c>
      <c r="B49" s="94">
        <f t="shared" si="2"/>
        <v>14</v>
      </c>
      <c r="C49" s="95">
        <v>46013.0</v>
      </c>
      <c r="D49" s="94" t="s">
        <v>153</v>
      </c>
      <c r="E49" s="94"/>
      <c r="F49" s="94"/>
      <c r="G49" s="95">
        <v>46014.791666666664</v>
      </c>
      <c r="H49" s="94" t="s">
        <v>138</v>
      </c>
      <c r="I49" s="23">
        <f t="shared" si="3"/>
        <v>858</v>
      </c>
      <c r="J49" s="21" t="str">
        <f t="shared" si="4"/>
        <v>Too early</v>
      </c>
      <c r="K49" s="24" t="str">
        <f t="shared" si="34"/>
        <v>Too early</v>
      </c>
      <c r="L49" s="96">
        <f t="shared" si="31"/>
        <v>66653.6</v>
      </c>
      <c r="M49" s="97">
        <f t="shared" si="33"/>
        <v>100000</v>
      </c>
      <c r="N49" s="98">
        <f t="shared" si="7"/>
        <v>0.666536</v>
      </c>
      <c r="O49" s="24" t="str">
        <f t="shared" si="35"/>
        <v>Too early</v>
      </c>
      <c r="P49" s="99">
        <v>858.0</v>
      </c>
      <c r="Q49" s="100">
        <f t="shared" si="36"/>
        <v>1106.7</v>
      </c>
      <c r="R49" s="101" t="str">
        <f>IF(B49&lt;7,(P49/VLOOKUP(B49,'Sales Pacing'!$A$23:$E$36,2)),"Too early")</f>
        <v>Too early</v>
      </c>
      <c r="S49" s="102" t="str">
        <f t="shared" si="37"/>
        <v>Too early</v>
      </c>
      <c r="T49" s="105">
        <v>66653.6</v>
      </c>
      <c r="U49" s="19">
        <v>100000.0</v>
      </c>
      <c r="V49" s="98">
        <f t="shared" si="11"/>
        <v>0.666536</v>
      </c>
      <c r="W49" s="24" t="str">
        <f t="shared" si="38"/>
        <v>Too early</v>
      </c>
      <c r="X49" s="104"/>
      <c r="Y49" s="105"/>
      <c r="Z49" s="19"/>
      <c r="AA49" s="24" t="str">
        <f t="shared" si="39"/>
        <v/>
      </c>
      <c r="AB49" s="21">
        <v>1302.0</v>
      </c>
      <c r="AC49" s="24">
        <f t="shared" si="14"/>
        <v>0.6589861751</v>
      </c>
      <c r="AD49" s="97">
        <f t="shared" si="26"/>
        <v>77.68484848</v>
      </c>
      <c r="AE49" s="106"/>
      <c r="AF49" s="106"/>
      <c r="AG49" s="106"/>
      <c r="AH49" s="107">
        <v>62594.0</v>
      </c>
      <c r="AI49" s="108">
        <f t="shared" si="40"/>
        <v>4059.6</v>
      </c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</row>
    <row r="50" ht="15.75" customHeight="1">
      <c r="A50" s="110">
        <v>17.0</v>
      </c>
      <c r="B50" s="110">
        <f t="shared" si="2"/>
        <v>14</v>
      </c>
      <c r="C50" s="111">
        <v>46013.0</v>
      </c>
      <c r="D50" s="110" t="s">
        <v>153</v>
      </c>
      <c r="E50" s="110"/>
      <c r="F50" s="110"/>
      <c r="G50" s="111">
        <v>46015.458333333336</v>
      </c>
      <c r="H50" s="110" t="s">
        <v>138</v>
      </c>
      <c r="I50" s="112">
        <f t="shared" si="3"/>
        <v>210</v>
      </c>
      <c r="J50" s="113" t="str">
        <f t="shared" si="4"/>
        <v>Too early</v>
      </c>
      <c r="K50" s="114" t="str">
        <f t="shared" si="34"/>
        <v>Too early</v>
      </c>
      <c r="L50" s="115">
        <f t="shared" si="31"/>
        <v>14364.4</v>
      </c>
      <c r="M50" s="116">
        <f t="shared" si="33"/>
        <v>100000</v>
      </c>
      <c r="N50" s="117">
        <f t="shared" si="7"/>
        <v>0.143644</v>
      </c>
      <c r="O50" s="114" t="str">
        <f t="shared" si="35"/>
        <v>Too early</v>
      </c>
      <c r="P50" s="118">
        <v>210.0</v>
      </c>
      <c r="Q50" s="100">
        <f t="shared" si="36"/>
        <v>1106.7</v>
      </c>
      <c r="R50" s="142" t="str">
        <f>IF(B50&lt;7,(P50/VLOOKUP(B50,'Sales Pacing'!$A$23:$E$36,2)),"Too early")</f>
        <v>Too early</v>
      </c>
      <c r="S50" s="102" t="str">
        <f t="shared" si="37"/>
        <v>Too early</v>
      </c>
      <c r="T50" s="122">
        <v>14364.4</v>
      </c>
      <c r="U50" s="120">
        <v>100000.0</v>
      </c>
      <c r="V50" s="117">
        <f t="shared" si="11"/>
        <v>0.143644</v>
      </c>
      <c r="W50" s="114" t="str">
        <f t="shared" si="38"/>
        <v>Too early</v>
      </c>
      <c r="X50" s="121"/>
      <c r="Y50" s="122"/>
      <c r="Z50" s="120"/>
      <c r="AA50" s="114" t="str">
        <f t="shared" si="39"/>
        <v/>
      </c>
      <c r="AB50" s="113">
        <v>1302.0</v>
      </c>
      <c r="AC50" s="24">
        <f t="shared" si="14"/>
        <v>0.1612903226</v>
      </c>
      <c r="AD50" s="116">
        <f t="shared" si="26"/>
        <v>68.40190476</v>
      </c>
      <c r="AE50" s="123"/>
      <c r="AF50" s="123"/>
      <c r="AG50" s="123"/>
      <c r="AH50" s="144">
        <v>13544.0</v>
      </c>
      <c r="AI50" s="108">
        <f t="shared" si="40"/>
        <v>820.4</v>
      </c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</row>
    <row r="51" ht="15.75" customHeight="1">
      <c r="A51" s="124">
        <v>18.0</v>
      </c>
      <c r="B51" s="124">
        <f t="shared" si="2"/>
        <v>15</v>
      </c>
      <c r="C51" s="125">
        <v>46020.0</v>
      </c>
      <c r="D51" s="124" t="s">
        <v>145</v>
      </c>
      <c r="E51" s="124"/>
      <c r="F51" s="124"/>
      <c r="G51" s="126"/>
      <c r="H51" s="127"/>
      <c r="I51" s="128">
        <f t="shared" si="3"/>
        <v>0</v>
      </c>
      <c r="J51" s="129" t="str">
        <f t="shared" si="4"/>
        <v>Too early</v>
      </c>
      <c r="K51" s="130"/>
      <c r="L51" s="131">
        <f t="shared" si="31"/>
        <v>0</v>
      </c>
      <c r="M51" s="132">
        <f t="shared" si="33"/>
        <v>0</v>
      </c>
      <c r="N51" s="133" t="str">
        <f t="shared" si="7"/>
        <v>#DIV/0!</v>
      </c>
      <c r="O51" s="130"/>
      <c r="P51" s="129"/>
      <c r="Q51" s="129"/>
      <c r="R51" s="134" t="str">
        <f>IF(B51&lt;7,(P51/VLOOKUP(B51,'Sales Pacing'!$A$23:$E$36,2)),"Too early")</f>
        <v>Too early</v>
      </c>
      <c r="S51" s="134"/>
      <c r="T51" s="135"/>
      <c r="U51" s="135"/>
      <c r="V51" s="133" t="str">
        <f t="shared" si="11"/>
        <v/>
      </c>
      <c r="W51" s="130"/>
      <c r="X51" s="129"/>
      <c r="Y51" s="135"/>
      <c r="Z51" s="135"/>
      <c r="AA51" s="130" t="s">
        <v>129</v>
      </c>
      <c r="AB51" s="129"/>
      <c r="AC51" s="130" t="str">
        <f t="shared" si="14"/>
        <v>#DIV/0!</v>
      </c>
      <c r="AD51" s="132" t="str">
        <f t="shared" si="26"/>
        <v>#DIV/0!</v>
      </c>
      <c r="AE51" s="136"/>
      <c r="AF51" s="136"/>
      <c r="AG51" s="136"/>
      <c r="AH51" s="137" t="s">
        <v>146</v>
      </c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</row>
    <row r="52" ht="15.75" customHeight="1">
      <c r="A52" s="94">
        <v>19.0</v>
      </c>
      <c r="B52" s="94">
        <f t="shared" si="2"/>
        <v>16</v>
      </c>
      <c r="C52" s="95">
        <v>46027.0</v>
      </c>
      <c r="D52" s="94" t="s">
        <v>154</v>
      </c>
      <c r="E52" s="94"/>
      <c r="F52" s="94"/>
      <c r="G52" s="95">
        <v>46031.833333333336</v>
      </c>
      <c r="H52" s="94" t="s">
        <v>136</v>
      </c>
      <c r="I52" s="23">
        <f t="shared" si="3"/>
        <v>598</v>
      </c>
      <c r="J52" s="21" t="str">
        <f t="shared" si="4"/>
        <v>Too early</v>
      </c>
      <c r="K52" s="24" t="str">
        <f t="shared" ref="K52:K77" si="41">IF(J52="Too early",J52,J52/AB52)</f>
        <v>Too early</v>
      </c>
      <c r="L52" s="96">
        <f t="shared" si="31"/>
        <v>39591</v>
      </c>
      <c r="M52" s="97">
        <f t="shared" si="33"/>
        <v>54999</v>
      </c>
      <c r="N52" s="98">
        <f t="shared" si="7"/>
        <v>0.7198494518</v>
      </c>
      <c r="O52" s="24" t="str">
        <f t="shared" ref="O52:O77" si="42">IF($J52="Too early",J52,J52*AD52/M52)</f>
        <v>Too early</v>
      </c>
      <c r="P52" s="104">
        <v>29.0</v>
      </c>
      <c r="Q52" s="100">
        <f t="shared" ref="Q52:Q77" si="43">(AB52-X52)*0.85</f>
        <v>867.85</v>
      </c>
      <c r="R52" s="101" t="str">
        <f>IF(B52&lt;7,(P52/VLOOKUP(B52,'Sales Pacing'!$A$23:$E$36,2)),"Too early")</f>
        <v>Too early</v>
      </c>
      <c r="S52" s="102" t="str">
        <f t="shared" ref="S52:S77" si="44">IF(R52="Too early","Too early",R52/Q52)</f>
        <v>Too early</v>
      </c>
      <c r="T52" s="105">
        <v>1282.0</v>
      </c>
      <c r="U52" s="19">
        <v>21666.0</v>
      </c>
      <c r="V52" s="98">
        <f t="shared" si="11"/>
        <v>0.05917105142</v>
      </c>
      <c r="W52" s="24" t="str">
        <f t="shared" ref="W52:W77" si="45">IF($R52="Too early",R52,R52*AD52/U52)</f>
        <v>Too early</v>
      </c>
      <c r="X52" s="104">
        <v>569.0</v>
      </c>
      <c r="Y52" s="105">
        <v>38309.0</v>
      </c>
      <c r="Z52" s="19">
        <v>33333.0</v>
      </c>
      <c r="AA52" s="24">
        <f t="shared" ref="AA52:AA77" si="46">IF(Y52&gt;0,Y52/Z52,"")</f>
        <v>1.149281493</v>
      </c>
      <c r="AB52" s="21">
        <v>1590.0</v>
      </c>
      <c r="AC52" s="24">
        <f t="shared" si="14"/>
        <v>0.3761006289</v>
      </c>
      <c r="AD52" s="97">
        <f t="shared" si="26"/>
        <v>66.20568562</v>
      </c>
      <c r="AE52" s="106"/>
      <c r="AF52" s="106"/>
      <c r="AG52" s="106"/>
      <c r="AH52" s="107">
        <v>39591.0</v>
      </c>
      <c r="AI52" s="108">
        <f t="shared" ref="AI52:AI77" si="47">L52-AH52</f>
        <v>0</v>
      </c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</row>
    <row r="53" ht="15.75" customHeight="1">
      <c r="A53" s="94">
        <v>19.0</v>
      </c>
      <c r="B53" s="94">
        <f t="shared" si="2"/>
        <v>16</v>
      </c>
      <c r="C53" s="95">
        <v>46027.0</v>
      </c>
      <c r="D53" s="94" t="s">
        <v>155</v>
      </c>
      <c r="E53" s="94"/>
      <c r="F53" s="94"/>
      <c r="G53" s="95">
        <v>46032.833333333336</v>
      </c>
      <c r="H53" s="94" t="s">
        <v>136</v>
      </c>
      <c r="I53" s="23">
        <f t="shared" si="3"/>
        <v>623</v>
      </c>
      <c r="J53" s="21" t="str">
        <f t="shared" si="4"/>
        <v>Too early</v>
      </c>
      <c r="K53" s="24" t="str">
        <f t="shared" si="41"/>
        <v>Too early</v>
      </c>
      <c r="L53" s="96">
        <f t="shared" si="31"/>
        <v>40128</v>
      </c>
      <c r="M53" s="97">
        <f t="shared" si="33"/>
        <v>54999</v>
      </c>
      <c r="N53" s="98">
        <f t="shared" si="7"/>
        <v>0.7296132657</v>
      </c>
      <c r="O53" s="24" t="str">
        <f t="shared" si="42"/>
        <v>Too early</v>
      </c>
      <c r="P53" s="104">
        <v>67.0</v>
      </c>
      <c r="Q53" s="100">
        <f t="shared" si="43"/>
        <v>878.9</v>
      </c>
      <c r="R53" s="101" t="str">
        <f>IF(B53&lt;7,(P53/VLOOKUP(B53,'Sales Pacing'!$A$23:$E$36,2)),"Too early")</f>
        <v>Too early</v>
      </c>
      <c r="S53" s="102" t="str">
        <f t="shared" si="44"/>
        <v>Too early</v>
      </c>
      <c r="T53" s="105">
        <v>3760.0</v>
      </c>
      <c r="U53" s="19">
        <v>21666.0</v>
      </c>
      <c r="V53" s="98">
        <f t="shared" si="11"/>
        <v>0.1735438013</v>
      </c>
      <c r="W53" s="24" t="str">
        <f t="shared" si="45"/>
        <v>Too early</v>
      </c>
      <c r="X53" s="104">
        <v>556.0</v>
      </c>
      <c r="Y53" s="105">
        <v>36368.0</v>
      </c>
      <c r="Z53" s="19">
        <v>33333.0</v>
      </c>
      <c r="AA53" s="24">
        <f t="shared" si="46"/>
        <v>1.091050911</v>
      </c>
      <c r="AB53" s="21">
        <v>1590.0</v>
      </c>
      <c r="AC53" s="24">
        <f t="shared" si="14"/>
        <v>0.3918238994</v>
      </c>
      <c r="AD53" s="97">
        <f t="shared" si="26"/>
        <v>64.41091493</v>
      </c>
      <c r="AE53" s="106"/>
      <c r="AF53" s="106"/>
      <c r="AG53" s="106"/>
      <c r="AH53" s="107">
        <v>40067.0</v>
      </c>
      <c r="AI53" s="108">
        <f t="shared" si="47"/>
        <v>61</v>
      </c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</row>
    <row r="54" ht="15.75" customHeight="1">
      <c r="A54" s="110">
        <v>19.0</v>
      </c>
      <c r="B54" s="110">
        <f t="shared" si="2"/>
        <v>16</v>
      </c>
      <c r="C54" s="111">
        <v>46027.0</v>
      </c>
      <c r="D54" s="110" t="s">
        <v>156</v>
      </c>
      <c r="E54" s="110"/>
      <c r="F54" s="110"/>
      <c r="G54" s="111">
        <v>46033.583333333336</v>
      </c>
      <c r="H54" s="110" t="s">
        <v>136</v>
      </c>
      <c r="I54" s="112">
        <f t="shared" si="3"/>
        <v>621</v>
      </c>
      <c r="J54" s="113" t="str">
        <f t="shared" si="4"/>
        <v>Too early</v>
      </c>
      <c r="K54" s="114" t="str">
        <f t="shared" si="41"/>
        <v>Too early</v>
      </c>
      <c r="L54" s="115">
        <f t="shared" si="31"/>
        <v>39791.5</v>
      </c>
      <c r="M54" s="116">
        <f t="shared" si="33"/>
        <v>55000</v>
      </c>
      <c r="N54" s="117">
        <f t="shared" si="7"/>
        <v>0.7234818182</v>
      </c>
      <c r="O54" s="114" t="str">
        <f t="shared" si="42"/>
        <v>Too early</v>
      </c>
      <c r="P54" s="121">
        <v>52.0</v>
      </c>
      <c r="Q54" s="141">
        <f t="shared" si="43"/>
        <v>867.85</v>
      </c>
      <c r="R54" s="142" t="str">
        <f>IF(B54&lt;7,(P54/VLOOKUP(B54,'Sales Pacing'!$A$23:$E$36,2)),"Too early")</f>
        <v>Too early</v>
      </c>
      <c r="S54" s="143" t="str">
        <f t="shared" si="44"/>
        <v>Too early</v>
      </c>
      <c r="T54" s="122">
        <v>3088.0</v>
      </c>
      <c r="U54" s="120">
        <v>21666.0</v>
      </c>
      <c r="V54" s="117">
        <f t="shared" si="11"/>
        <v>0.1425274624</v>
      </c>
      <c r="W54" s="114" t="str">
        <f t="shared" si="45"/>
        <v>Too early</v>
      </c>
      <c r="X54" s="121">
        <v>569.0</v>
      </c>
      <c r="Y54" s="122">
        <v>36703.5</v>
      </c>
      <c r="Z54" s="120">
        <v>33334.0</v>
      </c>
      <c r="AA54" s="114">
        <f t="shared" si="46"/>
        <v>1.101082978</v>
      </c>
      <c r="AB54" s="113">
        <v>1590.0</v>
      </c>
      <c r="AC54" s="114">
        <f t="shared" si="14"/>
        <v>0.3905660377</v>
      </c>
      <c r="AD54" s="116">
        <f t="shared" si="26"/>
        <v>64.07648953</v>
      </c>
      <c r="AE54" s="123"/>
      <c r="AF54" s="123"/>
      <c r="AG54" s="123"/>
      <c r="AH54" s="144">
        <v>39442.0</v>
      </c>
      <c r="AI54" s="108">
        <f t="shared" si="47"/>
        <v>349.5</v>
      </c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</row>
    <row r="55" ht="15.75" customHeight="1">
      <c r="A55" s="94">
        <v>20.0</v>
      </c>
      <c r="B55" s="94">
        <f t="shared" si="2"/>
        <v>17</v>
      </c>
      <c r="C55" s="162">
        <v>46034.0</v>
      </c>
      <c r="D55" s="163" t="s">
        <v>157</v>
      </c>
      <c r="E55" s="163"/>
      <c r="F55" s="163"/>
      <c r="G55" s="162">
        <v>46038.833333333336</v>
      </c>
      <c r="H55" s="163" t="s">
        <v>136</v>
      </c>
      <c r="I55" s="23">
        <f t="shared" si="3"/>
        <v>417</v>
      </c>
      <c r="J55" s="21" t="str">
        <f t="shared" si="4"/>
        <v>Too early</v>
      </c>
      <c r="K55" s="24" t="str">
        <f t="shared" si="41"/>
        <v>Too early</v>
      </c>
      <c r="L55" s="96">
        <f t="shared" si="31"/>
        <v>28243</v>
      </c>
      <c r="M55" s="97">
        <f t="shared" si="33"/>
        <v>60000</v>
      </c>
      <c r="N55" s="98">
        <f t="shared" si="7"/>
        <v>0.4707166667</v>
      </c>
      <c r="O55" s="24" t="str">
        <f t="shared" si="42"/>
        <v>Too early</v>
      </c>
      <c r="P55" s="99">
        <v>50.0</v>
      </c>
      <c r="Q55" s="100">
        <f t="shared" si="43"/>
        <v>1039.55</v>
      </c>
      <c r="R55" s="101" t="str">
        <f>IF(B55&lt;7,(P55/VLOOKUP(B55,'Sales Pacing'!$A$23:$E$36,2)),"Too early")</f>
        <v>Too early</v>
      </c>
      <c r="S55" s="102" t="str">
        <f t="shared" si="44"/>
        <v>Too early</v>
      </c>
      <c r="T55" s="105">
        <v>2960.0</v>
      </c>
      <c r="U55" s="19">
        <v>30000.0</v>
      </c>
      <c r="V55" s="98">
        <f t="shared" si="11"/>
        <v>0.09866666667</v>
      </c>
      <c r="W55" s="24" t="str">
        <f t="shared" si="45"/>
        <v>Too early</v>
      </c>
      <c r="X55" s="104">
        <v>367.0</v>
      </c>
      <c r="Y55" s="105">
        <v>25283.0</v>
      </c>
      <c r="Z55" s="19">
        <v>30000.0</v>
      </c>
      <c r="AA55" s="24">
        <f t="shared" si="46"/>
        <v>0.8427666667</v>
      </c>
      <c r="AB55" s="21">
        <v>1590.0</v>
      </c>
      <c r="AC55" s="24">
        <f t="shared" si="14"/>
        <v>0.2622641509</v>
      </c>
      <c r="AD55" s="97">
        <f t="shared" si="26"/>
        <v>67.72901679</v>
      </c>
      <c r="AE55" s="106"/>
      <c r="AF55" s="106"/>
      <c r="AG55" s="106"/>
      <c r="AH55" s="107">
        <v>27996.0</v>
      </c>
      <c r="AI55" s="108">
        <f t="shared" si="47"/>
        <v>247</v>
      </c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</row>
    <row r="56" ht="15.75" customHeight="1">
      <c r="A56" s="94">
        <v>20.0</v>
      </c>
      <c r="B56" s="94">
        <f t="shared" si="2"/>
        <v>17</v>
      </c>
      <c r="C56" s="95">
        <v>46034.0</v>
      </c>
      <c r="D56" s="94" t="s">
        <v>157</v>
      </c>
      <c r="E56" s="94"/>
      <c r="F56" s="94"/>
      <c r="G56" s="95">
        <v>46039.833333333336</v>
      </c>
      <c r="H56" s="94" t="s">
        <v>136</v>
      </c>
      <c r="I56" s="23">
        <f t="shared" si="3"/>
        <v>718</v>
      </c>
      <c r="J56" s="21" t="str">
        <f t="shared" si="4"/>
        <v>Too early</v>
      </c>
      <c r="K56" s="24" t="str">
        <f t="shared" si="41"/>
        <v>Too early</v>
      </c>
      <c r="L56" s="96">
        <f t="shared" si="31"/>
        <v>47394.9</v>
      </c>
      <c r="M56" s="97">
        <f t="shared" si="33"/>
        <v>75000</v>
      </c>
      <c r="N56" s="98">
        <f t="shared" si="7"/>
        <v>0.631932</v>
      </c>
      <c r="O56" s="24" t="str">
        <f t="shared" si="42"/>
        <v>Too early</v>
      </c>
      <c r="P56" s="99">
        <v>118.0</v>
      </c>
      <c r="Q56" s="100">
        <f t="shared" si="43"/>
        <v>841.5</v>
      </c>
      <c r="R56" s="101" t="str">
        <f>IF(B56&lt;7,(P56/VLOOKUP(B56,'Sales Pacing'!$A$23:$E$36,2)),"Too early")</f>
        <v>Too early</v>
      </c>
      <c r="S56" s="102" t="str">
        <f t="shared" si="44"/>
        <v>Too early</v>
      </c>
      <c r="T56" s="105">
        <v>6839.0</v>
      </c>
      <c r="U56" s="19">
        <v>20000.0</v>
      </c>
      <c r="V56" s="98">
        <f t="shared" si="11"/>
        <v>0.34195</v>
      </c>
      <c r="W56" s="24" t="str">
        <f t="shared" si="45"/>
        <v>Too early</v>
      </c>
      <c r="X56" s="104">
        <v>600.0</v>
      </c>
      <c r="Y56" s="105">
        <v>40555.9</v>
      </c>
      <c r="Z56" s="19">
        <v>55000.0</v>
      </c>
      <c r="AA56" s="24">
        <f t="shared" si="46"/>
        <v>0.73738</v>
      </c>
      <c r="AB56" s="21">
        <v>1590.0</v>
      </c>
      <c r="AC56" s="24">
        <f t="shared" si="14"/>
        <v>0.451572327</v>
      </c>
      <c r="AD56" s="97">
        <f t="shared" si="26"/>
        <v>66.00961003</v>
      </c>
      <c r="AE56" s="106"/>
      <c r="AF56" s="106"/>
      <c r="AG56" s="106"/>
      <c r="AH56" s="107">
        <v>46870.0</v>
      </c>
      <c r="AI56" s="108">
        <f t="shared" si="47"/>
        <v>524.9</v>
      </c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</row>
    <row r="57" ht="15.75" customHeight="1">
      <c r="A57" s="110">
        <v>20.0</v>
      </c>
      <c r="B57" s="110">
        <f t="shared" si="2"/>
        <v>17</v>
      </c>
      <c r="C57" s="111">
        <v>46034.0</v>
      </c>
      <c r="D57" s="110" t="s">
        <v>157</v>
      </c>
      <c r="E57" s="110"/>
      <c r="F57" s="110"/>
      <c r="G57" s="111">
        <v>46040.583333333336</v>
      </c>
      <c r="H57" s="110" t="s">
        <v>136</v>
      </c>
      <c r="I57" s="112">
        <f t="shared" si="3"/>
        <v>696</v>
      </c>
      <c r="J57" s="113" t="str">
        <f t="shared" si="4"/>
        <v>Too early</v>
      </c>
      <c r="K57" s="114" t="str">
        <f t="shared" si="41"/>
        <v>Too early</v>
      </c>
      <c r="L57" s="115">
        <f t="shared" si="31"/>
        <v>44600.2</v>
      </c>
      <c r="M57" s="116">
        <f t="shared" si="33"/>
        <v>75000</v>
      </c>
      <c r="N57" s="117">
        <f t="shared" si="7"/>
        <v>0.5946693333</v>
      </c>
      <c r="O57" s="114" t="str">
        <f t="shared" si="42"/>
        <v>Too early</v>
      </c>
      <c r="P57" s="118">
        <v>89.0</v>
      </c>
      <c r="Q57" s="141">
        <f t="shared" si="43"/>
        <v>835.55</v>
      </c>
      <c r="R57" s="142" t="str">
        <f>IF(B57&lt;7,(P57/VLOOKUP(B57,'Sales Pacing'!$A$23:$E$36,2)),"Too early")</f>
        <v>Too early</v>
      </c>
      <c r="S57" s="143" t="str">
        <f t="shared" si="44"/>
        <v>Too early</v>
      </c>
      <c r="T57" s="122">
        <v>5667.0</v>
      </c>
      <c r="U57" s="120">
        <v>20000.0</v>
      </c>
      <c r="V57" s="117">
        <f t="shared" si="11"/>
        <v>0.28335</v>
      </c>
      <c r="W57" s="114" t="str">
        <f t="shared" si="45"/>
        <v>Too early</v>
      </c>
      <c r="X57" s="121">
        <v>607.0</v>
      </c>
      <c r="Y57" s="122">
        <v>38933.2</v>
      </c>
      <c r="Z57" s="120">
        <v>55000.0</v>
      </c>
      <c r="AA57" s="114">
        <f t="shared" si="46"/>
        <v>0.7078763636</v>
      </c>
      <c r="AB57" s="113">
        <v>1590.0</v>
      </c>
      <c r="AC57" s="114">
        <f t="shared" si="14"/>
        <v>0.4377358491</v>
      </c>
      <c r="AD57" s="116">
        <f t="shared" si="26"/>
        <v>64.08074713</v>
      </c>
      <c r="AE57" s="123"/>
      <c r="AF57" s="123"/>
      <c r="AG57" s="123"/>
      <c r="AH57" s="144">
        <v>44645.0</v>
      </c>
      <c r="AI57" s="108">
        <f t="shared" si="47"/>
        <v>-44.8</v>
      </c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</row>
    <row r="58" ht="15.75" customHeight="1">
      <c r="A58" s="94">
        <v>21.0</v>
      </c>
      <c r="B58" s="94">
        <f t="shared" si="2"/>
        <v>18</v>
      </c>
      <c r="C58" s="95">
        <v>46041.0</v>
      </c>
      <c r="D58" s="94" t="s">
        <v>158</v>
      </c>
      <c r="E58" s="94"/>
      <c r="F58" s="94"/>
      <c r="G58" s="95">
        <v>46044.791666666664</v>
      </c>
      <c r="H58" s="94" t="s">
        <v>138</v>
      </c>
      <c r="I58" s="23">
        <f t="shared" si="3"/>
        <v>124</v>
      </c>
      <c r="J58" s="21" t="str">
        <f t="shared" si="4"/>
        <v>Too early</v>
      </c>
      <c r="K58" s="24" t="str">
        <f t="shared" si="41"/>
        <v>Too early</v>
      </c>
      <c r="L58" s="96">
        <f t="shared" si="31"/>
        <v>7410</v>
      </c>
      <c r="M58" s="97">
        <f t="shared" si="33"/>
        <v>90000</v>
      </c>
      <c r="N58" s="98">
        <f t="shared" si="7"/>
        <v>0.08233333333</v>
      </c>
      <c r="O58" s="24" t="str">
        <f t="shared" si="42"/>
        <v>Too early</v>
      </c>
      <c r="P58" s="104">
        <v>124.0</v>
      </c>
      <c r="Q58" s="100">
        <f t="shared" si="43"/>
        <v>1106.7</v>
      </c>
      <c r="R58" s="101" t="str">
        <f>IF(B58&lt;7,(P58/VLOOKUP(B58,'Sales Pacing'!$A$23:$E$36,2)),"Too early")</f>
        <v>Too early</v>
      </c>
      <c r="S58" s="102" t="str">
        <f t="shared" si="44"/>
        <v>Too early</v>
      </c>
      <c r="T58" s="164">
        <v>7410.0</v>
      </c>
      <c r="U58" s="19">
        <v>90000.0</v>
      </c>
      <c r="V58" s="98">
        <f t="shared" si="11"/>
        <v>0.08233333333</v>
      </c>
      <c r="W58" s="24" t="str">
        <f t="shared" si="45"/>
        <v>Too early</v>
      </c>
      <c r="X58" s="104"/>
      <c r="Y58" s="105"/>
      <c r="Z58" s="19"/>
      <c r="AA58" s="24" t="str">
        <f t="shared" si="46"/>
        <v/>
      </c>
      <c r="AB58" s="21">
        <v>1302.0</v>
      </c>
      <c r="AC58" s="24">
        <f t="shared" si="14"/>
        <v>0.09523809524</v>
      </c>
      <c r="AD58" s="97">
        <f t="shared" si="26"/>
        <v>59.75806452</v>
      </c>
      <c r="AE58" s="106"/>
      <c r="AF58" s="106"/>
      <c r="AG58" s="106"/>
      <c r="AH58" s="107">
        <v>7349.0</v>
      </c>
      <c r="AI58" s="108">
        <f t="shared" si="47"/>
        <v>61</v>
      </c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</row>
    <row r="59" ht="15.75" customHeight="1">
      <c r="A59" s="94">
        <v>21.0</v>
      </c>
      <c r="B59" s="94">
        <f t="shared" si="2"/>
        <v>18</v>
      </c>
      <c r="C59" s="95">
        <v>46041.0</v>
      </c>
      <c r="D59" s="94" t="s">
        <v>158</v>
      </c>
      <c r="E59" s="94"/>
      <c r="F59" s="94"/>
      <c r="G59" s="95">
        <v>46045.791666666664</v>
      </c>
      <c r="H59" s="94" t="s">
        <v>138</v>
      </c>
      <c r="I59" s="23">
        <f t="shared" si="3"/>
        <v>298</v>
      </c>
      <c r="J59" s="21" t="str">
        <f t="shared" si="4"/>
        <v>Too early</v>
      </c>
      <c r="K59" s="24" t="str">
        <f t="shared" si="41"/>
        <v>Too early</v>
      </c>
      <c r="L59" s="96">
        <f t="shared" si="31"/>
        <v>21481.9</v>
      </c>
      <c r="M59" s="97">
        <f t="shared" si="33"/>
        <v>90000</v>
      </c>
      <c r="N59" s="98">
        <f t="shared" si="7"/>
        <v>0.2386877778</v>
      </c>
      <c r="O59" s="24" t="str">
        <f t="shared" si="42"/>
        <v>Too early</v>
      </c>
      <c r="P59" s="104">
        <v>298.0</v>
      </c>
      <c r="Q59" s="100">
        <f t="shared" si="43"/>
        <v>1106.7</v>
      </c>
      <c r="R59" s="101" t="str">
        <f>IF(B59&lt;7,(P59/VLOOKUP(B59,'Sales Pacing'!$A$23:$E$36,2)),"Too early")</f>
        <v>Too early</v>
      </c>
      <c r="S59" s="102" t="str">
        <f t="shared" si="44"/>
        <v>Too early</v>
      </c>
      <c r="T59" s="105">
        <v>21481.9</v>
      </c>
      <c r="U59" s="19">
        <v>90000.0</v>
      </c>
      <c r="V59" s="98">
        <f t="shared" si="11"/>
        <v>0.2386877778</v>
      </c>
      <c r="W59" s="24" t="str">
        <f t="shared" si="45"/>
        <v>Too early</v>
      </c>
      <c r="X59" s="104"/>
      <c r="Y59" s="105"/>
      <c r="Z59" s="19"/>
      <c r="AA59" s="24" t="str">
        <f t="shared" si="46"/>
        <v/>
      </c>
      <c r="AB59" s="21">
        <v>1302.0</v>
      </c>
      <c r="AC59" s="24">
        <f t="shared" si="14"/>
        <v>0.2288786482</v>
      </c>
      <c r="AD59" s="97">
        <f t="shared" si="26"/>
        <v>72.08691275</v>
      </c>
      <c r="AE59" s="106"/>
      <c r="AF59" s="106"/>
      <c r="AG59" s="106"/>
      <c r="AH59" s="107">
        <v>21092.0</v>
      </c>
      <c r="AI59" s="108">
        <f t="shared" si="47"/>
        <v>389.9</v>
      </c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</row>
    <row r="60" ht="15.75" customHeight="1">
      <c r="A60" s="94">
        <v>21.0</v>
      </c>
      <c r="B60" s="94">
        <f t="shared" si="2"/>
        <v>18</v>
      </c>
      <c r="C60" s="95">
        <v>46041.0</v>
      </c>
      <c r="D60" s="94" t="s">
        <v>158</v>
      </c>
      <c r="E60" s="94"/>
      <c r="F60" s="94"/>
      <c r="G60" s="95">
        <v>46046.791666666664</v>
      </c>
      <c r="H60" s="94" t="s">
        <v>138</v>
      </c>
      <c r="I60" s="23">
        <f t="shared" si="3"/>
        <v>481</v>
      </c>
      <c r="J60" s="21" t="str">
        <f t="shared" si="4"/>
        <v>Too early</v>
      </c>
      <c r="K60" s="24" t="str">
        <f t="shared" si="41"/>
        <v>Too early</v>
      </c>
      <c r="L60" s="96">
        <f t="shared" si="31"/>
        <v>34988.1</v>
      </c>
      <c r="M60" s="97">
        <f t="shared" si="33"/>
        <v>90000</v>
      </c>
      <c r="N60" s="98">
        <f t="shared" si="7"/>
        <v>0.3887566667</v>
      </c>
      <c r="O60" s="24" t="str">
        <f t="shared" si="42"/>
        <v>Too early</v>
      </c>
      <c r="P60" s="104">
        <v>481.0</v>
      </c>
      <c r="Q60" s="100">
        <f t="shared" si="43"/>
        <v>1106.7</v>
      </c>
      <c r="R60" s="101" t="str">
        <f>IF(B60&lt;7,(P60/VLOOKUP(B60,'Sales Pacing'!$A$23:$E$36,2)),"Too early")</f>
        <v>Too early</v>
      </c>
      <c r="S60" s="102" t="str">
        <f t="shared" si="44"/>
        <v>Too early</v>
      </c>
      <c r="T60" s="105">
        <v>34988.1</v>
      </c>
      <c r="U60" s="19">
        <v>90000.0</v>
      </c>
      <c r="V60" s="98">
        <f t="shared" si="11"/>
        <v>0.3887566667</v>
      </c>
      <c r="W60" s="24" t="str">
        <f t="shared" si="45"/>
        <v>Too early</v>
      </c>
      <c r="X60" s="104"/>
      <c r="Y60" s="105"/>
      <c r="Z60" s="19"/>
      <c r="AA60" s="24" t="str">
        <f t="shared" si="46"/>
        <v/>
      </c>
      <c r="AB60" s="21">
        <v>1302.0</v>
      </c>
      <c r="AC60" s="24">
        <f t="shared" si="14"/>
        <v>0.3694316436</v>
      </c>
      <c r="AD60" s="97">
        <f t="shared" si="26"/>
        <v>72.74033264</v>
      </c>
      <c r="AE60" s="106"/>
      <c r="AF60" s="106"/>
      <c r="AG60" s="106"/>
      <c r="AH60" s="107">
        <v>34163.0</v>
      </c>
      <c r="AI60" s="108">
        <f t="shared" si="47"/>
        <v>825.1</v>
      </c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</row>
    <row r="61" ht="15.75" customHeight="1">
      <c r="A61" s="110">
        <v>21.0</v>
      </c>
      <c r="B61" s="110">
        <f t="shared" si="2"/>
        <v>18</v>
      </c>
      <c r="C61" s="111">
        <v>46041.0</v>
      </c>
      <c r="D61" s="110" t="s">
        <v>158</v>
      </c>
      <c r="E61" s="110"/>
      <c r="F61" s="110"/>
      <c r="G61" s="111">
        <v>46047.583333333336</v>
      </c>
      <c r="H61" s="110" t="s">
        <v>138</v>
      </c>
      <c r="I61" s="112">
        <f t="shared" si="3"/>
        <v>378</v>
      </c>
      <c r="J61" s="113" t="str">
        <f t="shared" si="4"/>
        <v>Too early</v>
      </c>
      <c r="K61" s="114" t="str">
        <f t="shared" si="41"/>
        <v>Too early</v>
      </c>
      <c r="L61" s="115">
        <f t="shared" si="31"/>
        <v>26457.1</v>
      </c>
      <c r="M61" s="116">
        <f t="shared" si="33"/>
        <v>90000</v>
      </c>
      <c r="N61" s="117">
        <f t="shared" si="7"/>
        <v>0.2939677778</v>
      </c>
      <c r="O61" s="114" t="str">
        <f t="shared" si="42"/>
        <v>Too early</v>
      </c>
      <c r="P61" s="121">
        <v>378.0</v>
      </c>
      <c r="Q61" s="141">
        <f t="shared" si="43"/>
        <v>1106.7</v>
      </c>
      <c r="R61" s="142" t="str">
        <f>IF(B61&lt;7,(P61/VLOOKUP(B61,'Sales Pacing'!$A$23:$E$36,2)),"Too early")</f>
        <v>Too early</v>
      </c>
      <c r="S61" s="143" t="str">
        <f t="shared" si="44"/>
        <v>Too early</v>
      </c>
      <c r="T61" s="122">
        <v>26457.1</v>
      </c>
      <c r="U61" s="19">
        <v>90000.0</v>
      </c>
      <c r="V61" s="98">
        <f t="shared" si="11"/>
        <v>0.2939677778</v>
      </c>
      <c r="W61" s="114" t="str">
        <f t="shared" si="45"/>
        <v>Too early</v>
      </c>
      <c r="X61" s="121"/>
      <c r="Y61" s="122"/>
      <c r="Z61" s="120"/>
      <c r="AA61" s="114" t="str">
        <f t="shared" si="46"/>
        <v/>
      </c>
      <c r="AB61" s="113">
        <v>1302.0</v>
      </c>
      <c r="AC61" s="114">
        <f t="shared" si="14"/>
        <v>0.2903225806</v>
      </c>
      <c r="AD61" s="116">
        <f t="shared" si="26"/>
        <v>69.99232804</v>
      </c>
      <c r="AE61" s="123"/>
      <c r="AF61" s="123"/>
      <c r="AG61" s="123"/>
      <c r="AH61" s="144">
        <v>25551.0</v>
      </c>
      <c r="AI61" s="108">
        <f t="shared" si="47"/>
        <v>906.1</v>
      </c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</row>
    <row r="62" ht="15.75" customHeight="1">
      <c r="A62" s="94">
        <v>22.0</v>
      </c>
      <c r="B62" s="94">
        <f t="shared" si="2"/>
        <v>19</v>
      </c>
      <c r="C62" s="162">
        <v>46048.0</v>
      </c>
      <c r="D62" s="163" t="s">
        <v>159</v>
      </c>
      <c r="E62" s="163"/>
      <c r="F62" s="163"/>
      <c r="G62" s="162">
        <v>46052.833333333336</v>
      </c>
      <c r="H62" s="163" t="s">
        <v>136</v>
      </c>
      <c r="I62" s="23">
        <f t="shared" si="3"/>
        <v>428</v>
      </c>
      <c r="J62" s="21" t="str">
        <f t="shared" si="4"/>
        <v>Too early</v>
      </c>
      <c r="K62" s="24" t="str">
        <f t="shared" si="41"/>
        <v>Too early</v>
      </c>
      <c r="L62" s="96">
        <f t="shared" si="31"/>
        <v>28368</v>
      </c>
      <c r="M62" s="97">
        <f t="shared" si="33"/>
        <v>54000</v>
      </c>
      <c r="N62" s="98">
        <f t="shared" si="7"/>
        <v>0.5253333333</v>
      </c>
      <c r="O62" s="24" t="str">
        <f t="shared" si="42"/>
        <v>Too early</v>
      </c>
      <c r="P62" s="99">
        <v>66.0</v>
      </c>
      <c r="Q62" s="100">
        <f t="shared" si="43"/>
        <v>1043.8</v>
      </c>
      <c r="R62" s="101" t="str">
        <f>IF(B62&lt;7,(P62/VLOOKUP(B62,'Sales Pacing'!$A$23:$E$36,2)),"Too early")</f>
        <v>Too early</v>
      </c>
      <c r="S62" s="102" t="str">
        <f t="shared" si="44"/>
        <v>Too early</v>
      </c>
      <c r="T62" s="105">
        <v>3581.0</v>
      </c>
      <c r="U62" s="19">
        <v>24000.0</v>
      </c>
      <c r="V62" s="98">
        <f t="shared" si="11"/>
        <v>0.1492083333</v>
      </c>
      <c r="W62" s="24" t="str">
        <f t="shared" si="45"/>
        <v>Too early</v>
      </c>
      <c r="X62" s="104">
        <v>362.0</v>
      </c>
      <c r="Y62" s="105">
        <v>24787.0</v>
      </c>
      <c r="Z62" s="19">
        <v>30000.0</v>
      </c>
      <c r="AA62" s="24">
        <f t="shared" si="46"/>
        <v>0.8262333333</v>
      </c>
      <c r="AB62" s="21">
        <v>1590.0</v>
      </c>
      <c r="AC62" s="24">
        <f t="shared" si="14"/>
        <v>0.2691823899</v>
      </c>
      <c r="AD62" s="97">
        <f t="shared" si="26"/>
        <v>66.28037383</v>
      </c>
      <c r="AE62" s="106"/>
      <c r="AF62" s="106"/>
      <c r="AG62" s="106"/>
      <c r="AH62" s="107">
        <v>28532.0</v>
      </c>
      <c r="AI62" s="108">
        <f t="shared" si="47"/>
        <v>-164</v>
      </c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</row>
    <row r="63" ht="15.75" customHeight="1">
      <c r="A63" s="94">
        <v>22.0</v>
      </c>
      <c r="B63" s="94">
        <f t="shared" si="2"/>
        <v>19</v>
      </c>
      <c r="C63" s="95">
        <v>46048.0</v>
      </c>
      <c r="D63" s="94" t="s">
        <v>159</v>
      </c>
      <c r="E63" s="94"/>
      <c r="F63" s="94"/>
      <c r="G63" s="95">
        <v>46053.833333333336</v>
      </c>
      <c r="H63" s="94" t="s">
        <v>136</v>
      </c>
      <c r="I63" s="23">
        <f t="shared" si="3"/>
        <v>691</v>
      </c>
      <c r="J63" s="21" t="str">
        <f t="shared" si="4"/>
        <v>Too early</v>
      </c>
      <c r="K63" s="24" t="str">
        <f t="shared" si="41"/>
        <v>Too early</v>
      </c>
      <c r="L63" s="96">
        <f t="shared" si="31"/>
        <v>45500.9</v>
      </c>
      <c r="M63" s="97">
        <f t="shared" si="33"/>
        <v>75000</v>
      </c>
      <c r="N63" s="98">
        <f t="shared" si="7"/>
        <v>0.6066786667</v>
      </c>
      <c r="O63" s="24" t="str">
        <f t="shared" si="42"/>
        <v>Too early</v>
      </c>
      <c r="P63" s="99">
        <v>91.0</v>
      </c>
      <c r="Q63" s="100">
        <f t="shared" si="43"/>
        <v>841.5</v>
      </c>
      <c r="R63" s="101" t="str">
        <f>IF(B63&lt;7,(P63/VLOOKUP(B63,'Sales Pacing'!$A$23:$E$36,2)),"Too early")</f>
        <v>Too early</v>
      </c>
      <c r="S63" s="102" t="str">
        <f t="shared" si="44"/>
        <v>Too early</v>
      </c>
      <c r="T63" s="105">
        <v>5377.0</v>
      </c>
      <c r="U63" s="19">
        <v>20000.0</v>
      </c>
      <c r="V63" s="98">
        <f t="shared" si="11"/>
        <v>0.26885</v>
      </c>
      <c r="W63" s="24" t="str">
        <f t="shared" si="45"/>
        <v>Too early</v>
      </c>
      <c r="X63" s="104">
        <v>600.0</v>
      </c>
      <c r="Y63" s="105">
        <v>40123.9</v>
      </c>
      <c r="Z63" s="19">
        <v>55000.0</v>
      </c>
      <c r="AA63" s="24">
        <f t="shared" si="46"/>
        <v>0.7295254545</v>
      </c>
      <c r="AB63" s="21">
        <v>1590.0</v>
      </c>
      <c r="AC63" s="24">
        <f t="shared" si="14"/>
        <v>0.434591195</v>
      </c>
      <c r="AD63" s="97">
        <f t="shared" si="26"/>
        <v>65.84790159</v>
      </c>
      <c r="AE63" s="106"/>
      <c r="AF63" s="106"/>
      <c r="AG63" s="106"/>
      <c r="AH63" s="107">
        <v>45126.0</v>
      </c>
      <c r="AI63" s="108">
        <f t="shared" si="47"/>
        <v>374.9</v>
      </c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</row>
    <row r="64" ht="15.75" customHeight="1">
      <c r="A64" s="110">
        <v>22.0</v>
      </c>
      <c r="B64" s="110">
        <f t="shared" si="2"/>
        <v>19</v>
      </c>
      <c r="C64" s="111">
        <v>46048.0</v>
      </c>
      <c r="D64" s="110" t="s">
        <v>159</v>
      </c>
      <c r="E64" s="110"/>
      <c r="F64" s="110"/>
      <c r="G64" s="111">
        <v>46054.583333333336</v>
      </c>
      <c r="H64" s="110" t="s">
        <v>136</v>
      </c>
      <c r="I64" s="112">
        <f t="shared" si="3"/>
        <v>677</v>
      </c>
      <c r="J64" s="113" t="str">
        <f t="shared" si="4"/>
        <v>Too early</v>
      </c>
      <c r="K64" s="114" t="str">
        <f t="shared" si="41"/>
        <v>Too early</v>
      </c>
      <c r="L64" s="115">
        <f t="shared" si="31"/>
        <v>43394.2</v>
      </c>
      <c r="M64" s="116">
        <f t="shared" si="33"/>
        <v>75000</v>
      </c>
      <c r="N64" s="117">
        <f t="shared" si="7"/>
        <v>0.5785893333</v>
      </c>
      <c r="O64" s="114" t="str">
        <f t="shared" si="42"/>
        <v>Too early</v>
      </c>
      <c r="P64" s="118">
        <v>69.0</v>
      </c>
      <c r="Q64" s="141">
        <f t="shared" si="43"/>
        <v>834.7</v>
      </c>
      <c r="R64" s="142" t="str">
        <f>IF(B64&lt;7,(P64/VLOOKUP(B64,'Sales Pacing'!$A$23:$E$36,2)),"Too early")</f>
        <v>Too early</v>
      </c>
      <c r="S64" s="143" t="str">
        <f t="shared" si="44"/>
        <v>Too early</v>
      </c>
      <c r="T64" s="122">
        <v>4454.0</v>
      </c>
      <c r="U64" s="120">
        <v>20000.0</v>
      </c>
      <c r="V64" s="117">
        <f t="shared" si="11"/>
        <v>0.2227</v>
      </c>
      <c r="W64" s="114" t="str">
        <f t="shared" si="45"/>
        <v>Too early</v>
      </c>
      <c r="X64" s="121">
        <v>608.0</v>
      </c>
      <c r="Y64" s="122">
        <v>38940.2</v>
      </c>
      <c r="Z64" s="120">
        <v>55000.0</v>
      </c>
      <c r="AA64" s="114">
        <f t="shared" si="46"/>
        <v>0.7080036364</v>
      </c>
      <c r="AB64" s="113">
        <v>1590.0</v>
      </c>
      <c r="AC64" s="114">
        <f t="shared" si="14"/>
        <v>0.4257861635</v>
      </c>
      <c r="AD64" s="116">
        <f t="shared" si="26"/>
        <v>64.09778434</v>
      </c>
      <c r="AE64" s="123"/>
      <c r="AF64" s="123"/>
      <c r="AG64" s="123"/>
      <c r="AH64" s="144">
        <v>43439.0</v>
      </c>
      <c r="AI64" s="108">
        <f t="shared" si="47"/>
        <v>-44.8</v>
      </c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</row>
    <row r="65" ht="15.75" customHeight="1">
      <c r="A65" s="94">
        <v>23.0</v>
      </c>
      <c r="B65" s="94">
        <f t="shared" si="2"/>
        <v>20</v>
      </c>
      <c r="C65" s="95">
        <v>46055.0</v>
      </c>
      <c r="D65" s="94" t="s">
        <v>160</v>
      </c>
      <c r="E65" s="94"/>
      <c r="F65" s="94"/>
      <c r="G65" s="95">
        <v>46058.833333333336</v>
      </c>
      <c r="H65" s="94" t="s">
        <v>142</v>
      </c>
      <c r="I65" s="23">
        <f t="shared" si="3"/>
        <v>19</v>
      </c>
      <c r="J65" s="21" t="str">
        <f t="shared" si="4"/>
        <v>Too early</v>
      </c>
      <c r="K65" s="24" t="str">
        <f t="shared" si="41"/>
        <v>Too early</v>
      </c>
      <c r="L65" s="96">
        <f t="shared" si="31"/>
        <v>1960</v>
      </c>
      <c r="M65" s="97">
        <v>9000.0</v>
      </c>
      <c r="N65" s="98">
        <f t="shared" si="7"/>
        <v>0.2177777778</v>
      </c>
      <c r="O65" s="24" t="str">
        <f t="shared" si="42"/>
        <v>Too early</v>
      </c>
      <c r="P65" s="99">
        <v>19.0</v>
      </c>
      <c r="Q65" s="100">
        <f t="shared" si="43"/>
        <v>85</v>
      </c>
      <c r="R65" s="101" t="str">
        <f>IF(B65&lt;7,(P65/VLOOKUP(B65,'Sales Pacing'!$A$23:$E$36,2)),"Too early")</f>
        <v>Too early</v>
      </c>
      <c r="S65" s="102" t="str">
        <f t="shared" si="44"/>
        <v>Too early</v>
      </c>
      <c r="T65" s="105">
        <v>1960.0</v>
      </c>
      <c r="U65" s="19">
        <v>9000.0</v>
      </c>
      <c r="V65" s="98">
        <f t="shared" si="11"/>
        <v>0.2177777778</v>
      </c>
      <c r="W65" s="24" t="str">
        <f t="shared" si="45"/>
        <v>Too early</v>
      </c>
      <c r="X65" s="104"/>
      <c r="Y65" s="105"/>
      <c r="Z65" s="19"/>
      <c r="AA65" s="24" t="str">
        <f t="shared" si="46"/>
        <v/>
      </c>
      <c r="AB65" s="21">
        <v>100.0</v>
      </c>
      <c r="AC65" s="24">
        <f t="shared" si="14"/>
        <v>0.19</v>
      </c>
      <c r="AD65" s="97">
        <f t="shared" si="26"/>
        <v>103.1578947</v>
      </c>
      <c r="AE65" s="106"/>
      <c r="AF65" s="106"/>
      <c r="AG65" s="106"/>
      <c r="AH65" s="107">
        <v>1960.0</v>
      </c>
      <c r="AI65" s="108">
        <f t="shared" si="47"/>
        <v>0</v>
      </c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</row>
    <row r="66" ht="15.75" customHeight="1">
      <c r="A66" s="94">
        <v>23.0</v>
      </c>
      <c r="B66" s="94">
        <f t="shared" si="2"/>
        <v>20</v>
      </c>
      <c r="C66" s="95">
        <v>46055.0</v>
      </c>
      <c r="D66" s="94" t="s">
        <v>161</v>
      </c>
      <c r="E66" s="94"/>
      <c r="F66" s="94"/>
      <c r="G66" s="95">
        <v>46059.833333333336</v>
      </c>
      <c r="H66" s="94" t="s">
        <v>136</v>
      </c>
      <c r="I66" s="23">
        <f t="shared" si="3"/>
        <v>618</v>
      </c>
      <c r="J66" s="21" t="str">
        <f t="shared" si="4"/>
        <v>Too early</v>
      </c>
      <c r="K66" s="24" t="str">
        <f t="shared" si="41"/>
        <v>Too early</v>
      </c>
      <c r="L66" s="96">
        <f t="shared" si="31"/>
        <v>39823</v>
      </c>
      <c r="M66" s="97">
        <f t="shared" ref="M66:M105" si="48">U66+Z66</f>
        <v>46666</v>
      </c>
      <c r="N66" s="98">
        <f t="shared" si="7"/>
        <v>0.8533621909</v>
      </c>
      <c r="O66" s="24" t="str">
        <f t="shared" si="42"/>
        <v>Too early</v>
      </c>
      <c r="P66" s="99">
        <v>60.0</v>
      </c>
      <c r="Q66" s="100">
        <f t="shared" si="43"/>
        <v>877.2</v>
      </c>
      <c r="R66" s="101" t="str">
        <f>IF(B66&lt;7,(P66/VLOOKUP(B66,'Sales Pacing'!$A$23:$E$36,2)),"Too early")</f>
        <v>Too early</v>
      </c>
      <c r="S66" s="102" t="str">
        <f t="shared" si="44"/>
        <v>Too early</v>
      </c>
      <c r="T66" s="105">
        <v>2488.0</v>
      </c>
      <c r="U66" s="19">
        <v>13333.0</v>
      </c>
      <c r="V66" s="98">
        <f t="shared" si="11"/>
        <v>0.1866046651</v>
      </c>
      <c r="W66" s="24" t="str">
        <f t="shared" si="45"/>
        <v>Too early</v>
      </c>
      <c r="X66" s="104">
        <v>558.0</v>
      </c>
      <c r="Y66" s="105">
        <v>37335.0</v>
      </c>
      <c r="Z66" s="19">
        <v>33333.0</v>
      </c>
      <c r="AA66" s="24">
        <f t="shared" si="46"/>
        <v>1.120061201</v>
      </c>
      <c r="AB66" s="21">
        <v>1590.0</v>
      </c>
      <c r="AC66" s="24">
        <f t="shared" si="14"/>
        <v>0.3886792453</v>
      </c>
      <c r="AD66" s="97">
        <f t="shared" si="26"/>
        <v>64.43851133</v>
      </c>
      <c r="AE66" s="106"/>
      <c r="AF66" s="106"/>
      <c r="AG66" s="106"/>
      <c r="AH66" s="107">
        <v>40002.0</v>
      </c>
      <c r="AI66" s="108">
        <f t="shared" si="47"/>
        <v>-179</v>
      </c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</row>
    <row r="67" ht="15.75" customHeight="1">
      <c r="A67" s="94">
        <v>23.0</v>
      </c>
      <c r="B67" s="94">
        <f t="shared" si="2"/>
        <v>20</v>
      </c>
      <c r="C67" s="95">
        <v>46055.0</v>
      </c>
      <c r="D67" s="94" t="s">
        <v>162</v>
      </c>
      <c r="E67" s="94"/>
      <c r="F67" s="94"/>
      <c r="G67" s="95">
        <v>46060.833333333336</v>
      </c>
      <c r="H67" s="94" t="s">
        <v>136</v>
      </c>
      <c r="I67" s="23">
        <f t="shared" si="3"/>
        <v>604</v>
      </c>
      <c r="J67" s="21" t="str">
        <f t="shared" si="4"/>
        <v>Too early</v>
      </c>
      <c r="K67" s="24" t="str">
        <f t="shared" si="41"/>
        <v>Too early</v>
      </c>
      <c r="L67" s="96">
        <f t="shared" si="31"/>
        <v>38606.2</v>
      </c>
      <c r="M67" s="97">
        <f t="shared" si="48"/>
        <v>46666</v>
      </c>
      <c r="N67" s="98">
        <f t="shared" si="7"/>
        <v>0.8272875327</v>
      </c>
      <c r="O67" s="24" t="str">
        <f t="shared" si="42"/>
        <v>Too early</v>
      </c>
      <c r="P67" s="99">
        <v>46.0</v>
      </c>
      <c r="Q67" s="100">
        <f t="shared" si="43"/>
        <v>877.2</v>
      </c>
      <c r="R67" s="101" t="str">
        <f>IF(B67&lt;7,(P67/VLOOKUP(B67,'Sales Pacing'!$A$23:$E$36,2)),"Too early")</f>
        <v>Too early</v>
      </c>
      <c r="S67" s="102" t="str">
        <f t="shared" si="44"/>
        <v>Too early</v>
      </c>
      <c r="T67" s="105">
        <v>2312.0</v>
      </c>
      <c r="U67" s="19">
        <v>13333.0</v>
      </c>
      <c r="V67" s="98">
        <f t="shared" si="11"/>
        <v>0.1734043351</v>
      </c>
      <c r="W67" s="24" t="str">
        <f t="shared" si="45"/>
        <v>Too early</v>
      </c>
      <c r="X67" s="104">
        <v>558.0</v>
      </c>
      <c r="Y67" s="105">
        <v>36294.2</v>
      </c>
      <c r="Z67" s="19">
        <v>33333.0</v>
      </c>
      <c r="AA67" s="24">
        <f t="shared" si="46"/>
        <v>1.088836888</v>
      </c>
      <c r="AB67" s="21">
        <v>1590.0</v>
      </c>
      <c r="AC67" s="24">
        <f t="shared" si="14"/>
        <v>0.3798742138</v>
      </c>
      <c r="AD67" s="97">
        <f t="shared" si="26"/>
        <v>63.91754967</v>
      </c>
      <c r="AE67" s="106"/>
      <c r="AF67" s="106"/>
      <c r="AG67" s="106"/>
      <c r="AH67" s="107">
        <v>38756.0</v>
      </c>
      <c r="AI67" s="108">
        <f t="shared" si="47"/>
        <v>-149.8</v>
      </c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</row>
    <row r="68" ht="15.75" customHeight="1">
      <c r="A68" s="110">
        <v>23.0</v>
      </c>
      <c r="B68" s="110">
        <f t="shared" si="2"/>
        <v>20</v>
      </c>
      <c r="C68" s="111">
        <v>46055.0</v>
      </c>
      <c r="D68" s="110" t="s">
        <v>163</v>
      </c>
      <c r="E68" s="110"/>
      <c r="F68" s="110"/>
      <c r="G68" s="111">
        <v>46061.583333333336</v>
      </c>
      <c r="H68" s="110" t="s">
        <v>136</v>
      </c>
      <c r="I68" s="112">
        <f t="shared" si="3"/>
        <v>604</v>
      </c>
      <c r="J68" s="113" t="str">
        <f t="shared" si="4"/>
        <v>Too early</v>
      </c>
      <c r="K68" s="114" t="str">
        <f t="shared" si="41"/>
        <v>Too early</v>
      </c>
      <c r="L68" s="115">
        <f t="shared" si="31"/>
        <v>38063.1</v>
      </c>
      <c r="M68" s="116">
        <f t="shared" si="48"/>
        <v>46667</v>
      </c>
      <c r="N68" s="117">
        <f t="shared" si="7"/>
        <v>0.8156320312</v>
      </c>
      <c r="O68" s="114" t="str">
        <f t="shared" si="42"/>
        <v>Too early</v>
      </c>
      <c r="P68" s="118">
        <v>44.0</v>
      </c>
      <c r="Q68" s="141">
        <f t="shared" si="43"/>
        <v>875.5</v>
      </c>
      <c r="R68" s="142" t="str">
        <f>IF(B68&lt;7,(P68/VLOOKUP(B68,'Sales Pacing'!$A$23:$E$36,2)),"Too early")</f>
        <v>Too early</v>
      </c>
      <c r="S68" s="143" t="str">
        <f t="shared" si="44"/>
        <v>Too early</v>
      </c>
      <c r="T68" s="122">
        <v>1922.0</v>
      </c>
      <c r="U68" s="120">
        <v>13333.0</v>
      </c>
      <c r="V68" s="117">
        <f t="shared" si="11"/>
        <v>0.1441536038</v>
      </c>
      <c r="W68" s="114" t="str">
        <f t="shared" si="45"/>
        <v>Too early</v>
      </c>
      <c r="X68" s="121">
        <v>560.0</v>
      </c>
      <c r="Y68" s="122">
        <v>36141.1</v>
      </c>
      <c r="Z68" s="120">
        <v>33334.0</v>
      </c>
      <c r="AA68" s="114">
        <f t="shared" si="46"/>
        <v>1.084211316</v>
      </c>
      <c r="AB68" s="113">
        <v>1590.0</v>
      </c>
      <c r="AC68" s="114">
        <f t="shared" si="14"/>
        <v>0.3798742138</v>
      </c>
      <c r="AD68" s="116">
        <f t="shared" si="26"/>
        <v>63.01837748</v>
      </c>
      <c r="AE68" s="123"/>
      <c r="AF68" s="123"/>
      <c r="AG68" s="123"/>
      <c r="AH68" s="144">
        <v>37659.0</v>
      </c>
      <c r="AI68" s="108">
        <f t="shared" si="47"/>
        <v>404.1</v>
      </c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</row>
    <row r="69" ht="15.75" customHeight="1">
      <c r="A69" s="94">
        <v>24.0</v>
      </c>
      <c r="B69" s="94">
        <f t="shared" si="2"/>
        <v>21</v>
      </c>
      <c r="C69" s="95">
        <v>46062.0</v>
      </c>
      <c r="D69" s="94" t="s">
        <v>164</v>
      </c>
      <c r="E69" s="94"/>
      <c r="F69" s="94"/>
      <c r="G69" s="95">
        <v>46065.791666666664</v>
      </c>
      <c r="H69" s="94" t="s">
        <v>126</v>
      </c>
      <c r="I69" s="23">
        <f t="shared" si="3"/>
        <v>307</v>
      </c>
      <c r="J69" s="21" t="str">
        <f t="shared" si="4"/>
        <v>Too early</v>
      </c>
      <c r="K69" s="24" t="str">
        <f t="shared" si="41"/>
        <v>Too early</v>
      </c>
      <c r="L69" s="96">
        <f t="shared" si="31"/>
        <v>27005</v>
      </c>
      <c r="M69" s="97">
        <f t="shared" si="48"/>
        <v>128900</v>
      </c>
      <c r="N69" s="98">
        <f t="shared" si="7"/>
        <v>0.2095034911</v>
      </c>
      <c r="O69" s="24" t="str">
        <f t="shared" si="42"/>
        <v>Too early</v>
      </c>
      <c r="P69" s="104">
        <v>307.0</v>
      </c>
      <c r="Q69" s="100">
        <f t="shared" si="43"/>
        <v>1351.5</v>
      </c>
      <c r="R69" s="101" t="str">
        <f>IF(B69&lt;7,(P69/VLOOKUP(B69,'Sales Pacing'!$A$23:$E$36,2)),"Too early")</f>
        <v>Too early</v>
      </c>
      <c r="S69" s="102" t="str">
        <f t="shared" si="44"/>
        <v>Too early</v>
      </c>
      <c r="T69" s="105">
        <v>27005.0</v>
      </c>
      <c r="U69" s="19">
        <v>128900.0</v>
      </c>
      <c r="V69" s="98">
        <f t="shared" si="11"/>
        <v>0.2095034911</v>
      </c>
      <c r="W69" s="24" t="str">
        <f t="shared" si="45"/>
        <v>Too early</v>
      </c>
      <c r="X69" s="104"/>
      <c r="Y69" s="105"/>
      <c r="Z69" s="19"/>
      <c r="AA69" s="24" t="str">
        <f t="shared" si="46"/>
        <v/>
      </c>
      <c r="AB69" s="21">
        <v>1590.0</v>
      </c>
      <c r="AC69" s="24">
        <f t="shared" si="14"/>
        <v>0.193081761</v>
      </c>
      <c r="AD69" s="97">
        <f t="shared" si="26"/>
        <v>87.96416938</v>
      </c>
      <c r="AE69" s="106"/>
      <c r="AF69" s="106"/>
      <c r="AG69" s="106"/>
      <c r="AH69" s="107">
        <v>26876.0</v>
      </c>
      <c r="AI69" s="108">
        <f t="shared" si="47"/>
        <v>129</v>
      </c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</row>
    <row r="70" ht="15.75" customHeight="1">
      <c r="A70" s="94">
        <v>24.0</v>
      </c>
      <c r="B70" s="94">
        <f t="shared" si="2"/>
        <v>21</v>
      </c>
      <c r="C70" s="95">
        <v>46062.0</v>
      </c>
      <c r="D70" s="94" t="s">
        <v>165</v>
      </c>
      <c r="E70" s="94"/>
      <c r="F70" s="94"/>
      <c r="G70" s="95">
        <v>46066.833333333336</v>
      </c>
      <c r="H70" s="94" t="s">
        <v>131</v>
      </c>
      <c r="I70" s="23">
        <f t="shared" si="3"/>
        <v>787</v>
      </c>
      <c r="J70" s="21" t="str">
        <f t="shared" si="4"/>
        <v>Too early</v>
      </c>
      <c r="K70" s="24" t="str">
        <f t="shared" si="41"/>
        <v>Too early</v>
      </c>
      <c r="L70" s="96">
        <f t="shared" si="31"/>
        <v>55909.1</v>
      </c>
      <c r="M70" s="97">
        <f t="shared" si="48"/>
        <v>94666</v>
      </c>
      <c r="N70" s="98">
        <f t="shared" si="7"/>
        <v>0.5905932436</v>
      </c>
      <c r="O70" s="24" t="str">
        <f t="shared" si="42"/>
        <v>Too early</v>
      </c>
      <c r="P70" s="99">
        <v>64.0</v>
      </c>
      <c r="Q70" s="100">
        <f t="shared" si="43"/>
        <v>736.95</v>
      </c>
      <c r="R70" s="101" t="str">
        <f>IF(B70&lt;7,(P70/VLOOKUP(B70,'Sales Pacing'!$A$23:$E$36,2)),"Too early")</f>
        <v>Too early</v>
      </c>
      <c r="S70" s="102" t="str">
        <f t="shared" si="44"/>
        <v>Too early</v>
      </c>
      <c r="T70" s="105">
        <v>3895.0</v>
      </c>
      <c r="U70" s="19">
        <v>53333.0</v>
      </c>
      <c r="V70" s="98">
        <f t="shared" si="11"/>
        <v>0.07303170645</v>
      </c>
      <c r="W70" s="24" t="str">
        <f t="shared" si="45"/>
        <v>Too early</v>
      </c>
      <c r="X70" s="104">
        <v>723.0</v>
      </c>
      <c r="Y70" s="105">
        <v>52014.1</v>
      </c>
      <c r="Z70" s="19">
        <v>41333.0</v>
      </c>
      <c r="AA70" s="24">
        <f t="shared" si="46"/>
        <v>1.258415794</v>
      </c>
      <c r="AB70" s="21">
        <v>1590.0</v>
      </c>
      <c r="AC70" s="24">
        <f t="shared" si="14"/>
        <v>0.4949685535</v>
      </c>
      <c r="AD70" s="97">
        <f t="shared" si="26"/>
        <v>71.0407878</v>
      </c>
      <c r="AE70" s="106"/>
      <c r="AF70" s="106"/>
      <c r="AG70" s="106"/>
      <c r="AH70" s="107">
        <v>55761.0</v>
      </c>
      <c r="AI70" s="108">
        <f t="shared" si="47"/>
        <v>148.1</v>
      </c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</row>
    <row r="71" ht="15.75" customHeight="1">
      <c r="A71" s="94">
        <v>24.0</v>
      </c>
      <c r="B71" s="94">
        <f t="shared" si="2"/>
        <v>21</v>
      </c>
      <c r="C71" s="95">
        <v>46062.0</v>
      </c>
      <c r="D71" s="94" t="s">
        <v>165</v>
      </c>
      <c r="E71" s="94"/>
      <c r="F71" s="94"/>
      <c r="G71" s="95">
        <v>46067.833333333336</v>
      </c>
      <c r="H71" s="94" t="s">
        <v>131</v>
      </c>
      <c r="I71" s="23">
        <f t="shared" si="3"/>
        <v>715</v>
      </c>
      <c r="J71" s="21" t="str">
        <f t="shared" si="4"/>
        <v>Too early</v>
      </c>
      <c r="K71" s="24" t="str">
        <f t="shared" si="41"/>
        <v>Too early</v>
      </c>
      <c r="L71" s="96">
        <f t="shared" si="31"/>
        <v>50570.8</v>
      </c>
      <c r="M71" s="97">
        <f t="shared" si="48"/>
        <v>94667</v>
      </c>
      <c r="N71" s="98">
        <f t="shared" si="7"/>
        <v>0.5341967106</v>
      </c>
      <c r="O71" s="24" t="str">
        <f t="shared" si="42"/>
        <v>Too early</v>
      </c>
      <c r="P71" s="99">
        <v>44.0</v>
      </c>
      <c r="Q71" s="100">
        <f t="shared" si="43"/>
        <v>781.15</v>
      </c>
      <c r="R71" s="101" t="str">
        <f>IF(B71&lt;7,(P71/VLOOKUP(B71,'Sales Pacing'!$A$23:$E$36,2)),"Too early")</f>
        <v>Too early</v>
      </c>
      <c r="S71" s="102" t="str">
        <f t="shared" si="44"/>
        <v>Too early</v>
      </c>
      <c r="T71" s="105">
        <v>2021.0</v>
      </c>
      <c r="U71" s="19">
        <v>53333.0</v>
      </c>
      <c r="V71" s="98">
        <f t="shared" si="11"/>
        <v>0.03789398684</v>
      </c>
      <c r="W71" s="24" t="str">
        <f t="shared" si="45"/>
        <v>Too early</v>
      </c>
      <c r="X71" s="104">
        <v>671.0</v>
      </c>
      <c r="Y71" s="105">
        <v>48549.8</v>
      </c>
      <c r="Z71" s="19">
        <v>41334.0</v>
      </c>
      <c r="AA71" s="24">
        <f t="shared" si="46"/>
        <v>1.174572991</v>
      </c>
      <c r="AB71" s="21">
        <v>1590.0</v>
      </c>
      <c r="AC71" s="24">
        <f t="shared" si="14"/>
        <v>0.4496855346</v>
      </c>
      <c r="AD71" s="97">
        <f t="shared" si="26"/>
        <v>70.72839161</v>
      </c>
      <c r="AE71" s="106"/>
      <c r="AF71" s="106"/>
      <c r="AG71" s="106"/>
      <c r="AH71" s="107">
        <v>50567.0</v>
      </c>
      <c r="AI71" s="108">
        <f t="shared" si="47"/>
        <v>3.8</v>
      </c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</row>
    <row r="72" ht="15.75" customHeight="1">
      <c r="A72" s="110">
        <v>24.0</v>
      </c>
      <c r="B72" s="110">
        <f t="shared" si="2"/>
        <v>21</v>
      </c>
      <c r="C72" s="111">
        <v>46062.0</v>
      </c>
      <c r="D72" s="110" t="s">
        <v>165</v>
      </c>
      <c r="E72" s="110"/>
      <c r="F72" s="110"/>
      <c r="G72" s="111">
        <v>46068.583333333336</v>
      </c>
      <c r="H72" s="110" t="s">
        <v>131</v>
      </c>
      <c r="I72" s="112">
        <f t="shared" si="3"/>
        <v>439</v>
      </c>
      <c r="J72" s="113" t="str">
        <f t="shared" si="4"/>
        <v>Too early</v>
      </c>
      <c r="K72" s="114" t="str">
        <f t="shared" si="41"/>
        <v>Too early</v>
      </c>
      <c r="L72" s="115">
        <f t="shared" si="31"/>
        <v>29655.3</v>
      </c>
      <c r="M72" s="116">
        <f t="shared" si="48"/>
        <v>94666</v>
      </c>
      <c r="N72" s="117">
        <f t="shared" si="7"/>
        <v>0.3132624173</v>
      </c>
      <c r="O72" s="114" t="str">
        <f t="shared" si="42"/>
        <v>Too early</v>
      </c>
      <c r="P72" s="118">
        <v>58.0</v>
      </c>
      <c r="Q72" s="141">
        <f t="shared" si="43"/>
        <v>1027.65</v>
      </c>
      <c r="R72" s="142" t="str">
        <f>IF(B72&lt;7,(P72/VLOOKUP(B72,'Sales Pacing'!$A$23:$E$36,2)),"Too early")</f>
        <v>Too early</v>
      </c>
      <c r="S72" s="143" t="str">
        <f t="shared" si="44"/>
        <v>Too early</v>
      </c>
      <c r="T72" s="122">
        <v>3704.0</v>
      </c>
      <c r="U72" s="120">
        <v>53333.0</v>
      </c>
      <c r="V72" s="117">
        <f t="shared" si="11"/>
        <v>0.06945043407</v>
      </c>
      <c r="W72" s="114" t="str">
        <f t="shared" si="45"/>
        <v>Too early</v>
      </c>
      <c r="X72" s="121">
        <v>381.0</v>
      </c>
      <c r="Y72" s="122">
        <v>25951.3</v>
      </c>
      <c r="Z72" s="120">
        <v>41333.0</v>
      </c>
      <c r="AA72" s="114">
        <f t="shared" si="46"/>
        <v>0.6278590956</v>
      </c>
      <c r="AB72" s="113">
        <v>1590.0</v>
      </c>
      <c r="AC72" s="114">
        <f t="shared" si="14"/>
        <v>0.2761006289</v>
      </c>
      <c r="AD72" s="116">
        <f t="shared" si="26"/>
        <v>67.55193622</v>
      </c>
      <c r="AE72" s="123"/>
      <c r="AF72" s="123"/>
      <c r="AG72" s="123"/>
      <c r="AH72" s="144">
        <v>29655.0</v>
      </c>
      <c r="AI72" s="108">
        <f t="shared" si="47"/>
        <v>0.3</v>
      </c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</row>
    <row r="73" ht="15.75" customHeight="1">
      <c r="A73" s="94">
        <v>25.0</v>
      </c>
      <c r="B73" s="94">
        <f t="shared" si="2"/>
        <v>22</v>
      </c>
      <c r="C73" s="95">
        <v>46069.0</v>
      </c>
      <c r="D73" s="94" t="s">
        <v>166</v>
      </c>
      <c r="E73" s="94"/>
      <c r="F73" s="94"/>
      <c r="G73" s="95">
        <v>46072.791666666664</v>
      </c>
      <c r="H73" s="94" t="s">
        <v>138</v>
      </c>
      <c r="I73" s="23">
        <f t="shared" si="3"/>
        <v>132</v>
      </c>
      <c r="J73" s="21" t="str">
        <f t="shared" si="4"/>
        <v>Too early</v>
      </c>
      <c r="K73" s="24" t="str">
        <f t="shared" si="41"/>
        <v>Too early</v>
      </c>
      <c r="L73" s="96">
        <f t="shared" si="31"/>
        <v>9361.5</v>
      </c>
      <c r="M73" s="97">
        <f t="shared" si="48"/>
        <v>111250</v>
      </c>
      <c r="N73" s="98">
        <f t="shared" si="7"/>
        <v>0.08414831461</v>
      </c>
      <c r="O73" s="24" t="str">
        <f t="shared" si="42"/>
        <v>Too early</v>
      </c>
      <c r="P73" s="104">
        <v>132.0</v>
      </c>
      <c r="Q73" s="100">
        <f t="shared" si="43"/>
        <v>1106.7</v>
      </c>
      <c r="R73" s="101" t="str">
        <f>IF(B73&lt;7,(P73/VLOOKUP(B73,'Sales Pacing'!$A$23:$E$36,2)),"Too early")</f>
        <v>Too early</v>
      </c>
      <c r="S73" s="102" t="str">
        <f t="shared" si="44"/>
        <v>Too early</v>
      </c>
      <c r="T73" s="105">
        <v>9361.5</v>
      </c>
      <c r="U73" s="19">
        <v>111250.0</v>
      </c>
      <c r="V73" s="98">
        <f t="shared" si="11"/>
        <v>0.08414831461</v>
      </c>
      <c r="W73" s="24" t="str">
        <f t="shared" si="45"/>
        <v>Too early</v>
      </c>
      <c r="X73" s="104"/>
      <c r="Y73" s="105"/>
      <c r="Z73" s="19"/>
      <c r="AA73" s="24" t="str">
        <f t="shared" si="46"/>
        <v/>
      </c>
      <c r="AB73" s="21">
        <v>1302.0</v>
      </c>
      <c r="AC73" s="24">
        <f t="shared" si="14"/>
        <v>0.1013824885</v>
      </c>
      <c r="AD73" s="97">
        <f t="shared" si="26"/>
        <v>70.92045455</v>
      </c>
      <c r="AE73" s="106"/>
      <c r="AF73" s="106"/>
      <c r="AG73" s="106"/>
      <c r="AH73" s="107">
        <v>9362.0</v>
      </c>
      <c r="AI73" s="108">
        <f t="shared" si="47"/>
        <v>-0.5</v>
      </c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</row>
    <row r="74" ht="15.75" customHeight="1">
      <c r="A74" s="94">
        <v>25.0</v>
      </c>
      <c r="B74" s="94">
        <f t="shared" si="2"/>
        <v>22</v>
      </c>
      <c r="C74" s="95">
        <v>46069.0</v>
      </c>
      <c r="D74" s="94" t="s">
        <v>166</v>
      </c>
      <c r="E74" s="94"/>
      <c r="F74" s="94"/>
      <c r="G74" s="95">
        <v>46073.791666666664</v>
      </c>
      <c r="H74" s="94" t="s">
        <v>138</v>
      </c>
      <c r="I74" s="23">
        <f t="shared" si="3"/>
        <v>243</v>
      </c>
      <c r="J74" s="21" t="str">
        <f t="shared" si="4"/>
        <v>Too early</v>
      </c>
      <c r="K74" s="24" t="str">
        <f t="shared" si="41"/>
        <v>Too early</v>
      </c>
      <c r="L74" s="96">
        <f t="shared" si="31"/>
        <v>17663</v>
      </c>
      <c r="M74" s="97">
        <f t="shared" si="48"/>
        <v>111250</v>
      </c>
      <c r="N74" s="98">
        <f t="shared" si="7"/>
        <v>0.1587685393</v>
      </c>
      <c r="O74" s="24" t="str">
        <f t="shared" si="42"/>
        <v>Too early</v>
      </c>
      <c r="P74" s="104">
        <v>243.0</v>
      </c>
      <c r="Q74" s="100">
        <f t="shared" si="43"/>
        <v>1106.7</v>
      </c>
      <c r="R74" s="101" t="str">
        <f>IF(B74&lt;7,(P74/VLOOKUP(B74,'Sales Pacing'!$A$23:$E$36,2)),"Too early")</f>
        <v>Too early</v>
      </c>
      <c r="S74" s="102" t="str">
        <f t="shared" si="44"/>
        <v>Too early</v>
      </c>
      <c r="T74" s="105">
        <v>17663.0</v>
      </c>
      <c r="U74" s="19">
        <v>111250.0</v>
      </c>
      <c r="V74" s="98">
        <f t="shared" si="11"/>
        <v>0.1587685393</v>
      </c>
      <c r="W74" s="24" t="str">
        <f t="shared" si="45"/>
        <v>Too early</v>
      </c>
      <c r="X74" s="104"/>
      <c r="Y74" s="105"/>
      <c r="Z74" s="19"/>
      <c r="AA74" s="24" t="str">
        <f t="shared" si="46"/>
        <v/>
      </c>
      <c r="AB74" s="21">
        <v>1302.0</v>
      </c>
      <c r="AC74" s="24">
        <f t="shared" si="14"/>
        <v>0.1866359447</v>
      </c>
      <c r="AD74" s="97">
        <f t="shared" si="26"/>
        <v>72.6872428</v>
      </c>
      <c r="AE74" s="106"/>
      <c r="AF74" s="106"/>
      <c r="AG74" s="106"/>
      <c r="AH74" s="107">
        <v>17618.0</v>
      </c>
      <c r="AI74" s="108">
        <f t="shared" si="47"/>
        <v>45</v>
      </c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</row>
    <row r="75" ht="15.75" customHeight="1">
      <c r="A75" s="94">
        <v>25.0</v>
      </c>
      <c r="B75" s="94">
        <f t="shared" si="2"/>
        <v>22</v>
      </c>
      <c r="C75" s="95">
        <v>46069.0</v>
      </c>
      <c r="D75" s="94" t="s">
        <v>166</v>
      </c>
      <c r="E75" s="94"/>
      <c r="F75" s="94"/>
      <c r="G75" s="95">
        <v>46074.791666666664</v>
      </c>
      <c r="H75" s="94" t="s">
        <v>138</v>
      </c>
      <c r="I75" s="23">
        <f t="shared" si="3"/>
        <v>418</v>
      </c>
      <c r="J75" s="21" t="str">
        <f t="shared" si="4"/>
        <v>Too early</v>
      </c>
      <c r="K75" s="24" t="str">
        <f t="shared" si="41"/>
        <v>Too early</v>
      </c>
      <c r="L75" s="96">
        <f t="shared" si="31"/>
        <v>31515</v>
      </c>
      <c r="M75" s="97">
        <f t="shared" si="48"/>
        <v>111250</v>
      </c>
      <c r="N75" s="98">
        <f t="shared" si="7"/>
        <v>0.2832808989</v>
      </c>
      <c r="O75" s="24" t="str">
        <f t="shared" si="42"/>
        <v>Too early</v>
      </c>
      <c r="P75" s="104">
        <v>418.0</v>
      </c>
      <c r="Q75" s="100">
        <f t="shared" si="43"/>
        <v>1106.7</v>
      </c>
      <c r="R75" s="101" t="str">
        <f>IF(B75&lt;7,(P75/VLOOKUP(B75,'Sales Pacing'!$A$23:$E$36,2)),"Too early")</f>
        <v>Too early</v>
      </c>
      <c r="S75" s="102" t="str">
        <f t="shared" si="44"/>
        <v>Too early</v>
      </c>
      <c r="T75" s="105">
        <v>31515.0</v>
      </c>
      <c r="U75" s="19">
        <v>111250.0</v>
      </c>
      <c r="V75" s="98">
        <f t="shared" si="11"/>
        <v>0.2832808989</v>
      </c>
      <c r="W75" s="24" t="str">
        <f t="shared" si="45"/>
        <v>Too early</v>
      </c>
      <c r="X75" s="104"/>
      <c r="Y75" s="105"/>
      <c r="Z75" s="19"/>
      <c r="AA75" s="24" t="str">
        <f t="shared" si="46"/>
        <v/>
      </c>
      <c r="AB75" s="21">
        <v>1302.0</v>
      </c>
      <c r="AC75" s="24">
        <f t="shared" si="14"/>
        <v>0.3210445469</v>
      </c>
      <c r="AD75" s="97">
        <f t="shared" si="26"/>
        <v>75.39473684</v>
      </c>
      <c r="AE75" s="106"/>
      <c r="AF75" s="106"/>
      <c r="AG75" s="106"/>
      <c r="AH75" s="107">
        <v>29430.0</v>
      </c>
      <c r="AI75" s="108">
        <f t="shared" si="47"/>
        <v>2085</v>
      </c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</row>
    <row r="76" ht="15.75" customHeight="1">
      <c r="A76" s="110">
        <v>25.0</v>
      </c>
      <c r="B76" s="110">
        <f t="shared" si="2"/>
        <v>22</v>
      </c>
      <c r="C76" s="111">
        <v>46069.0</v>
      </c>
      <c r="D76" s="110" t="s">
        <v>166</v>
      </c>
      <c r="E76" s="110"/>
      <c r="F76" s="110"/>
      <c r="G76" s="111">
        <v>46075.583333333336</v>
      </c>
      <c r="H76" s="110" t="s">
        <v>138</v>
      </c>
      <c r="I76" s="112">
        <f t="shared" si="3"/>
        <v>501</v>
      </c>
      <c r="J76" s="113" t="str">
        <f t="shared" si="4"/>
        <v>Too early</v>
      </c>
      <c r="K76" s="114" t="str">
        <f t="shared" si="41"/>
        <v>Too early</v>
      </c>
      <c r="L76" s="115">
        <f t="shared" si="31"/>
        <v>33792.5</v>
      </c>
      <c r="M76" s="116">
        <f t="shared" si="48"/>
        <v>111250</v>
      </c>
      <c r="N76" s="117">
        <f t="shared" si="7"/>
        <v>0.303752809</v>
      </c>
      <c r="O76" s="114" t="str">
        <f t="shared" si="42"/>
        <v>Too early</v>
      </c>
      <c r="P76" s="121">
        <v>501.0</v>
      </c>
      <c r="Q76" s="141">
        <f t="shared" si="43"/>
        <v>1106.7</v>
      </c>
      <c r="R76" s="142" t="str">
        <f>IF(B76&lt;7,(P76/VLOOKUP(B76,'Sales Pacing'!$A$23:$E$36,2)),"Too early")</f>
        <v>Too early</v>
      </c>
      <c r="S76" s="143" t="str">
        <f t="shared" si="44"/>
        <v>Too early</v>
      </c>
      <c r="T76" s="122">
        <v>33792.5</v>
      </c>
      <c r="U76" s="19">
        <v>111250.0</v>
      </c>
      <c r="V76" s="98">
        <f t="shared" si="11"/>
        <v>0.303752809</v>
      </c>
      <c r="W76" s="114" t="str">
        <f t="shared" si="45"/>
        <v>Too early</v>
      </c>
      <c r="X76" s="121"/>
      <c r="Y76" s="122"/>
      <c r="Z76" s="120"/>
      <c r="AA76" s="114" t="str">
        <f t="shared" si="46"/>
        <v/>
      </c>
      <c r="AB76" s="113">
        <v>1302.0</v>
      </c>
      <c r="AC76" s="114">
        <f t="shared" si="14"/>
        <v>0.3847926267</v>
      </c>
      <c r="AD76" s="116">
        <f t="shared" si="26"/>
        <v>67.4500998</v>
      </c>
      <c r="AE76" s="123"/>
      <c r="AF76" s="123"/>
      <c r="AG76" s="123"/>
      <c r="AH76" s="144">
        <v>32563.0</v>
      </c>
      <c r="AI76" s="108">
        <f t="shared" si="47"/>
        <v>1229.5</v>
      </c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</row>
    <row r="77" ht="15.75" customHeight="1">
      <c r="A77" s="110">
        <v>26.0</v>
      </c>
      <c r="B77" s="110">
        <f t="shared" si="2"/>
        <v>23</v>
      </c>
      <c r="C77" s="111">
        <v>46076.0</v>
      </c>
      <c r="D77" s="110" t="s">
        <v>167</v>
      </c>
      <c r="E77" s="110"/>
      <c r="F77" s="110"/>
      <c r="G77" s="111">
        <v>46082.583333333336</v>
      </c>
      <c r="H77" s="110" t="s">
        <v>133</v>
      </c>
      <c r="I77" s="112">
        <f t="shared" si="3"/>
        <v>349</v>
      </c>
      <c r="J77" s="113" t="str">
        <f t="shared" si="4"/>
        <v>Too early</v>
      </c>
      <c r="K77" s="114" t="str">
        <f t="shared" si="41"/>
        <v>Too early</v>
      </c>
      <c r="L77" s="115">
        <f t="shared" si="31"/>
        <v>8100</v>
      </c>
      <c r="M77" s="116">
        <f t="shared" si="48"/>
        <v>19500</v>
      </c>
      <c r="N77" s="117">
        <f t="shared" si="7"/>
        <v>0.4153846154</v>
      </c>
      <c r="O77" s="114" t="str">
        <f t="shared" si="42"/>
        <v>Too early</v>
      </c>
      <c r="P77" s="121">
        <v>50.0</v>
      </c>
      <c r="Q77" s="100">
        <f t="shared" si="43"/>
        <v>852.55</v>
      </c>
      <c r="R77" s="142" t="str">
        <f>IF(B77&lt;7,(P77/VLOOKUP(B77,'Sales Pacing'!$A$23:$E$36,2)),"Too early")</f>
        <v>Too early</v>
      </c>
      <c r="S77" s="102" t="str">
        <f t="shared" si="44"/>
        <v>Too early</v>
      </c>
      <c r="T77" s="122">
        <v>1461.0</v>
      </c>
      <c r="U77" s="120">
        <v>10000.0</v>
      </c>
      <c r="V77" s="117">
        <f t="shared" si="11"/>
        <v>0.1461</v>
      </c>
      <c r="W77" s="114" t="str">
        <f t="shared" si="45"/>
        <v>Too early</v>
      </c>
      <c r="X77" s="121">
        <v>299.0</v>
      </c>
      <c r="Y77" s="122">
        <v>6639.0</v>
      </c>
      <c r="Z77" s="120">
        <v>9500.0</v>
      </c>
      <c r="AA77" s="114">
        <f t="shared" si="46"/>
        <v>0.6988421053</v>
      </c>
      <c r="AB77" s="113">
        <v>1302.0</v>
      </c>
      <c r="AC77" s="24">
        <f t="shared" si="14"/>
        <v>0.2680491551</v>
      </c>
      <c r="AD77" s="116">
        <f t="shared" si="26"/>
        <v>23.20916905</v>
      </c>
      <c r="AE77" s="123"/>
      <c r="AF77" s="123"/>
      <c r="AG77" s="123"/>
      <c r="AH77" s="144">
        <v>8100.0</v>
      </c>
      <c r="AI77" s="108">
        <f t="shared" si="47"/>
        <v>0</v>
      </c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</row>
    <row r="78" ht="15.75" customHeight="1">
      <c r="A78" s="124">
        <v>27.0</v>
      </c>
      <c r="B78" s="124">
        <f t="shared" si="2"/>
        <v>24</v>
      </c>
      <c r="C78" s="125">
        <v>46083.0</v>
      </c>
      <c r="D78" s="124" t="s">
        <v>145</v>
      </c>
      <c r="E78" s="124"/>
      <c r="F78" s="124"/>
      <c r="G78" s="126"/>
      <c r="H78" s="127"/>
      <c r="I78" s="128">
        <f t="shared" si="3"/>
        <v>0</v>
      </c>
      <c r="J78" s="129" t="str">
        <f t="shared" si="4"/>
        <v>Too early</v>
      </c>
      <c r="K78" s="130"/>
      <c r="L78" s="131">
        <f t="shared" si="31"/>
        <v>0</v>
      </c>
      <c r="M78" s="132">
        <f t="shared" si="48"/>
        <v>0</v>
      </c>
      <c r="N78" s="133" t="str">
        <f t="shared" si="7"/>
        <v>#DIV/0!</v>
      </c>
      <c r="O78" s="130"/>
      <c r="P78" s="129"/>
      <c r="Q78" s="129"/>
      <c r="R78" s="134" t="str">
        <f>IF(B78&lt;7,(P78/VLOOKUP(B78,'Sales Pacing'!$A$23:$E$36,2)),"Too early")</f>
        <v>Too early</v>
      </c>
      <c r="S78" s="134"/>
      <c r="T78" s="135"/>
      <c r="U78" s="135"/>
      <c r="V78" s="133" t="str">
        <f t="shared" si="11"/>
        <v/>
      </c>
      <c r="W78" s="130"/>
      <c r="X78" s="129"/>
      <c r="Y78" s="135"/>
      <c r="Z78" s="135"/>
      <c r="AA78" s="130" t="s">
        <v>129</v>
      </c>
      <c r="AB78" s="129"/>
      <c r="AC78" s="130" t="str">
        <f t="shared" si="14"/>
        <v>#DIV/0!</v>
      </c>
      <c r="AD78" s="132" t="str">
        <f t="shared" si="26"/>
        <v>#DIV/0!</v>
      </c>
      <c r="AE78" s="136"/>
      <c r="AF78" s="136"/>
      <c r="AG78" s="136"/>
      <c r="AH78" s="137" t="s">
        <v>146</v>
      </c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</row>
    <row r="79" ht="15.75" customHeight="1">
      <c r="A79" s="94">
        <v>28.0</v>
      </c>
      <c r="B79" s="94">
        <f t="shared" si="2"/>
        <v>25</v>
      </c>
      <c r="C79" s="95">
        <v>46090.0</v>
      </c>
      <c r="D79" s="94" t="s">
        <v>168</v>
      </c>
      <c r="E79" s="94"/>
      <c r="F79" s="94"/>
      <c r="G79" s="95">
        <v>46094.833333333336</v>
      </c>
      <c r="H79" s="94" t="s">
        <v>136</v>
      </c>
      <c r="I79" s="23">
        <f t="shared" si="3"/>
        <v>618</v>
      </c>
      <c r="J79" s="21" t="str">
        <f t="shared" si="4"/>
        <v>Too early</v>
      </c>
      <c r="K79" s="24" t="str">
        <f t="shared" ref="K79:K81" si="49">IF(J79="Too early",J79,J79/AB79)</f>
        <v>Too early</v>
      </c>
      <c r="L79" s="96">
        <f t="shared" si="31"/>
        <v>40846</v>
      </c>
      <c r="M79" s="97">
        <f t="shared" si="48"/>
        <v>54999</v>
      </c>
      <c r="N79" s="98">
        <f t="shared" si="7"/>
        <v>0.7426680485</v>
      </c>
      <c r="O79" s="24" t="str">
        <f t="shared" ref="O79:O81" si="50">IF($J79="Too early",J79,J79*AD79/M79)</f>
        <v>Too early</v>
      </c>
      <c r="P79" s="104">
        <v>49.0</v>
      </c>
      <c r="Q79" s="100">
        <f t="shared" ref="Q79:Q81" si="51">(AB79-X79)*0.85</f>
        <v>867.85</v>
      </c>
      <c r="R79" s="101" t="str">
        <f>IF(B79&lt;7,(P79/VLOOKUP(B79,'Sales Pacing'!$A$23:$E$36,2)),"Too early")</f>
        <v>Too early</v>
      </c>
      <c r="S79" s="102" t="str">
        <f t="shared" ref="S79:S81" si="52">IF(R79="Too early","Too early",R79/Q79)</f>
        <v>Too early</v>
      </c>
      <c r="T79" s="105">
        <v>2637.0</v>
      </c>
      <c r="U79" s="19">
        <v>18333.0</v>
      </c>
      <c r="V79" s="98">
        <f t="shared" si="11"/>
        <v>0.1438389789</v>
      </c>
      <c r="W79" s="24" t="str">
        <f t="shared" ref="W79:W81" si="53">IF($R79="Too early",R79,R79*AD79/U79)</f>
        <v>Too early</v>
      </c>
      <c r="X79" s="104">
        <v>569.0</v>
      </c>
      <c r="Y79" s="105">
        <v>38209.0</v>
      </c>
      <c r="Z79" s="19">
        <v>36666.0</v>
      </c>
      <c r="AA79" s="24">
        <f t="shared" ref="AA79:AA81" si="54">IF(Y79&gt;0,Y79/Z79,"")</f>
        <v>1.042082583</v>
      </c>
      <c r="AB79" s="21">
        <v>1590.0</v>
      </c>
      <c r="AC79" s="24">
        <f t="shared" si="14"/>
        <v>0.3886792453</v>
      </c>
      <c r="AD79" s="97">
        <f t="shared" si="26"/>
        <v>66.09385113</v>
      </c>
      <c r="AE79" s="106"/>
      <c r="AF79" s="106"/>
      <c r="AG79" s="106"/>
      <c r="AH79" s="107">
        <v>40801.0</v>
      </c>
      <c r="AI79" s="108">
        <f t="shared" ref="AI79:AI81" si="55">L79-AH79</f>
        <v>45</v>
      </c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</row>
    <row r="80" ht="15.75" customHeight="1">
      <c r="A80" s="94">
        <v>28.0</v>
      </c>
      <c r="B80" s="94">
        <f t="shared" si="2"/>
        <v>25</v>
      </c>
      <c r="C80" s="95">
        <v>46090.0</v>
      </c>
      <c r="D80" s="94" t="s">
        <v>168</v>
      </c>
      <c r="E80" s="94"/>
      <c r="F80" s="94"/>
      <c r="G80" s="95">
        <v>46095.833333333336</v>
      </c>
      <c r="H80" s="94" t="s">
        <v>136</v>
      </c>
      <c r="I80" s="23">
        <f t="shared" si="3"/>
        <v>622</v>
      </c>
      <c r="J80" s="21" t="str">
        <f t="shared" si="4"/>
        <v>Too early</v>
      </c>
      <c r="K80" s="24" t="str">
        <f t="shared" si="49"/>
        <v>Too early</v>
      </c>
      <c r="L80" s="96">
        <f t="shared" si="31"/>
        <v>39753.2</v>
      </c>
      <c r="M80" s="97">
        <f t="shared" si="48"/>
        <v>55000</v>
      </c>
      <c r="N80" s="98">
        <f t="shared" si="7"/>
        <v>0.7227854545</v>
      </c>
      <c r="O80" s="24" t="str">
        <f t="shared" si="50"/>
        <v>Too early</v>
      </c>
      <c r="P80" s="104">
        <v>59.0</v>
      </c>
      <c r="Q80" s="100">
        <f t="shared" si="51"/>
        <v>872.95</v>
      </c>
      <c r="R80" s="101" t="str">
        <f>IF(B80&lt;7,(P80/VLOOKUP(B80,'Sales Pacing'!$A$23:$E$36,2)),"Too early")</f>
        <v>Too early</v>
      </c>
      <c r="S80" s="102" t="str">
        <f t="shared" si="52"/>
        <v>Too early</v>
      </c>
      <c r="T80" s="105">
        <v>3194.0</v>
      </c>
      <c r="U80" s="19">
        <v>18333.0</v>
      </c>
      <c r="V80" s="98">
        <f t="shared" si="11"/>
        <v>0.1742213495</v>
      </c>
      <c r="W80" s="24" t="str">
        <f t="shared" si="53"/>
        <v>Too early</v>
      </c>
      <c r="X80" s="104">
        <v>563.0</v>
      </c>
      <c r="Y80" s="105">
        <v>36559.2</v>
      </c>
      <c r="Z80" s="19">
        <v>36667.0</v>
      </c>
      <c r="AA80" s="24">
        <f t="shared" si="54"/>
        <v>0.9970600267</v>
      </c>
      <c r="AB80" s="21">
        <v>1590.0</v>
      </c>
      <c r="AC80" s="24">
        <f t="shared" si="14"/>
        <v>0.3911949686</v>
      </c>
      <c r="AD80" s="97">
        <f t="shared" si="26"/>
        <v>63.91189711</v>
      </c>
      <c r="AE80" s="106"/>
      <c r="AF80" s="106"/>
      <c r="AG80" s="106"/>
      <c r="AH80" s="107">
        <v>39207.0</v>
      </c>
      <c r="AI80" s="108">
        <f t="shared" si="55"/>
        <v>546.2</v>
      </c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</row>
    <row r="81" ht="15.75" customHeight="1">
      <c r="A81" s="110">
        <v>28.0</v>
      </c>
      <c r="B81" s="110">
        <f t="shared" si="2"/>
        <v>25</v>
      </c>
      <c r="C81" s="111">
        <v>46090.0</v>
      </c>
      <c r="D81" s="110" t="s">
        <v>168</v>
      </c>
      <c r="E81" s="110"/>
      <c r="F81" s="110"/>
      <c r="G81" s="111">
        <v>46096.583333333336</v>
      </c>
      <c r="H81" s="110" t="s">
        <v>136</v>
      </c>
      <c r="I81" s="112">
        <f t="shared" si="3"/>
        <v>642</v>
      </c>
      <c r="J81" s="113" t="str">
        <f t="shared" si="4"/>
        <v>Too early</v>
      </c>
      <c r="K81" s="114" t="str">
        <f t="shared" si="49"/>
        <v>Too early</v>
      </c>
      <c r="L81" s="115">
        <f t="shared" si="31"/>
        <v>41030.1</v>
      </c>
      <c r="M81" s="116">
        <f t="shared" si="48"/>
        <v>55000</v>
      </c>
      <c r="N81" s="117">
        <f t="shared" si="7"/>
        <v>0.7460018182</v>
      </c>
      <c r="O81" s="114" t="str">
        <f t="shared" si="50"/>
        <v>Too early</v>
      </c>
      <c r="P81" s="121">
        <v>71.0</v>
      </c>
      <c r="Q81" s="100">
        <f t="shared" si="51"/>
        <v>866.15</v>
      </c>
      <c r="R81" s="142" t="str">
        <f>IF(B81&lt;7,(P81/VLOOKUP(B81,'Sales Pacing'!$A$23:$E$36,2)),"Too early")</f>
        <v>Too early</v>
      </c>
      <c r="S81" s="102" t="str">
        <f t="shared" si="52"/>
        <v>Too early</v>
      </c>
      <c r="T81" s="122">
        <v>4324.0</v>
      </c>
      <c r="U81" s="120">
        <v>18333.0</v>
      </c>
      <c r="V81" s="117">
        <f t="shared" si="11"/>
        <v>0.2358588338</v>
      </c>
      <c r="W81" s="114" t="str">
        <f t="shared" si="53"/>
        <v>Too early</v>
      </c>
      <c r="X81" s="121">
        <v>571.0</v>
      </c>
      <c r="Y81" s="122">
        <v>36706.1</v>
      </c>
      <c r="Z81" s="120">
        <v>36667.0</v>
      </c>
      <c r="AA81" s="114">
        <f t="shared" si="54"/>
        <v>1.001066354</v>
      </c>
      <c r="AB81" s="113">
        <v>1590.0</v>
      </c>
      <c r="AC81" s="24">
        <f t="shared" si="14"/>
        <v>0.4037735849</v>
      </c>
      <c r="AD81" s="116">
        <f t="shared" si="26"/>
        <v>63.90981308</v>
      </c>
      <c r="AE81" s="123"/>
      <c r="AF81" s="123"/>
      <c r="AG81" s="123"/>
      <c r="AH81" s="144">
        <v>40659.0</v>
      </c>
      <c r="AI81" s="108">
        <f t="shared" si="55"/>
        <v>371.1</v>
      </c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</row>
    <row r="82" ht="15.75" customHeight="1">
      <c r="A82" s="124">
        <v>29.0</v>
      </c>
      <c r="B82" s="124">
        <f t="shared" si="2"/>
        <v>26</v>
      </c>
      <c r="C82" s="125">
        <v>46097.0</v>
      </c>
      <c r="D82" s="124" t="s">
        <v>145</v>
      </c>
      <c r="E82" s="124"/>
      <c r="F82" s="124"/>
      <c r="G82" s="126"/>
      <c r="H82" s="127"/>
      <c r="I82" s="165">
        <f t="shared" si="3"/>
        <v>0</v>
      </c>
      <c r="J82" s="166" t="str">
        <f t="shared" si="4"/>
        <v>Too early</v>
      </c>
      <c r="K82" s="167"/>
      <c r="L82" s="168">
        <f t="shared" si="31"/>
        <v>0</v>
      </c>
      <c r="M82" s="169">
        <f t="shared" si="48"/>
        <v>0</v>
      </c>
      <c r="N82" s="170" t="str">
        <f t="shared" si="7"/>
        <v>#DIV/0!</v>
      </c>
      <c r="O82" s="167"/>
      <c r="P82" s="166"/>
      <c r="Q82" s="166"/>
      <c r="R82" s="171" t="str">
        <f>IF(B82&lt;7,(P82/VLOOKUP(B82,'Sales Pacing'!$A$23:$E$36,2)),"Too early")</f>
        <v>Too early</v>
      </c>
      <c r="S82" s="171"/>
      <c r="T82" s="172"/>
      <c r="U82" s="172"/>
      <c r="V82" s="170" t="str">
        <f t="shared" si="11"/>
        <v/>
      </c>
      <c r="W82" s="167"/>
      <c r="X82" s="166"/>
      <c r="Y82" s="172"/>
      <c r="Z82" s="172"/>
      <c r="AA82" s="167" t="s">
        <v>129</v>
      </c>
      <c r="AB82" s="166"/>
      <c r="AC82" s="167" t="str">
        <f t="shared" si="14"/>
        <v>#DIV/0!</v>
      </c>
      <c r="AD82" s="169" t="str">
        <f t="shared" si="26"/>
        <v>#DIV/0!</v>
      </c>
      <c r="AE82" s="136"/>
      <c r="AF82" s="136"/>
      <c r="AG82" s="136"/>
      <c r="AH82" s="137" t="s">
        <v>146</v>
      </c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</row>
    <row r="83" ht="15.75" customHeight="1">
      <c r="A83" s="94">
        <v>30.0</v>
      </c>
      <c r="B83" s="94">
        <f t="shared" si="2"/>
        <v>27</v>
      </c>
      <c r="C83" s="95">
        <v>46104.0</v>
      </c>
      <c r="D83" s="94" t="s">
        <v>169</v>
      </c>
      <c r="E83" s="94"/>
      <c r="F83" s="94"/>
      <c r="G83" s="95">
        <v>46106.0</v>
      </c>
      <c r="H83" s="94" t="s">
        <v>126</v>
      </c>
      <c r="I83" s="21">
        <f t="shared" si="3"/>
        <v>86</v>
      </c>
      <c r="J83" s="21" t="str">
        <f t="shared" si="4"/>
        <v>Too early</v>
      </c>
      <c r="K83" s="24" t="str">
        <f t="shared" ref="K83:K87" si="56">IF(J83="Too early",J83,J83/AB83)</f>
        <v>Too early</v>
      </c>
      <c r="L83" s="96">
        <f t="shared" si="31"/>
        <v>5437</v>
      </c>
      <c r="M83" s="97">
        <f t="shared" si="48"/>
        <v>84109</v>
      </c>
      <c r="N83" s="98">
        <f t="shared" si="7"/>
        <v>0.06464230938</v>
      </c>
      <c r="O83" s="24" t="str">
        <f t="shared" ref="O83:O87" si="57">IF($J83="Too early",J83,J83*AD83/M83)</f>
        <v>Too early</v>
      </c>
      <c r="P83" s="99">
        <v>86.0</v>
      </c>
      <c r="Q83" s="100">
        <f t="shared" ref="Q83:Q87" si="58">(AB83-X83)*0.85</f>
        <v>1351.5</v>
      </c>
      <c r="R83" s="101" t="str">
        <f>IF(B83&lt;7,(P83/VLOOKUP(B83,'Sales Pacing'!$A$23:$E$36,2)),"Too early")</f>
        <v>Too early</v>
      </c>
      <c r="S83" s="102" t="str">
        <f t="shared" ref="S83:S87" si="59">IF(R83="Too early","Too early",R83/Q83)</f>
        <v>Too early</v>
      </c>
      <c r="T83" s="105">
        <v>5437.0</v>
      </c>
      <c r="U83" s="19">
        <v>84109.0</v>
      </c>
      <c r="V83" s="98">
        <f t="shared" si="11"/>
        <v>0.06464230938</v>
      </c>
      <c r="W83" s="24" t="str">
        <f t="shared" ref="W83:W87" si="60">IF($R83="Too early",R83,R83*AD83/U83)</f>
        <v>Too early</v>
      </c>
      <c r="X83" s="104"/>
      <c r="Y83" s="105"/>
      <c r="Z83" s="19"/>
      <c r="AA83" s="24"/>
      <c r="AB83" s="21">
        <v>1590.0</v>
      </c>
      <c r="AC83" s="24">
        <f t="shared" si="14"/>
        <v>0.05408805031</v>
      </c>
      <c r="AD83" s="97">
        <f t="shared" si="26"/>
        <v>63.22093023</v>
      </c>
      <c r="AE83" s="106"/>
      <c r="AF83" s="106"/>
      <c r="AG83" s="106"/>
      <c r="AH83" s="107">
        <v>5227.0</v>
      </c>
      <c r="AI83" s="108">
        <f t="shared" ref="AI83:AI87" si="61">L83-AH83</f>
        <v>210</v>
      </c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</row>
    <row r="84" ht="15.75" customHeight="1">
      <c r="A84" s="110">
        <v>30.0</v>
      </c>
      <c r="B84" s="110">
        <f t="shared" si="2"/>
        <v>27</v>
      </c>
      <c r="C84" s="111">
        <v>46104.0</v>
      </c>
      <c r="D84" s="110" t="s">
        <v>169</v>
      </c>
      <c r="E84" s="110"/>
      <c r="F84" s="110"/>
      <c r="G84" s="111">
        <v>46107.0</v>
      </c>
      <c r="H84" s="110" t="s">
        <v>126</v>
      </c>
      <c r="I84" s="113">
        <f t="shared" si="3"/>
        <v>87</v>
      </c>
      <c r="J84" s="113" t="str">
        <f t="shared" si="4"/>
        <v>Too early</v>
      </c>
      <c r="K84" s="114" t="str">
        <f t="shared" si="56"/>
        <v>Too early</v>
      </c>
      <c r="L84" s="115">
        <f t="shared" si="31"/>
        <v>5027.5</v>
      </c>
      <c r="M84" s="116">
        <f t="shared" si="48"/>
        <v>84109</v>
      </c>
      <c r="N84" s="117">
        <f t="shared" si="7"/>
        <v>0.05977362708</v>
      </c>
      <c r="O84" s="114" t="str">
        <f t="shared" si="57"/>
        <v>Too early</v>
      </c>
      <c r="P84" s="118">
        <v>87.0</v>
      </c>
      <c r="Q84" s="141">
        <f t="shared" si="58"/>
        <v>1351.5</v>
      </c>
      <c r="R84" s="142" t="str">
        <f>IF(B84&lt;7,(P84/VLOOKUP(B84,'Sales Pacing'!$A$23:$E$36,2)),"Too early")</f>
        <v>Too early</v>
      </c>
      <c r="S84" s="143" t="str">
        <f t="shared" si="59"/>
        <v>Too early</v>
      </c>
      <c r="T84" s="122">
        <v>5027.5</v>
      </c>
      <c r="U84" s="120">
        <v>84109.0</v>
      </c>
      <c r="V84" s="117">
        <f t="shared" si="11"/>
        <v>0.05977362708</v>
      </c>
      <c r="W84" s="114" t="str">
        <f t="shared" si="60"/>
        <v>Too early</v>
      </c>
      <c r="X84" s="121"/>
      <c r="Y84" s="122"/>
      <c r="Z84" s="120"/>
      <c r="AA84" s="114"/>
      <c r="AB84" s="113">
        <v>1590.0</v>
      </c>
      <c r="AC84" s="114">
        <f t="shared" si="14"/>
        <v>0.05471698113</v>
      </c>
      <c r="AD84" s="116">
        <f t="shared" si="26"/>
        <v>57.78735632</v>
      </c>
      <c r="AE84" s="123"/>
      <c r="AF84" s="123"/>
      <c r="AG84" s="123"/>
      <c r="AH84" s="144">
        <v>4627.0</v>
      </c>
      <c r="AI84" s="173">
        <f t="shared" si="61"/>
        <v>400.5</v>
      </c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</row>
    <row r="85" ht="15.75" customHeight="1">
      <c r="A85" s="94">
        <v>30.0</v>
      </c>
      <c r="B85" s="94">
        <f t="shared" si="2"/>
        <v>27</v>
      </c>
      <c r="C85" s="95">
        <v>46104.0</v>
      </c>
      <c r="D85" s="94" t="s">
        <v>170</v>
      </c>
      <c r="E85" s="94"/>
      <c r="F85" s="94"/>
      <c r="G85" s="95">
        <v>46108.833333333336</v>
      </c>
      <c r="H85" s="94" t="s">
        <v>131</v>
      </c>
      <c r="I85" s="23">
        <f t="shared" si="3"/>
        <v>900</v>
      </c>
      <c r="J85" s="21" t="str">
        <f t="shared" si="4"/>
        <v>Too early</v>
      </c>
      <c r="K85" s="24" t="str">
        <f t="shared" si="56"/>
        <v>Too early</v>
      </c>
      <c r="L85" s="96">
        <f t="shared" si="31"/>
        <v>64129.1</v>
      </c>
      <c r="M85" s="97">
        <f t="shared" si="48"/>
        <v>94666</v>
      </c>
      <c r="N85" s="98">
        <f t="shared" si="7"/>
        <v>0.677424841</v>
      </c>
      <c r="O85" s="24" t="str">
        <f t="shared" si="57"/>
        <v>Too early</v>
      </c>
      <c r="P85" s="104">
        <v>161.0</v>
      </c>
      <c r="Q85" s="100">
        <f t="shared" si="58"/>
        <v>723.35</v>
      </c>
      <c r="R85" s="101" t="str">
        <f>IF(B85&lt;7,(P85/VLOOKUP(B85,'Sales Pacing'!$A$23:$E$36,2)),"Too early")</f>
        <v>Too early</v>
      </c>
      <c r="S85" s="102" t="str">
        <f t="shared" si="59"/>
        <v>Too early</v>
      </c>
      <c r="T85" s="105">
        <v>10835.0</v>
      </c>
      <c r="U85" s="19">
        <v>53333.0</v>
      </c>
      <c r="V85" s="98">
        <f t="shared" si="11"/>
        <v>0.2031575197</v>
      </c>
      <c r="W85" s="24" t="str">
        <f t="shared" si="60"/>
        <v>Too early</v>
      </c>
      <c r="X85" s="104">
        <v>739.0</v>
      </c>
      <c r="Y85" s="105">
        <v>53294.1</v>
      </c>
      <c r="Z85" s="19">
        <v>41333.0</v>
      </c>
      <c r="AA85" s="24">
        <f t="shared" ref="AA85:AA87" si="62">IF(Y85&gt;0,Y85/Z85,"")</f>
        <v>1.289383785</v>
      </c>
      <c r="AB85" s="21">
        <v>1590.0</v>
      </c>
      <c r="AC85" s="24">
        <f t="shared" si="14"/>
        <v>0.5660377358</v>
      </c>
      <c r="AD85" s="97">
        <f t="shared" si="26"/>
        <v>71.25455556</v>
      </c>
      <c r="AE85" s="106"/>
      <c r="AF85" s="106"/>
      <c r="AG85" s="106"/>
      <c r="AH85" s="107">
        <v>63832.0</v>
      </c>
      <c r="AI85" s="108">
        <f t="shared" si="61"/>
        <v>297.1</v>
      </c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</row>
    <row r="86" ht="15.75" customHeight="1">
      <c r="A86" s="94">
        <v>30.0</v>
      </c>
      <c r="B86" s="94">
        <f t="shared" si="2"/>
        <v>27</v>
      </c>
      <c r="C86" s="95">
        <v>46104.0</v>
      </c>
      <c r="D86" s="94" t="s">
        <v>170</v>
      </c>
      <c r="E86" s="94"/>
      <c r="F86" s="94"/>
      <c r="G86" s="95">
        <v>46109.833333333336</v>
      </c>
      <c r="H86" s="94" t="s">
        <v>131</v>
      </c>
      <c r="I86" s="23">
        <f t="shared" si="3"/>
        <v>847</v>
      </c>
      <c r="J86" s="21" t="str">
        <f t="shared" si="4"/>
        <v>Too early</v>
      </c>
      <c r="K86" s="24" t="str">
        <f t="shared" si="56"/>
        <v>Too early</v>
      </c>
      <c r="L86" s="96">
        <f t="shared" si="31"/>
        <v>60900.8</v>
      </c>
      <c r="M86" s="97">
        <f t="shared" si="48"/>
        <v>94667</v>
      </c>
      <c r="N86" s="98">
        <f t="shared" si="7"/>
        <v>0.6433160447</v>
      </c>
      <c r="O86" s="24" t="str">
        <f t="shared" si="57"/>
        <v>Too early</v>
      </c>
      <c r="P86" s="104">
        <v>173.0</v>
      </c>
      <c r="Q86" s="100">
        <f t="shared" si="58"/>
        <v>778.6</v>
      </c>
      <c r="R86" s="101" t="str">
        <f>IF(B86&lt;7,(P86/VLOOKUP(B86,'Sales Pacing'!$A$23:$E$36,2)),"Too early")</f>
        <v>Too early</v>
      </c>
      <c r="S86" s="102" t="str">
        <f t="shared" si="59"/>
        <v>Too early</v>
      </c>
      <c r="T86" s="105">
        <v>12189.0</v>
      </c>
      <c r="U86" s="19">
        <v>53333.0</v>
      </c>
      <c r="V86" s="98">
        <f t="shared" si="11"/>
        <v>0.2285451784</v>
      </c>
      <c r="W86" s="24" t="str">
        <f t="shared" si="60"/>
        <v>Too early</v>
      </c>
      <c r="X86" s="104">
        <v>674.0</v>
      </c>
      <c r="Y86" s="105">
        <v>48711.8</v>
      </c>
      <c r="Z86" s="19">
        <v>41334.0</v>
      </c>
      <c r="AA86" s="24">
        <f t="shared" si="62"/>
        <v>1.178492282</v>
      </c>
      <c r="AB86" s="21">
        <v>1590.0</v>
      </c>
      <c r="AC86" s="24">
        <f t="shared" si="14"/>
        <v>0.5327044025</v>
      </c>
      <c r="AD86" s="97">
        <f t="shared" si="26"/>
        <v>71.90177096</v>
      </c>
      <c r="AE86" s="106"/>
      <c r="AF86" s="106"/>
      <c r="AG86" s="106"/>
      <c r="AH86" s="107">
        <v>60453.0</v>
      </c>
      <c r="AI86" s="108">
        <f t="shared" si="61"/>
        <v>447.8</v>
      </c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</row>
    <row r="87" ht="15.75" customHeight="1">
      <c r="A87" s="94">
        <v>30.0</v>
      </c>
      <c r="B87" s="94">
        <f t="shared" si="2"/>
        <v>27</v>
      </c>
      <c r="C87" s="95">
        <v>46104.0</v>
      </c>
      <c r="D87" s="94" t="s">
        <v>170</v>
      </c>
      <c r="E87" s="94"/>
      <c r="F87" s="94"/>
      <c r="G87" s="95">
        <v>46110.583333333336</v>
      </c>
      <c r="H87" s="94" t="s">
        <v>131</v>
      </c>
      <c r="I87" s="21">
        <f t="shared" si="3"/>
        <v>604</v>
      </c>
      <c r="J87" s="21" t="str">
        <f t="shared" si="4"/>
        <v>Too early</v>
      </c>
      <c r="K87" s="24" t="str">
        <f t="shared" si="56"/>
        <v>Too early</v>
      </c>
      <c r="L87" s="96">
        <f t="shared" si="31"/>
        <v>41992.6</v>
      </c>
      <c r="M87" s="97">
        <f t="shared" si="48"/>
        <v>94666</v>
      </c>
      <c r="N87" s="98">
        <f t="shared" si="7"/>
        <v>0.4435869267</v>
      </c>
      <c r="O87" s="24" t="str">
        <f t="shared" si="57"/>
        <v>Too early</v>
      </c>
      <c r="P87" s="104">
        <v>219.0</v>
      </c>
      <c r="Q87" s="100">
        <f t="shared" si="58"/>
        <v>1024.25</v>
      </c>
      <c r="R87" s="101" t="str">
        <f>IF(B87&lt;7,(P87/VLOOKUP(B87,'Sales Pacing'!$A$23:$E$36,2)),"Too early")</f>
        <v>Too early</v>
      </c>
      <c r="S87" s="102" t="str">
        <f t="shared" si="59"/>
        <v>Too early</v>
      </c>
      <c r="T87" s="105">
        <v>15849.0</v>
      </c>
      <c r="U87" s="19">
        <v>53333.0</v>
      </c>
      <c r="V87" s="98">
        <f t="shared" si="11"/>
        <v>0.2971706073</v>
      </c>
      <c r="W87" s="24" t="str">
        <f t="shared" si="60"/>
        <v>Too early</v>
      </c>
      <c r="X87" s="104">
        <v>385.0</v>
      </c>
      <c r="Y87" s="105">
        <v>26143.6</v>
      </c>
      <c r="Z87" s="19">
        <v>41333.0</v>
      </c>
      <c r="AA87" s="24">
        <f t="shared" si="62"/>
        <v>0.6325115525</v>
      </c>
      <c r="AB87" s="21">
        <v>1590.0</v>
      </c>
      <c r="AC87" s="24">
        <f t="shared" si="14"/>
        <v>0.3798742138</v>
      </c>
      <c r="AD87" s="97">
        <f t="shared" si="26"/>
        <v>69.52417219</v>
      </c>
      <c r="AE87" s="106"/>
      <c r="AF87" s="106"/>
      <c r="AG87" s="106"/>
      <c r="AH87" s="107">
        <v>41009.0</v>
      </c>
      <c r="AI87" s="108">
        <f t="shared" si="61"/>
        <v>983.6</v>
      </c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</row>
    <row r="88" ht="15.75" customHeight="1">
      <c r="A88" s="124">
        <v>31.0</v>
      </c>
      <c r="B88" s="124">
        <f t="shared" si="2"/>
        <v>28</v>
      </c>
      <c r="C88" s="125">
        <v>46111.0</v>
      </c>
      <c r="D88" s="124" t="s">
        <v>145</v>
      </c>
      <c r="E88" s="124"/>
      <c r="F88" s="124"/>
      <c r="G88" s="126"/>
      <c r="H88" s="127"/>
      <c r="I88" s="128">
        <f t="shared" si="3"/>
        <v>0</v>
      </c>
      <c r="J88" s="129" t="str">
        <f t="shared" si="4"/>
        <v>Too early</v>
      </c>
      <c r="K88" s="130"/>
      <c r="L88" s="131">
        <f t="shared" si="31"/>
        <v>0</v>
      </c>
      <c r="M88" s="132">
        <f t="shared" si="48"/>
        <v>0</v>
      </c>
      <c r="N88" s="133" t="str">
        <f t="shared" si="7"/>
        <v>#DIV/0!</v>
      </c>
      <c r="O88" s="130"/>
      <c r="P88" s="129"/>
      <c r="Q88" s="129"/>
      <c r="R88" s="134" t="str">
        <f>IF(B88&lt;7,(P88/VLOOKUP(B88,'Sales Pacing'!$A$23:$E$36,2)),"Too early")</f>
        <v>Too early</v>
      </c>
      <c r="S88" s="134"/>
      <c r="T88" s="135"/>
      <c r="U88" s="135"/>
      <c r="V88" s="133" t="str">
        <f t="shared" si="11"/>
        <v/>
      </c>
      <c r="W88" s="130"/>
      <c r="X88" s="129"/>
      <c r="Y88" s="135"/>
      <c r="Z88" s="135"/>
      <c r="AA88" s="130" t="s">
        <v>129</v>
      </c>
      <c r="AB88" s="129"/>
      <c r="AC88" s="130" t="str">
        <f t="shared" si="14"/>
        <v>#DIV/0!</v>
      </c>
      <c r="AD88" s="132" t="str">
        <f t="shared" si="26"/>
        <v>#DIV/0!</v>
      </c>
      <c r="AE88" s="136"/>
      <c r="AF88" s="136"/>
      <c r="AG88" s="136"/>
      <c r="AH88" s="137" t="s">
        <v>146</v>
      </c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</row>
    <row r="89" ht="15.75" customHeight="1">
      <c r="A89" s="94">
        <v>32.0</v>
      </c>
      <c r="B89" s="94">
        <f t="shared" si="2"/>
        <v>29</v>
      </c>
      <c r="C89" s="162">
        <v>46118.0</v>
      </c>
      <c r="D89" s="163" t="s">
        <v>171</v>
      </c>
      <c r="E89" s="163"/>
      <c r="F89" s="163"/>
      <c r="G89" s="162">
        <v>46122.833333333336</v>
      </c>
      <c r="H89" s="163" t="s">
        <v>136</v>
      </c>
      <c r="I89" s="23">
        <f t="shared" si="3"/>
        <v>415</v>
      </c>
      <c r="J89" s="21" t="str">
        <f t="shared" si="4"/>
        <v>Too early</v>
      </c>
      <c r="K89" s="24" t="str">
        <f t="shared" ref="K89:K94" si="63">IF(J89="Too early",J89,J89/AB89)</f>
        <v>Too early</v>
      </c>
      <c r="L89" s="96">
        <f t="shared" si="31"/>
        <v>27729</v>
      </c>
      <c r="M89" s="97">
        <f t="shared" si="48"/>
        <v>52000</v>
      </c>
      <c r="N89" s="98">
        <f t="shared" si="7"/>
        <v>0.53325</v>
      </c>
      <c r="O89" s="24" t="str">
        <f t="shared" ref="O89:O94" si="64">IF($J89="Too early",J89,J89*AD89/M89)</f>
        <v>Too early</v>
      </c>
      <c r="P89" s="104">
        <v>48.0</v>
      </c>
      <c r="Q89" s="100">
        <f t="shared" ref="Q89:Q94" si="65">(AB89-X89)*0.85</f>
        <v>906.1</v>
      </c>
      <c r="R89" s="101" t="str">
        <f>IF(B89&lt;7,(P89/VLOOKUP(B89,'Sales Pacing'!$A$23:$E$36,2)),"Too early")</f>
        <v>Too early</v>
      </c>
      <c r="S89" s="102" t="str">
        <f t="shared" ref="S89:S94" si="66">IF(R89="Too early","Too early",R89/Q89)</f>
        <v>Too early</v>
      </c>
      <c r="T89" s="105">
        <v>2074.0</v>
      </c>
      <c r="U89" s="19">
        <v>22000.0</v>
      </c>
      <c r="V89" s="98">
        <f t="shared" si="11"/>
        <v>0.09427272727</v>
      </c>
      <c r="W89" s="24" t="str">
        <f t="shared" ref="W89:W94" si="67">IF($R89="Too early",R89,R89*AD89/U89)</f>
        <v>Too early</v>
      </c>
      <c r="X89" s="104">
        <v>367.0</v>
      </c>
      <c r="Y89" s="105">
        <v>25655.0</v>
      </c>
      <c r="Z89" s="19">
        <v>30000.0</v>
      </c>
      <c r="AA89" s="24">
        <f t="shared" ref="AA89:AA94" si="68">IF(Y89&gt;0,Y89/Z89,"")</f>
        <v>0.8551666667</v>
      </c>
      <c r="AB89" s="21">
        <v>1433.0</v>
      </c>
      <c r="AC89" s="24">
        <f t="shared" si="14"/>
        <v>0.2896022331</v>
      </c>
      <c r="AD89" s="97">
        <f t="shared" si="26"/>
        <v>66.81686747</v>
      </c>
      <c r="AE89" s="106"/>
      <c r="AF89" s="106"/>
      <c r="AG89" s="106"/>
      <c r="AH89" s="107">
        <v>27619.0</v>
      </c>
      <c r="AI89" s="108">
        <f t="shared" ref="AI89:AI94" si="69">L89-AH89</f>
        <v>110</v>
      </c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</row>
    <row r="90" ht="15.75" customHeight="1">
      <c r="A90" s="94">
        <v>32.0</v>
      </c>
      <c r="B90" s="94">
        <f t="shared" si="2"/>
        <v>29</v>
      </c>
      <c r="C90" s="95">
        <v>46118.0</v>
      </c>
      <c r="D90" s="94" t="s">
        <v>171</v>
      </c>
      <c r="E90" s="94"/>
      <c r="F90" s="94"/>
      <c r="G90" s="95">
        <v>46123.833333333336</v>
      </c>
      <c r="H90" s="94" t="s">
        <v>136</v>
      </c>
      <c r="I90" s="23">
        <f t="shared" si="3"/>
        <v>660</v>
      </c>
      <c r="J90" s="21" t="str">
        <f t="shared" si="4"/>
        <v>Too early</v>
      </c>
      <c r="K90" s="24" t="str">
        <f t="shared" si="63"/>
        <v>Too early</v>
      </c>
      <c r="L90" s="96">
        <f t="shared" si="31"/>
        <v>41302</v>
      </c>
      <c r="M90" s="97">
        <f t="shared" si="48"/>
        <v>74000</v>
      </c>
      <c r="N90" s="98">
        <f t="shared" si="7"/>
        <v>0.5581351351</v>
      </c>
      <c r="O90" s="24" t="str">
        <f t="shared" si="64"/>
        <v>Too early</v>
      </c>
      <c r="P90" s="104">
        <v>94.0</v>
      </c>
      <c r="Q90" s="100">
        <f t="shared" si="65"/>
        <v>736.95</v>
      </c>
      <c r="R90" s="101" t="str">
        <f>IF(B90&lt;7,(P90/VLOOKUP(B90,'Sales Pacing'!$A$23:$E$36,2)),"Too early")</f>
        <v>Too early</v>
      </c>
      <c r="S90" s="102" t="str">
        <f t="shared" si="66"/>
        <v>Too early</v>
      </c>
      <c r="T90" s="105">
        <v>4786.0</v>
      </c>
      <c r="U90" s="19">
        <v>24000.0</v>
      </c>
      <c r="V90" s="98">
        <f t="shared" si="11"/>
        <v>0.1994166667</v>
      </c>
      <c r="W90" s="24" t="str">
        <f t="shared" si="67"/>
        <v>Too early</v>
      </c>
      <c r="X90" s="104">
        <v>566.0</v>
      </c>
      <c r="Y90" s="105">
        <v>36516.0</v>
      </c>
      <c r="Z90" s="19">
        <v>50000.0</v>
      </c>
      <c r="AA90" s="24">
        <f t="shared" si="68"/>
        <v>0.73032</v>
      </c>
      <c r="AB90" s="21">
        <v>1433.0</v>
      </c>
      <c r="AC90" s="24">
        <f t="shared" si="14"/>
        <v>0.4605722261</v>
      </c>
      <c r="AD90" s="97">
        <f t="shared" si="26"/>
        <v>62.57878788</v>
      </c>
      <c r="AE90" s="106"/>
      <c r="AF90" s="106"/>
      <c r="AG90" s="106"/>
      <c r="AH90" s="107">
        <v>40940.0</v>
      </c>
      <c r="AI90" s="108">
        <f t="shared" si="69"/>
        <v>362</v>
      </c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</row>
    <row r="91" ht="15.75" customHeight="1">
      <c r="A91" s="110">
        <v>32.0</v>
      </c>
      <c r="B91" s="110">
        <f t="shared" si="2"/>
        <v>29</v>
      </c>
      <c r="C91" s="111">
        <v>46118.0</v>
      </c>
      <c r="D91" s="110" t="s">
        <v>171</v>
      </c>
      <c r="E91" s="110"/>
      <c r="F91" s="110"/>
      <c r="G91" s="111">
        <v>46124.583333333336</v>
      </c>
      <c r="H91" s="110" t="s">
        <v>136</v>
      </c>
      <c r="I91" s="112">
        <f t="shared" si="3"/>
        <v>634</v>
      </c>
      <c r="J91" s="113" t="str">
        <f t="shared" si="4"/>
        <v>Too early</v>
      </c>
      <c r="K91" s="114" t="str">
        <f t="shared" si="63"/>
        <v>Too early</v>
      </c>
      <c r="L91" s="115">
        <f t="shared" si="31"/>
        <v>39738.1</v>
      </c>
      <c r="M91" s="116">
        <f t="shared" si="48"/>
        <v>74000</v>
      </c>
      <c r="N91" s="117">
        <f t="shared" si="7"/>
        <v>0.5370013514</v>
      </c>
      <c r="O91" s="114" t="str">
        <f t="shared" si="64"/>
        <v>Too early</v>
      </c>
      <c r="P91" s="121">
        <v>64.0</v>
      </c>
      <c r="Q91" s="141">
        <f t="shared" si="65"/>
        <v>733.55</v>
      </c>
      <c r="R91" s="142" t="str">
        <f>IF(B91&lt;7,(P91/VLOOKUP(B91,'Sales Pacing'!$A$23:$E$36,2)),"Too early")</f>
        <v>Too early</v>
      </c>
      <c r="S91" s="143" t="str">
        <f t="shared" si="66"/>
        <v>Too early</v>
      </c>
      <c r="T91" s="122">
        <v>2879.0</v>
      </c>
      <c r="U91" s="120">
        <v>24000.0</v>
      </c>
      <c r="V91" s="117">
        <f t="shared" si="11"/>
        <v>0.1199583333</v>
      </c>
      <c r="W91" s="114" t="str">
        <f t="shared" si="67"/>
        <v>Too early</v>
      </c>
      <c r="X91" s="121">
        <v>570.0</v>
      </c>
      <c r="Y91" s="122">
        <v>36859.1</v>
      </c>
      <c r="Z91" s="120">
        <v>50000.0</v>
      </c>
      <c r="AA91" s="114">
        <f t="shared" si="68"/>
        <v>0.737182</v>
      </c>
      <c r="AB91" s="113">
        <v>1433.0</v>
      </c>
      <c r="AC91" s="114">
        <f t="shared" si="14"/>
        <v>0.4424284717</v>
      </c>
      <c r="AD91" s="116">
        <f t="shared" si="26"/>
        <v>62.67839117</v>
      </c>
      <c r="AE91" s="123"/>
      <c r="AF91" s="123"/>
      <c r="AG91" s="123"/>
      <c r="AH91" s="144">
        <v>39401.0</v>
      </c>
      <c r="AI91" s="108">
        <f t="shared" si="69"/>
        <v>337.1</v>
      </c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</row>
    <row r="92" ht="15.75" customHeight="1">
      <c r="A92" s="94">
        <v>33.0</v>
      </c>
      <c r="B92" s="94">
        <f t="shared" si="2"/>
        <v>30</v>
      </c>
      <c r="C92" s="95">
        <v>46125.0</v>
      </c>
      <c r="D92" s="94" t="s">
        <v>172</v>
      </c>
      <c r="E92" s="94"/>
      <c r="F92" s="94"/>
      <c r="G92" s="95">
        <v>46129.833333333336</v>
      </c>
      <c r="H92" s="94" t="s">
        <v>136</v>
      </c>
      <c r="I92" s="23">
        <f t="shared" si="3"/>
        <v>604</v>
      </c>
      <c r="J92" s="21" t="str">
        <f t="shared" si="4"/>
        <v>Too early</v>
      </c>
      <c r="K92" s="24" t="str">
        <f t="shared" si="63"/>
        <v>Too early</v>
      </c>
      <c r="L92" s="96">
        <f t="shared" si="31"/>
        <v>39793</v>
      </c>
      <c r="M92" s="97">
        <f t="shared" si="48"/>
        <v>46666</v>
      </c>
      <c r="N92" s="98">
        <f t="shared" si="7"/>
        <v>0.8527193246</v>
      </c>
      <c r="O92" s="24" t="str">
        <f t="shared" si="64"/>
        <v>Too early</v>
      </c>
      <c r="P92" s="104">
        <v>30.0</v>
      </c>
      <c r="Q92" s="100">
        <f t="shared" si="65"/>
        <v>863.6</v>
      </c>
      <c r="R92" s="101" t="str">
        <f>IF(B92&lt;7,(P92/VLOOKUP(B92,'Sales Pacing'!$A$23:$E$36,2)),"Too early")</f>
        <v>Too early</v>
      </c>
      <c r="S92" s="102" t="str">
        <f t="shared" si="66"/>
        <v>Too early</v>
      </c>
      <c r="T92" s="105">
        <v>1047.0</v>
      </c>
      <c r="U92" s="19">
        <v>13333.0</v>
      </c>
      <c r="V92" s="98">
        <f t="shared" si="11"/>
        <v>0.07852696317</v>
      </c>
      <c r="W92" s="24" t="str">
        <f t="shared" si="67"/>
        <v>Too early</v>
      </c>
      <c r="X92" s="104">
        <v>574.0</v>
      </c>
      <c r="Y92" s="105">
        <v>38746.0</v>
      </c>
      <c r="Z92" s="19">
        <v>33333.0</v>
      </c>
      <c r="AA92" s="24">
        <f t="shared" si="68"/>
        <v>1.162391624</v>
      </c>
      <c r="AB92" s="21">
        <v>1590.0</v>
      </c>
      <c r="AC92" s="24">
        <f t="shared" si="14"/>
        <v>0.3798742138</v>
      </c>
      <c r="AD92" s="97">
        <f t="shared" si="26"/>
        <v>65.88245033</v>
      </c>
      <c r="AE92" s="106"/>
      <c r="AF92" s="106"/>
      <c r="AG92" s="106"/>
      <c r="AH92" s="107">
        <v>39639.0</v>
      </c>
      <c r="AI92" s="108">
        <f t="shared" si="69"/>
        <v>154</v>
      </c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</row>
    <row r="93" ht="15.75" customHeight="1">
      <c r="A93" s="94">
        <v>33.0</v>
      </c>
      <c r="B93" s="94">
        <f t="shared" si="2"/>
        <v>30</v>
      </c>
      <c r="C93" s="95">
        <v>46125.0</v>
      </c>
      <c r="D93" s="94" t="s">
        <v>172</v>
      </c>
      <c r="E93" s="94"/>
      <c r="F93" s="94"/>
      <c r="G93" s="95">
        <v>46130.833333333336</v>
      </c>
      <c r="H93" s="94" t="s">
        <v>136</v>
      </c>
      <c r="I93" s="23">
        <f t="shared" si="3"/>
        <v>626</v>
      </c>
      <c r="J93" s="21" t="str">
        <f t="shared" si="4"/>
        <v>Too early</v>
      </c>
      <c r="K93" s="24" t="str">
        <f t="shared" si="63"/>
        <v>Too early</v>
      </c>
      <c r="L93" s="96">
        <f t="shared" si="31"/>
        <v>41723.9</v>
      </c>
      <c r="M93" s="97">
        <f t="shared" si="48"/>
        <v>46666</v>
      </c>
      <c r="N93" s="98">
        <f t="shared" si="7"/>
        <v>0.8940963442</v>
      </c>
      <c r="O93" s="24" t="str">
        <f t="shared" si="64"/>
        <v>Too early</v>
      </c>
      <c r="P93" s="104">
        <v>30.0</v>
      </c>
      <c r="Q93" s="100">
        <f t="shared" si="65"/>
        <v>844.9</v>
      </c>
      <c r="R93" s="101" t="str">
        <f>IF(B93&lt;7,(P93/VLOOKUP(B93,'Sales Pacing'!$A$23:$E$36,2)),"Too early")</f>
        <v>Too early</v>
      </c>
      <c r="S93" s="102" t="str">
        <f t="shared" si="66"/>
        <v>Too early</v>
      </c>
      <c r="T93" s="105">
        <v>1233.0</v>
      </c>
      <c r="U93" s="19">
        <v>13333.0</v>
      </c>
      <c r="V93" s="98">
        <f t="shared" si="11"/>
        <v>0.09247731193</v>
      </c>
      <c r="W93" s="24" t="str">
        <f t="shared" si="67"/>
        <v>Too early</v>
      </c>
      <c r="X93" s="104">
        <v>596.0</v>
      </c>
      <c r="Y93" s="105">
        <v>40490.9</v>
      </c>
      <c r="Z93" s="19">
        <v>33333.0</v>
      </c>
      <c r="AA93" s="24">
        <f t="shared" si="68"/>
        <v>1.214739147</v>
      </c>
      <c r="AB93" s="21">
        <v>1590.0</v>
      </c>
      <c r="AC93" s="24">
        <f t="shared" si="14"/>
        <v>0.3937106918</v>
      </c>
      <c r="AD93" s="97">
        <f t="shared" si="26"/>
        <v>66.65159744</v>
      </c>
      <c r="AE93" s="106"/>
      <c r="AF93" s="106"/>
      <c r="AG93" s="106"/>
      <c r="AH93" s="107">
        <v>41437.0</v>
      </c>
      <c r="AI93" s="108">
        <f t="shared" si="69"/>
        <v>286.9</v>
      </c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</row>
    <row r="94" ht="15.75" customHeight="1">
      <c r="A94" s="110">
        <v>33.0</v>
      </c>
      <c r="B94" s="110">
        <f t="shared" si="2"/>
        <v>30</v>
      </c>
      <c r="C94" s="111">
        <v>46125.0</v>
      </c>
      <c r="D94" s="110" t="s">
        <v>172</v>
      </c>
      <c r="E94" s="110"/>
      <c r="F94" s="110"/>
      <c r="G94" s="111">
        <v>46131.583333333336</v>
      </c>
      <c r="H94" s="110" t="s">
        <v>136</v>
      </c>
      <c r="I94" s="112">
        <f t="shared" si="3"/>
        <v>654</v>
      </c>
      <c r="J94" s="113" t="str">
        <f t="shared" si="4"/>
        <v>Too early</v>
      </c>
      <c r="K94" s="114" t="str">
        <f t="shared" si="63"/>
        <v>Too early</v>
      </c>
      <c r="L94" s="115">
        <f t="shared" si="31"/>
        <v>41460.2</v>
      </c>
      <c r="M94" s="116">
        <f t="shared" si="48"/>
        <v>46667</v>
      </c>
      <c r="N94" s="117">
        <f t="shared" si="7"/>
        <v>0.8884265112</v>
      </c>
      <c r="O94" s="114" t="str">
        <f t="shared" si="64"/>
        <v>Too early</v>
      </c>
      <c r="P94" s="121">
        <v>36.0</v>
      </c>
      <c r="Q94" s="100">
        <f t="shared" si="65"/>
        <v>826.2</v>
      </c>
      <c r="R94" s="142" t="str">
        <f>IF(B94&lt;7,(P94/VLOOKUP(B94,'Sales Pacing'!$A$23:$E$36,2)),"Too early")</f>
        <v>Too early</v>
      </c>
      <c r="S94" s="102" t="str">
        <f t="shared" si="66"/>
        <v>Too early</v>
      </c>
      <c r="T94" s="122">
        <v>1580.0</v>
      </c>
      <c r="U94" s="120">
        <v>13333.0</v>
      </c>
      <c r="V94" s="117">
        <f t="shared" si="11"/>
        <v>0.1185029626</v>
      </c>
      <c r="W94" s="114" t="str">
        <f t="shared" si="67"/>
        <v>Too early</v>
      </c>
      <c r="X94" s="121">
        <v>618.0</v>
      </c>
      <c r="Y94" s="122">
        <v>39880.2</v>
      </c>
      <c r="Z94" s="120">
        <v>33334.0</v>
      </c>
      <c r="AA94" s="114">
        <f t="shared" si="68"/>
        <v>1.196382072</v>
      </c>
      <c r="AB94" s="113">
        <v>1590.0</v>
      </c>
      <c r="AC94" s="24">
        <f t="shared" si="14"/>
        <v>0.4113207547</v>
      </c>
      <c r="AD94" s="116">
        <f t="shared" si="26"/>
        <v>63.39480122</v>
      </c>
      <c r="AE94" s="123"/>
      <c r="AF94" s="123"/>
      <c r="AG94" s="123"/>
      <c r="AH94" s="144">
        <v>41505.0</v>
      </c>
      <c r="AI94" s="108">
        <f t="shared" si="69"/>
        <v>-44.8</v>
      </c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</row>
    <row r="95" ht="15.75" customHeight="1">
      <c r="A95" s="124">
        <v>34.0</v>
      </c>
      <c r="B95" s="124">
        <f t="shared" si="2"/>
        <v>31</v>
      </c>
      <c r="C95" s="125">
        <v>46132.0</v>
      </c>
      <c r="D95" s="124" t="s">
        <v>145</v>
      </c>
      <c r="E95" s="124"/>
      <c r="F95" s="124"/>
      <c r="G95" s="126"/>
      <c r="H95" s="127"/>
      <c r="I95" s="128">
        <f t="shared" si="3"/>
        <v>0</v>
      </c>
      <c r="J95" s="129" t="str">
        <f t="shared" si="4"/>
        <v>Too early</v>
      </c>
      <c r="K95" s="130"/>
      <c r="L95" s="131">
        <f t="shared" si="31"/>
        <v>0</v>
      </c>
      <c r="M95" s="132">
        <f t="shared" si="48"/>
        <v>0</v>
      </c>
      <c r="N95" s="133" t="str">
        <f t="shared" si="7"/>
        <v>#DIV/0!</v>
      </c>
      <c r="O95" s="130"/>
      <c r="P95" s="129"/>
      <c r="Q95" s="129"/>
      <c r="R95" s="134" t="str">
        <f>IF(B95&lt;7,(P95/VLOOKUP(B95,'Sales Pacing'!$A$23:$E$36,2)),"Too early")</f>
        <v>Too early</v>
      </c>
      <c r="S95" s="134"/>
      <c r="T95" s="135"/>
      <c r="U95" s="135"/>
      <c r="V95" s="133" t="str">
        <f t="shared" si="11"/>
        <v/>
      </c>
      <c r="W95" s="130"/>
      <c r="X95" s="129"/>
      <c r="Y95" s="135"/>
      <c r="Z95" s="135"/>
      <c r="AA95" s="130" t="s">
        <v>129</v>
      </c>
      <c r="AB95" s="129"/>
      <c r="AC95" s="130" t="str">
        <f t="shared" si="14"/>
        <v>#DIV/0!</v>
      </c>
      <c r="AD95" s="132" t="str">
        <f t="shared" si="26"/>
        <v>#DIV/0!</v>
      </c>
      <c r="AE95" s="136"/>
      <c r="AF95" s="136"/>
      <c r="AG95" s="136"/>
      <c r="AH95" s="137" t="s">
        <v>146</v>
      </c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</row>
    <row r="96" ht="15.75" customHeight="1">
      <c r="A96" s="124">
        <v>35.0</v>
      </c>
      <c r="B96" s="124">
        <f t="shared" si="2"/>
        <v>32</v>
      </c>
      <c r="C96" s="125">
        <v>46139.0</v>
      </c>
      <c r="D96" s="124" t="s">
        <v>145</v>
      </c>
      <c r="E96" s="124"/>
      <c r="F96" s="124"/>
      <c r="G96" s="126"/>
      <c r="H96" s="127"/>
      <c r="I96" s="128">
        <f t="shared" si="3"/>
        <v>0</v>
      </c>
      <c r="J96" s="129" t="str">
        <f t="shared" si="4"/>
        <v>Too early</v>
      </c>
      <c r="K96" s="130"/>
      <c r="L96" s="131">
        <f t="shared" si="31"/>
        <v>0</v>
      </c>
      <c r="M96" s="132">
        <f t="shared" si="48"/>
        <v>0</v>
      </c>
      <c r="N96" s="133" t="str">
        <f t="shared" si="7"/>
        <v>#DIV/0!</v>
      </c>
      <c r="O96" s="130"/>
      <c r="P96" s="129"/>
      <c r="Q96" s="129"/>
      <c r="R96" s="134" t="str">
        <f>IF(B96&lt;7,(P96/VLOOKUP(B96,'Sales Pacing'!$A$23:$E$36,2)),"Too early")</f>
        <v>Too early</v>
      </c>
      <c r="S96" s="134"/>
      <c r="T96" s="135"/>
      <c r="U96" s="135"/>
      <c r="V96" s="133" t="str">
        <f t="shared" si="11"/>
        <v/>
      </c>
      <c r="W96" s="130"/>
      <c r="X96" s="129"/>
      <c r="Y96" s="135"/>
      <c r="Z96" s="135"/>
      <c r="AA96" s="130" t="s">
        <v>129</v>
      </c>
      <c r="AB96" s="129"/>
      <c r="AC96" s="130" t="str">
        <f t="shared" si="14"/>
        <v>#DIV/0!</v>
      </c>
      <c r="AD96" s="132" t="str">
        <f t="shared" si="26"/>
        <v>#DIV/0!</v>
      </c>
      <c r="AE96" s="136"/>
      <c r="AF96" s="136"/>
      <c r="AG96" s="136"/>
      <c r="AH96" s="137" t="s">
        <v>146</v>
      </c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</row>
    <row r="97" ht="15.75" customHeight="1">
      <c r="A97" s="94">
        <v>36.0</v>
      </c>
      <c r="B97" s="94">
        <f t="shared" si="2"/>
        <v>33</v>
      </c>
      <c r="C97" s="162">
        <v>46146.0</v>
      </c>
      <c r="D97" s="163" t="s">
        <v>173</v>
      </c>
      <c r="E97" s="163"/>
      <c r="F97" s="163"/>
      <c r="G97" s="162">
        <v>46150.833333333336</v>
      </c>
      <c r="H97" s="163" t="s">
        <v>136</v>
      </c>
      <c r="I97" s="23">
        <f t="shared" si="3"/>
        <v>420</v>
      </c>
      <c r="J97" s="21" t="str">
        <f t="shared" si="4"/>
        <v>Too early</v>
      </c>
      <c r="K97" s="24" t="str">
        <f t="shared" ref="K97:K102" si="70">IF(J97="Too early",J97,J97/AB97)</f>
        <v>Too early</v>
      </c>
      <c r="L97" s="96">
        <f t="shared" si="31"/>
        <v>27937</v>
      </c>
      <c r="M97" s="97">
        <f t="shared" si="48"/>
        <v>45000</v>
      </c>
      <c r="N97" s="98">
        <f t="shared" si="7"/>
        <v>0.6208222222</v>
      </c>
      <c r="O97" s="24" t="str">
        <f t="shared" ref="O97:O102" si="71">IF($J97="Too early",J97,J97*AD97/M97)</f>
        <v>Too early</v>
      </c>
      <c r="P97" s="99">
        <v>48.0</v>
      </c>
      <c r="Q97" s="100">
        <f t="shared" ref="Q97:Q102" si="72">(AB97-X97)*0.85</f>
        <v>1035.3</v>
      </c>
      <c r="R97" s="101" t="str">
        <f>IF(B97&lt;7,(P97/VLOOKUP(B97,'Sales Pacing'!$A$23:$E$36,2)),"Too early")</f>
        <v>Too early</v>
      </c>
      <c r="S97" s="102" t="str">
        <f t="shared" ref="S97:S102" si="73">IF(R97="Too early","Too early",R97/Q97)</f>
        <v>Too early</v>
      </c>
      <c r="T97" s="105">
        <v>2256.0</v>
      </c>
      <c r="U97" s="19">
        <v>20000.0</v>
      </c>
      <c r="V97" s="98">
        <f t="shared" si="11"/>
        <v>0.1128</v>
      </c>
      <c r="W97" s="24" t="str">
        <f t="shared" ref="W97:W102" si="74">IF($R97="Too early",R97,R97*AD97/U97)</f>
        <v>Too early</v>
      </c>
      <c r="X97" s="104">
        <v>372.0</v>
      </c>
      <c r="Y97" s="105">
        <v>25681.0</v>
      </c>
      <c r="Z97" s="19">
        <v>25000.0</v>
      </c>
      <c r="AA97" s="24">
        <f t="shared" ref="AA97:AA102" si="75">IF(Y97&gt;0,Y97/Z97,"")</f>
        <v>1.02724</v>
      </c>
      <c r="AB97" s="21">
        <v>1590.0</v>
      </c>
      <c r="AC97" s="24">
        <f t="shared" si="14"/>
        <v>0.2641509434</v>
      </c>
      <c r="AD97" s="97">
        <f t="shared" si="26"/>
        <v>66.51666667</v>
      </c>
      <c r="AE97" s="106"/>
      <c r="AF97" s="106"/>
      <c r="AG97" s="106"/>
      <c r="AH97" s="107">
        <v>27922.0</v>
      </c>
      <c r="AI97" s="108">
        <f t="shared" ref="AI97:AI102" si="76">L97-AH97</f>
        <v>15</v>
      </c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</row>
    <row r="98" ht="15.75" customHeight="1">
      <c r="A98" s="94">
        <v>36.0</v>
      </c>
      <c r="B98" s="94">
        <f t="shared" si="2"/>
        <v>33</v>
      </c>
      <c r="C98" s="95">
        <v>46146.0</v>
      </c>
      <c r="D98" s="94" t="s">
        <v>173</v>
      </c>
      <c r="E98" s="94"/>
      <c r="F98" s="94"/>
      <c r="G98" s="95">
        <v>46151.833333333336</v>
      </c>
      <c r="H98" s="94" t="s">
        <v>136</v>
      </c>
      <c r="I98" s="23">
        <f t="shared" si="3"/>
        <v>689</v>
      </c>
      <c r="J98" s="21" t="str">
        <f t="shared" si="4"/>
        <v>Too early</v>
      </c>
      <c r="K98" s="24" t="str">
        <f t="shared" si="70"/>
        <v>Too early</v>
      </c>
      <c r="L98" s="96">
        <f t="shared" si="31"/>
        <v>45768.9</v>
      </c>
      <c r="M98" s="97">
        <f t="shared" si="48"/>
        <v>65000</v>
      </c>
      <c r="N98" s="98">
        <f t="shared" si="7"/>
        <v>0.7041369231</v>
      </c>
      <c r="O98" s="24" t="str">
        <f t="shared" si="71"/>
        <v>Too early</v>
      </c>
      <c r="P98" s="99">
        <v>89.0</v>
      </c>
      <c r="Q98" s="100">
        <f t="shared" si="72"/>
        <v>841.5</v>
      </c>
      <c r="R98" s="101" t="str">
        <f>IF(B98&lt;7,(P98/VLOOKUP(B98,'Sales Pacing'!$A$23:$E$36,2)),"Too early")</f>
        <v>Too early</v>
      </c>
      <c r="S98" s="102" t="str">
        <f t="shared" si="73"/>
        <v>Too early</v>
      </c>
      <c r="T98" s="105">
        <v>5356.0</v>
      </c>
      <c r="U98" s="19">
        <v>17500.0</v>
      </c>
      <c r="V98" s="98">
        <f t="shared" si="11"/>
        <v>0.3060571429</v>
      </c>
      <c r="W98" s="24" t="str">
        <f t="shared" si="74"/>
        <v>Too early</v>
      </c>
      <c r="X98" s="104">
        <v>600.0</v>
      </c>
      <c r="Y98" s="105">
        <v>40412.9</v>
      </c>
      <c r="Z98" s="19">
        <v>47500.0</v>
      </c>
      <c r="AA98" s="24">
        <f t="shared" si="75"/>
        <v>0.8507978947</v>
      </c>
      <c r="AB98" s="21">
        <v>1590.0</v>
      </c>
      <c r="AC98" s="24">
        <f t="shared" si="14"/>
        <v>0.4333333333</v>
      </c>
      <c r="AD98" s="97">
        <f t="shared" si="26"/>
        <v>66.42801161</v>
      </c>
      <c r="AE98" s="106"/>
      <c r="AF98" s="106"/>
      <c r="AG98" s="106"/>
      <c r="AH98" s="107">
        <v>45567.0</v>
      </c>
      <c r="AI98" s="108">
        <f t="shared" si="76"/>
        <v>201.9</v>
      </c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</row>
    <row r="99" ht="15.75" customHeight="1">
      <c r="A99" s="110">
        <v>36.0</v>
      </c>
      <c r="B99" s="110">
        <f t="shared" si="2"/>
        <v>33</v>
      </c>
      <c r="C99" s="111">
        <v>46146.0</v>
      </c>
      <c r="D99" s="110" t="s">
        <v>173</v>
      </c>
      <c r="E99" s="110"/>
      <c r="F99" s="110"/>
      <c r="G99" s="111">
        <v>46152.583333333336</v>
      </c>
      <c r="H99" s="110" t="s">
        <v>136</v>
      </c>
      <c r="I99" s="112">
        <f t="shared" si="3"/>
        <v>674</v>
      </c>
      <c r="J99" s="113" t="str">
        <f t="shared" si="4"/>
        <v>Too early</v>
      </c>
      <c r="K99" s="114" t="str">
        <f t="shared" si="70"/>
        <v>Too early</v>
      </c>
      <c r="L99" s="115">
        <f t="shared" si="31"/>
        <v>42812.2</v>
      </c>
      <c r="M99" s="116">
        <f t="shared" si="48"/>
        <v>65000</v>
      </c>
      <c r="N99" s="117">
        <f t="shared" si="7"/>
        <v>0.6586492308</v>
      </c>
      <c r="O99" s="114" t="str">
        <f t="shared" si="71"/>
        <v>Too early</v>
      </c>
      <c r="P99" s="118">
        <v>64.0</v>
      </c>
      <c r="Q99" s="141">
        <f t="shared" si="72"/>
        <v>833</v>
      </c>
      <c r="R99" s="142" t="str">
        <f>IF(B99&lt;7,(P99/VLOOKUP(B99,'Sales Pacing'!$A$23:$E$36,2)),"Too early")</f>
        <v>Too early</v>
      </c>
      <c r="S99" s="143" t="str">
        <f t="shared" si="73"/>
        <v>Too early</v>
      </c>
      <c r="T99" s="122">
        <v>3348.0</v>
      </c>
      <c r="U99" s="120">
        <v>17500.0</v>
      </c>
      <c r="V99" s="117">
        <f t="shared" si="11"/>
        <v>0.1913142857</v>
      </c>
      <c r="W99" s="114" t="str">
        <f t="shared" si="74"/>
        <v>Too early</v>
      </c>
      <c r="X99" s="121">
        <v>610.0</v>
      </c>
      <c r="Y99" s="122">
        <v>39464.2</v>
      </c>
      <c r="Z99" s="120">
        <v>47500.0</v>
      </c>
      <c r="AA99" s="114">
        <f t="shared" si="75"/>
        <v>0.8308252632</v>
      </c>
      <c r="AB99" s="113">
        <v>1590.0</v>
      </c>
      <c r="AC99" s="114">
        <f t="shared" si="14"/>
        <v>0.4238993711</v>
      </c>
      <c r="AD99" s="116">
        <f t="shared" si="26"/>
        <v>63.51958457</v>
      </c>
      <c r="AE99" s="123"/>
      <c r="AF99" s="123"/>
      <c r="AG99" s="123"/>
      <c r="AH99" s="144">
        <v>42846.0</v>
      </c>
      <c r="AI99" s="108">
        <f t="shared" si="76"/>
        <v>-33.8</v>
      </c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</row>
    <row r="100" ht="15.75" customHeight="1">
      <c r="A100" s="94">
        <v>37.0</v>
      </c>
      <c r="B100" s="94">
        <f t="shared" si="2"/>
        <v>34</v>
      </c>
      <c r="C100" s="95">
        <v>46153.0</v>
      </c>
      <c r="D100" s="94" t="s">
        <v>174</v>
      </c>
      <c r="E100" s="94"/>
      <c r="F100" s="94"/>
      <c r="G100" s="95">
        <v>46157.833333333336</v>
      </c>
      <c r="H100" s="94" t="s">
        <v>131</v>
      </c>
      <c r="I100" s="23">
        <f t="shared" si="3"/>
        <v>807</v>
      </c>
      <c r="J100" s="21" t="str">
        <f t="shared" si="4"/>
        <v>Too early</v>
      </c>
      <c r="K100" s="24" t="str">
        <f t="shared" si="70"/>
        <v>Too early</v>
      </c>
      <c r="L100" s="96">
        <f t="shared" si="31"/>
        <v>67716</v>
      </c>
      <c r="M100" s="97">
        <f t="shared" si="48"/>
        <v>103333</v>
      </c>
      <c r="N100" s="98">
        <f t="shared" si="7"/>
        <v>0.655318243</v>
      </c>
      <c r="O100" s="24" t="str">
        <f t="shared" si="71"/>
        <v>Too early</v>
      </c>
      <c r="P100" s="99">
        <v>69.0</v>
      </c>
      <c r="Q100" s="100">
        <f t="shared" si="72"/>
        <v>479.4</v>
      </c>
      <c r="R100" s="101" t="str">
        <f>IF(B100&lt;7,(P100/VLOOKUP(B100,'Sales Pacing'!$A$23:$E$36,2)),"Too early")</f>
        <v>Too early</v>
      </c>
      <c r="S100" s="102" t="str">
        <f t="shared" si="73"/>
        <v>Too early</v>
      </c>
      <c r="T100" s="105">
        <v>5283.0</v>
      </c>
      <c r="U100" s="19">
        <v>60000.0</v>
      </c>
      <c r="V100" s="98">
        <f t="shared" si="11"/>
        <v>0.08805</v>
      </c>
      <c r="W100" s="24" t="str">
        <f t="shared" si="74"/>
        <v>Too early</v>
      </c>
      <c r="X100" s="104">
        <v>738.0</v>
      </c>
      <c r="Y100" s="105">
        <v>62433.0</v>
      </c>
      <c r="Z100" s="19">
        <v>43333.0</v>
      </c>
      <c r="AA100" s="24">
        <f t="shared" si="75"/>
        <v>1.440772621</v>
      </c>
      <c r="AB100" s="21">
        <v>1302.0</v>
      </c>
      <c r="AC100" s="24">
        <f t="shared" si="14"/>
        <v>0.6198156682</v>
      </c>
      <c r="AD100" s="97">
        <f t="shared" si="26"/>
        <v>83.91078067</v>
      </c>
      <c r="AE100" s="106"/>
      <c r="AF100" s="106"/>
      <c r="AG100" s="106"/>
      <c r="AH100" s="107">
        <v>67528.0</v>
      </c>
      <c r="AI100" s="108">
        <f t="shared" si="76"/>
        <v>188</v>
      </c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</row>
    <row r="101" ht="15.75" customHeight="1">
      <c r="A101" s="94">
        <v>37.0</v>
      </c>
      <c r="B101" s="94">
        <f t="shared" si="2"/>
        <v>34</v>
      </c>
      <c r="C101" s="95">
        <v>46153.0</v>
      </c>
      <c r="D101" s="94" t="s">
        <v>174</v>
      </c>
      <c r="E101" s="94"/>
      <c r="F101" s="94"/>
      <c r="G101" s="95">
        <v>46158.833333333336</v>
      </c>
      <c r="H101" s="94" t="s">
        <v>131</v>
      </c>
      <c r="I101" s="23">
        <f t="shared" si="3"/>
        <v>744</v>
      </c>
      <c r="J101" s="21" t="str">
        <f t="shared" si="4"/>
        <v>Too early</v>
      </c>
      <c r="K101" s="24" t="str">
        <f t="shared" si="70"/>
        <v>Too early</v>
      </c>
      <c r="L101" s="96">
        <f t="shared" si="31"/>
        <v>62277</v>
      </c>
      <c r="M101" s="97">
        <f t="shared" si="48"/>
        <v>103334</v>
      </c>
      <c r="N101" s="98">
        <f t="shared" si="7"/>
        <v>0.6026767569</v>
      </c>
      <c r="O101" s="24" t="str">
        <f t="shared" si="71"/>
        <v>Too early</v>
      </c>
      <c r="P101" s="99">
        <v>68.0</v>
      </c>
      <c r="Q101" s="100">
        <f t="shared" si="72"/>
        <v>532.1</v>
      </c>
      <c r="R101" s="101" t="str">
        <f>IF(B101&lt;7,(P101/VLOOKUP(B101,'Sales Pacing'!$A$23:$E$36,2)),"Too early")</f>
        <v>Too early</v>
      </c>
      <c r="S101" s="102" t="str">
        <f t="shared" si="73"/>
        <v>Too early</v>
      </c>
      <c r="T101" s="105">
        <v>4810.0</v>
      </c>
      <c r="U101" s="19">
        <v>60000.0</v>
      </c>
      <c r="V101" s="98">
        <f t="shared" si="11"/>
        <v>0.08016666667</v>
      </c>
      <c r="W101" s="24" t="str">
        <f t="shared" si="74"/>
        <v>Too early</v>
      </c>
      <c r="X101" s="104">
        <v>676.0</v>
      </c>
      <c r="Y101" s="105">
        <v>57467.0</v>
      </c>
      <c r="Z101" s="19">
        <v>43334.0</v>
      </c>
      <c r="AA101" s="24">
        <f t="shared" si="75"/>
        <v>1.326141136</v>
      </c>
      <c r="AB101" s="21">
        <v>1302.0</v>
      </c>
      <c r="AC101" s="24">
        <f t="shared" si="14"/>
        <v>0.5714285714</v>
      </c>
      <c r="AD101" s="97">
        <f t="shared" si="26"/>
        <v>83.70564516</v>
      </c>
      <c r="AE101" s="106"/>
      <c r="AF101" s="106"/>
      <c r="AG101" s="106"/>
      <c r="AH101" s="107">
        <v>62273.0</v>
      </c>
      <c r="AI101" s="108">
        <f t="shared" si="76"/>
        <v>4</v>
      </c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</row>
    <row r="102" ht="15.75" customHeight="1">
      <c r="A102" s="110">
        <v>37.0</v>
      </c>
      <c r="B102" s="110">
        <f t="shared" si="2"/>
        <v>34</v>
      </c>
      <c r="C102" s="111">
        <v>46153.0</v>
      </c>
      <c r="D102" s="110" t="s">
        <v>174</v>
      </c>
      <c r="E102" s="110"/>
      <c r="F102" s="110"/>
      <c r="G102" s="111">
        <v>46159.583333333336</v>
      </c>
      <c r="H102" s="110" t="s">
        <v>131</v>
      </c>
      <c r="I102" s="112">
        <f t="shared" si="3"/>
        <v>502</v>
      </c>
      <c r="J102" s="113" t="str">
        <f t="shared" si="4"/>
        <v>Too early</v>
      </c>
      <c r="K102" s="114" t="str">
        <f t="shared" si="70"/>
        <v>Too early</v>
      </c>
      <c r="L102" s="115">
        <f t="shared" si="31"/>
        <v>39876</v>
      </c>
      <c r="M102" s="116">
        <f t="shared" si="48"/>
        <v>103333</v>
      </c>
      <c r="N102" s="117">
        <f t="shared" si="7"/>
        <v>0.385898019</v>
      </c>
      <c r="O102" s="114" t="str">
        <f t="shared" si="71"/>
        <v>Too early</v>
      </c>
      <c r="P102" s="118">
        <v>113.0</v>
      </c>
      <c r="Q102" s="100">
        <f t="shared" si="72"/>
        <v>776.05</v>
      </c>
      <c r="R102" s="142" t="str">
        <f>IF(B102&lt;7,(P102/VLOOKUP(B102,'Sales Pacing'!$A$23:$E$36,2)),"Too early")</f>
        <v>Too early</v>
      </c>
      <c r="S102" s="102" t="str">
        <f t="shared" si="73"/>
        <v>Too early</v>
      </c>
      <c r="T102" s="122">
        <v>8946.0</v>
      </c>
      <c r="U102" s="120">
        <v>60000.0</v>
      </c>
      <c r="V102" s="117">
        <f t="shared" si="11"/>
        <v>0.1491</v>
      </c>
      <c r="W102" s="114" t="str">
        <f t="shared" si="74"/>
        <v>Too early</v>
      </c>
      <c r="X102" s="121">
        <v>389.0</v>
      </c>
      <c r="Y102" s="122">
        <v>30930.0</v>
      </c>
      <c r="Z102" s="120">
        <v>43333.0</v>
      </c>
      <c r="AA102" s="114">
        <f t="shared" si="75"/>
        <v>0.7137747213</v>
      </c>
      <c r="AB102" s="113">
        <v>1302.0</v>
      </c>
      <c r="AC102" s="24">
        <f t="shared" si="14"/>
        <v>0.3855606759</v>
      </c>
      <c r="AD102" s="116">
        <f t="shared" si="26"/>
        <v>79.43426295</v>
      </c>
      <c r="AE102" s="123"/>
      <c r="AF102" s="123"/>
      <c r="AG102" s="123"/>
      <c r="AH102" s="144">
        <v>39876.0</v>
      </c>
      <c r="AI102" s="108">
        <f t="shared" si="76"/>
        <v>0</v>
      </c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</row>
    <row r="103" ht="15.75" customHeight="1">
      <c r="A103" s="124">
        <v>38.0</v>
      </c>
      <c r="B103" s="124">
        <f t="shared" si="2"/>
        <v>35</v>
      </c>
      <c r="C103" s="125">
        <v>46160.0</v>
      </c>
      <c r="D103" s="124" t="s">
        <v>145</v>
      </c>
      <c r="E103" s="124"/>
      <c r="F103" s="124"/>
      <c r="G103" s="126"/>
      <c r="H103" s="127"/>
      <c r="I103" s="128">
        <f t="shared" si="3"/>
        <v>0</v>
      </c>
      <c r="J103" s="129" t="str">
        <f t="shared" si="4"/>
        <v>Too early</v>
      </c>
      <c r="K103" s="130"/>
      <c r="L103" s="131">
        <f t="shared" si="31"/>
        <v>0</v>
      </c>
      <c r="M103" s="132">
        <f t="shared" si="48"/>
        <v>0</v>
      </c>
      <c r="N103" s="133" t="str">
        <f t="shared" si="7"/>
        <v>#DIV/0!</v>
      </c>
      <c r="O103" s="130"/>
      <c r="P103" s="129"/>
      <c r="Q103" s="129"/>
      <c r="R103" s="134" t="str">
        <f>IF(B103&lt;7,(P103/VLOOKUP(B103,'Sales Pacing'!$A$23:$E$36,2)),"Too early")</f>
        <v>Too early</v>
      </c>
      <c r="S103" s="134"/>
      <c r="T103" s="135"/>
      <c r="U103" s="135"/>
      <c r="V103" s="133" t="str">
        <f t="shared" si="11"/>
        <v/>
      </c>
      <c r="W103" s="130"/>
      <c r="X103" s="129"/>
      <c r="Y103" s="135"/>
      <c r="Z103" s="135"/>
      <c r="AA103" s="130" t="s">
        <v>129</v>
      </c>
      <c r="AB103" s="129"/>
      <c r="AC103" s="130" t="str">
        <f t="shared" si="14"/>
        <v>#DIV/0!</v>
      </c>
      <c r="AD103" s="132" t="str">
        <f t="shared" si="26"/>
        <v>#DIV/0!</v>
      </c>
      <c r="AE103" s="136"/>
      <c r="AF103" s="136"/>
      <c r="AG103" s="136"/>
      <c r="AH103" s="137" t="s">
        <v>146</v>
      </c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</row>
    <row r="104" ht="15.75" customHeight="1">
      <c r="A104" s="94">
        <v>38.0</v>
      </c>
      <c r="B104" s="94">
        <v>45.0</v>
      </c>
      <c r="C104" s="95">
        <v>46160.0</v>
      </c>
      <c r="D104" s="94" t="s">
        <v>175</v>
      </c>
      <c r="E104" s="94"/>
      <c r="F104" s="94"/>
      <c r="G104" s="95">
        <v>46163.0</v>
      </c>
      <c r="H104" s="94" t="s">
        <v>126</v>
      </c>
      <c r="I104" s="23">
        <f t="shared" si="3"/>
        <v>105</v>
      </c>
      <c r="J104" s="21" t="str">
        <f t="shared" si="4"/>
        <v>Too early</v>
      </c>
      <c r="K104" s="24" t="str">
        <f t="shared" ref="K104:K113" si="77">IF(J104="Too early",J104,J104/AB104)</f>
        <v>Too early</v>
      </c>
      <c r="L104" s="96">
        <f t="shared" si="31"/>
        <v>8896</v>
      </c>
      <c r="M104" s="97">
        <f t="shared" si="48"/>
        <v>112468</v>
      </c>
      <c r="N104" s="98">
        <f t="shared" si="7"/>
        <v>0.07909805456</v>
      </c>
      <c r="O104" s="24" t="str">
        <f t="shared" ref="O104:O113" si="78">IF($J104="Too early",J104,J104*AD104/M104)</f>
        <v>Too early</v>
      </c>
      <c r="P104" s="99">
        <v>105.0</v>
      </c>
      <c r="Q104" s="100">
        <f t="shared" ref="Q104:Q113" si="79">(AB104-X104)*0.85</f>
        <v>1351.5</v>
      </c>
      <c r="R104" s="101" t="str">
        <f>IF(B104&lt;7,(P104/VLOOKUP(B104,'Sales Pacing'!$A$23:$E$36,2)),"Too early")</f>
        <v>Too early</v>
      </c>
      <c r="S104" s="102" t="str">
        <f t="shared" ref="S104:S113" si="80">IF(R104="Too early","Too early",R104/Q104)</f>
        <v>Too early</v>
      </c>
      <c r="T104" s="105">
        <v>8896.0</v>
      </c>
      <c r="U104" s="19">
        <v>112468.0</v>
      </c>
      <c r="V104" s="98">
        <f t="shared" si="11"/>
        <v>0.07909805456</v>
      </c>
      <c r="W104" s="24" t="str">
        <f t="shared" ref="W104:W113" si="81">IF($R104="Too early",R104,R104*AD104/U104)</f>
        <v>Too early</v>
      </c>
      <c r="X104" s="104"/>
      <c r="Y104" s="105"/>
      <c r="Z104" s="19"/>
      <c r="AA104" s="24" t="str">
        <f t="shared" ref="AA104:AA113" si="82">IF(Y104&gt;0,Y104/Z104,"")</f>
        <v/>
      </c>
      <c r="AB104" s="21">
        <v>1590.0</v>
      </c>
      <c r="AC104" s="24">
        <f t="shared" si="14"/>
        <v>0.06603773585</v>
      </c>
      <c r="AD104" s="116">
        <f t="shared" si="26"/>
        <v>84.72380952</v>
      </c>
      <c r="AE104" s="106"/>
      <c r="AF104" s="106"/>
      <c r="AG104" s="106"/>
      <c r="AH104" s="107">
        <v>8896.0</v>
      </c>
      <c r="AI104" s="108">
        <f t="shared" ref="AI104:AI113" si="83">L104-AH104</f>
        <v>0</v>
      </c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</row>
    <row r="105" ht="15.75" customHeight="1">
      <c r="A105" s="110">
        <v>38.0</v>
      </c>
      <c r="B105" s="110">
        <v>45.0</v>
      </c>
      <c r="C105" s="111">
        <v>46160.0</v>
      </c>
      <c r="D105" s="110" t="s">
        <v>175</v>
      </c>
      <c r="E105" s="110"/>
      <c r="F105" s="110"/>
      <c r="G105" s="111">
        <v>46164.0</v>
      </c>
      <c r="H105" s="110" t="s">
        <v>126</v>
      </c>
      <c r="I105" s="113">
        <f t="shared" si="3"/>
        <v>184</v>
      </c>
      <c r="J105" s="113" t="str">
        <f t="shared" si="4"/>
        <v>Too early</v>
      </c>
      <c r="K105" s="114" t="str">
        <f t="shared" si="77"/>
        <v>Too early</v>
      </c>
      <c r="L105" s="115">
        <f t="shared" si="31"/>
        <v>17072</v>
      </c>
      <c r="M105" s="116">
        <f t="shared" si="48"/>
        <v>112468</v>
      </c>
      <c r="N105" s="117">
        <f t="shared" si="7"/>
        <v>0.1517942882</v>
      </c>
      <c r="O105" s="114" t="str">
        <f t="shared" si="78"/>
        <v>Too early</v>
      </c>
      <c r="P105" s="118">
        <v>184.0</v>
      </c>
      <c r="Q105" s="141">
        <f t="shared" si="79"/>
        <v>1351.5</v>
      </c>
      <c r="R105" s="142" t="str">
        <f>IF(B105&lt;7,(P105/VLOOKUP(B105,'Sales Pacing'!$A$23:$E$36,2)),"Too early")</f>
        <v>Too early</v>
      </c>
      <c r="S105" s="143" t="str">
        <f t="shared" si="80"/>
        <v>Too early</v>
      </c>
      <c r="T105" s="122">
        <v>17072.0</v>
      </c>
      <c r="U105" s="120">
        <v>112468.0</v>
      </c>
      <c r="V105" s="117">
        <f t="shared" si="11"/>
        <v>0.1517942882</v>
      </c>
      <c r="W105" s="114" t="str">
        <f t="shared" si="81"/>
        <v>Too early</v>
      </c>
      <c r="X105" s="121"/>
      <c r="Y105" s="122"/>
      <c r="Z105" s="120"/>
      <c r="AA105" s="114" t="str">
        <f t="shared" si="82"/>
        <v/>
      </c>
      <c r="AB105" s="113">
        <v>1590.0</v>
      </c>
      <c r="AC105" s="114">
        <f t="shared" si="14"/>
        <v>0.1157232704</v>
      </c>
      <c r="AD105" s="116">
        <f t="shared" si="26"/>
        <v>92.7826087</v>
      </c>
      <c r="AE105" s="123"/>
      <c r="AF105" s="123"/>
      <c r="AG105" s="123"/>
      <c r="AH105" s="107">
        <v>15962.0</v>
      </c>
      <c r="AI105" s="108">
        <f t="shared" si="83"/>
        <v>1110</v>
      </c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</row>
    <row r="106" ht="15.75" customHeight="1">
      <c r="A106" s="94">
        <v>39.0</v>
      </c>
      <c r="B106" s="94">
        <f t="shared" ref="B106:B117" si="84">A106-$G$4</f>
        <v>36</v>
      </c>
      <c r="C106" s="95">
        <v>46167.0</v>
      </c>
      <c r="D106" s="94" t="s">
        <v>176</v>
      </c>
      <c r="E106" s="94"/>
      <c r="F106" s="94"/>
      <c r="G106" s="95">
        <v>46170.833333333336</v>
      </c>
      <c r="H106" s="94" t="s">
        <v>142</v>
      </c>
      <c r="I106" s="23">
        <f t="shared" si="3"/>
        <v>17</v>
      </c>
      <c r="J106" s="21" t="str">
        <f t="shared" si="4"/>
        <v>Too early</v>
      </c>
      <c r="K106" s="24" t="str">
        <f t="shared" si="77"/>
        <v>Too early</v>
      </c>
      <c r="L106" s="96">
        <f t="shared" si="31"/>
        <v>1680</v>
      </c>
      <c r="M106" s="97">
        <v>9000.0</v>
      </c>
      <c r="N106" s="98">
        <f t="shared" si="7"/>
        <v>0.1866666667</v>
      </c>
      <c r="O106" s="24" t="str">
        <f t="shared" si="78"/>
        <v>Too early</v>
      </c>
      <c r="P106" s="104">
        <v>17.0</v>
      </c>
      <c r="Q106" s="100">
        <f t="shared" si="79"/>
        <v>85</v>
      </c>
      <c r="R106" s="101" t="str">
        <f>IF(B106&lt;7,(P106/VLOOKUP(B106,'Sales Pacing'!$A$23:$E$36,2)),"Too early")</f>
        <v>Too early</v>
      </c>
      <c r="S106" s="102" t="str">
        <f t="shared" si="80"/>
        <v>Too early</v>
      </c>
      <c r="T106" s="105">
        <v>1680.0</v>
      </c>
      <c r="U106" s="19">
        <v>9000.0</v>
      </c>
      <c r="V106" s="98">
        <f t="shared" si="11"/>
        <v>0.1866666667</v>
      </c>
      <c r="W106" s="24" t="str">
        <f t="shared" si="81"/>
        <v>Too early</v>
      </c>
      <c r="X106" s="104"/>
      <c r="Y106" s="105"/>
      <c r="Z106" s="19"/>
      <c r="AA106" s="24" t="str">
        <f t="shared" si="82"/>
        <v/>
      </c>
      <c r="AB106" s="21">
        <v>100.0</v>
      </c>
      <c r="AC106" s="24">
        <f t="shared" si="14"/>
        <v>0.17</v>
      </c>
      <c r="AD106" s="97">
        <f t="shared" si="26"/>
        <v>98.82352941</v>
      </c>
      <c r="AE106" s="106"/>
      <c r="AF106" s="106"/>
      <c r="AG106" s="106"/>
      <c r="AH106" s="107">
        <v>1680.0</v>
      </c>
      <c r="AI106" s="108">
        <f t="shared" si="83"/>
        <v>0</v>
      </c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</row>
    <row r="107" ht="15.75" customHeight="1">
      <c r="A107" s="94">
        <v>39.0</v>
      </c>
      <c r="B107" s="94">
        <f t="shared" si="84"/>
        <v>36</v>
      </c>
      <c r="C107" s="95">
        <v>46167.0</v>
      </c>
      <c r="D107" s="94" t="s">
        <v>177</v>
      </c>
      <c r="E107" s="94"/>
      <c r="F107" s="94"/>
      <c r="G107" s="95">
        <v>46171.833333333336</v>
      </c>
      <c r="H107" s="94" t="s">
        <v>136</v>
      </c>
      <c r="I107" s="23">
        <f t="shared" si="3"/>
        <v>607</v>
      </c>
      <c r="J107" s="21" t="str">
        <f t="shared" si="4"/>
        <v>Too early</v>
      </c>
      <c r="K107" s="24" t="str">
        <f t="shared" si="77"/>
        <v>Too early</v>
      </c>
      <c r="L107" s="96">
        <f t="shared" si="31"/>
        <v>39074</v>
      </c>
      <c r="M107" s="97">
        <f t="shared" ref="M107:M109" si="85">U107+Z107</f>
        <v>51666</v>
      </c>
      <c r="N107" s="98">
        <f t="shared" si="7"/>
        <v>0.7562807262</v>
      </c>
      <c r="O107" s="24" t="str">
        <f t="shared" si="78"/>
        <v>Too early</v>
      </c>
      <c r="P107" s="99">
        <v>46.0</v>
      </c>
      <c r="Q107" s="100">
        <f t="shared" si="79"/>
        <v>874.65</v>
      </c>
      <c r="R107" s="101" t="str">
        <f>IF(B107&lt;7,(P107/VLOOKUP(B107,'Sales Pacing'!$A$23:$E$36,2)),"Too early")</f>
        <v>Too early</v>
      </c>
      <c r="S107" s="102" t="str">
        <f t="shared" si="80"/>
        <v>Too early</v>
      </c>
      <c r="T107" s="105">
        <v>1476.0</v>
      </c>
      <c r="U107" s="19">
        <v>20000.0</v>
      </c>
      <c r="V107" s="98">
        <f t="shared" si="11"/>
        <v>0.0738</v>
      </c>
      <c r="W107" s="24" t="str">
        <f t="shared" si="81"/>
        <v>Too early</v>
      </c>
      <c r="X107" s="104">
        <v>561.0</v>
      </c>
      <c r="Y107" s="105">
        <v>37598.0</v>
      </c>
      <c r="Z107" s="19">
        <v>31666.0</v>
      </c>
      <c r="AA107" s="24">
        <f t="shared" si="82"/>
        <v>1.18733026</v>
      </c>
      <c r="AB107" s="21">
        <v>1590.0</v>
      </c>
      <c r="AC107" s="24">
        <f t="shared" si="14"/>
        <v>0.3817610063</v>
      </c>
      <c r="AD107" s="97">
        <f t="shared" si="26"/>
        <v>64.3723229</v>
      </c>
      <c r="AE107" s="106"/>
      <c r="AF107" s="106"/>
      <c r="AG107" s="106"/>
      <c r="AH107" s="107">
        <v>39098.0</v>
      </c>
      <c r="AI107" s="108">
        <f t="shared" si="83"/>
        <v>-24</v>
      </c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</row>
    <row r="108" ht="15.75" customHeight="1">
      <c r="A108" s="94">
        <v>39.0</v>
      </c>
      <c r="B108" s="94">
        <f t="shared" si="84"/>
        <v>36</v>
      </c>
      <c r="C108" s="95">
        <v>46167.0</v>
      </c>
      <c r="D108" s="94" t="s">
        <v>178</v>
      </c>
      <c r="E108" s="94"/>
      <c r="F108" s="94"/>
      <c r="G108" s="95">
        <v>46172.833333333336</v>
      </c>
      <c r="H108" s="94" t="s">
        <v>136</v>
      </c>
      <c r="I108" s="23">
        <f t="shared" si="3"/>
        <v>620</v>
      </c>
      <c r="J108" s="21" t="str">
        <f t="shared" si="4"/>
        <v>Too early</v>
      </c>
      <c r="K108" s="24" t="str">
        <f t="shared" si="77"/>
        <v>Too early</v>
      </c>
      <c r="L108" s="96">
        <f t="shared" si="31"/>
        <v>38938</v>
      </c>
      <c r="M108" s="97">
        <f t="shared" si="85"/>
        <v>51667</v>
      </c>
      <c r="N108" s="98">
        <f t="shared" si="7"/>
        <v>0.7536338475</v>
      </c>
      <c r="O108" s="24" t="str">
        <f t="shared" si="78"/>
        <v>Too early</v>
      </c>
      <c r="P108" s="99">
        <v>47.0</v>
      </c>
      <c r="Q108" s="100">
        <f t="shared" si="79"/>
        <v>864.45</v>
      </c>
      <c r="R108" s="101" t="str">
        <f>IF(B108&lt;7,(P108/VLOOKUP(B108,'Sales Pacing'!$A$23:$E$36,2)),"Too early")</f>
        <v>Too early</v>
      </c>
      <c r="S108" s="102" t="str">
        <f t="shared" si="80"/>
        <v>Too early</v>
      </c>
      <c r="T108" s="105">
        <v>1715.0</v>
      </c>
      <c r="U108" s="19">
        <v>20000.0</v>
      </c>
      <c r="V108" s="98">
        <f t="shared" si="11"/>
        <v>0.08575</v>
      </c>
      <c r="W108" s="24" t="str">
        <f t="shared" si="81"/>
        <v>Too early</v>
      </c>
      <c r="X108" s="104">
        <v>573.0</v>
      </c>
      <c r="Y108" s="105">
        <v>37223.0</v>
      </c>
      <c r="Z108" s="19">
        <v>31667.0</v>
      </c>
      <c r="AA108" s="24">
        <f t="shared" si="82"/>
        <v>1.175450785</v>
      </c>
      <c r="AB108" s="21">
        <v>1590.0</v>
      </c>
      <c r="AC108" s="24">
        <f t="shared" si="14"/>
        <v>0.3899371069</v>
      </c>
      <c r="AD108" s="97">
        <f t="shared" si="26"/>
        <v>62.80322581</v>
      </c>
      <c r="AE108" s="106"/>
      <c r="AF108" s="106"/>
      <c r="AG108" s="106"/>
      <c r="AH108" s="107">
        <v>38770.0</v>
      </c>
      <c r="AI108" s="108">
        <f t="shared" si="83"/>
        <v>168</v>
      </c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</row>
    <row r="109" ht="15.75" customHeight="1">
      <c r="A109" s="110">
        <v>39.0</v>
      </c>
      <c r="B109" s="110">
        <f t="shared" si="84"/>
        <v>36</v>
      </c>
      <c r="C109" s="111">
        <v>46167.0</v>
      </c>
      <c r="D109" s="110" t="s">
        <v>179</v>
      </c>
      <c r="E109" s="110"/>
      <c r="F109" s="110"/>
      <c r="G109" s="111">
        <v>46173.583333333336</v>
      </c>
      <c r="H109" s="110" t="s">
        <v>136</v>
      </c>
      <c r="I109" s="112">
        <f t="shared" si="3"/>
        <v>636</v>
      </c>
      <c r="J109" s="113" t="str">
        <f t="shared" si="4"/>
        <v>Too early</v>
      </c>
      <c r="K109" s="114" t="str">
        <f t="shared" si="77"/>
        <v>Too early</v>
      </c>
      <c r="L109" s="115">
        <f t="shared" si="31"/>
        <v>39947.5</v>
      </c>
      <c r="M109" s="116">
        <f t="shared" si="85"/>
        <v>51667</v>
      </c>
      <c r="N109" s="117">
        <f t="shared" si="7"/>
        <v>0.7731724311</v>
      </c>
      <c r="O109" s="114" t="str">
        <f t="shared" si="78"/>
        <v>Too early</v>
      </c>
      <c r="P109" s="118">
        <v>64.0</v>
      </c>
      <c r="Q109" s="141">
        <f t="shared" si="79"/>
        <v>865.3</v>
      </c>
      <c r="R109" s="142" t="str">
        <f>IF(B109&lt;7,(P109/VLOOKUP(B109,'Sales Pacing'!$A$23:$E$36,2)),"Too early")</f>
        <v>Too early</v>
      </c>
      <c r="S109" s="143" t="str">
        <f t="shared" si="80"/>
        <v>Too early</v>
      </c>
      <c r="T109" s="122">
        <v>2881.0</v>
      </c>
      <c r="U109" s="120">
        <v>20000.0</v>
      </c>
      <c r="V109" s="117">
        <f t="shared" si="11"/>
        <v>0.14405</v>
      </c>
      <c r="W109" s="114" t="str">
        <f t="shared" si="81"/>
        <v>Too early</v>
      </c>
      <c r="X109" s="121">
        <v>572.0</v>
      </c>
      <c r="Y109" s="122">
        <v>37066.5</v>
      </c>
      <c r="Z109" s="120">
        <v>31667.0</v>
      </c>
      <c r="AA109" s="114">
        <f t="shared" si="82"/>
        <v>1.170508731</v>
      </c>
      <c r="AB109" s="113">
        <v>1590.0</v>
      </c>
      <c r="AC109" s="114">
        <f t="shared" si="14"/>
        <v>0.4</v>
      </c>
      <c r="AD109" s="116">
        <f t="shared" si="26"/>
        <v>62.81053459</v>
      </c>
      <c r="AE109" s="123"/>
      <c r="AF109" s="123"/>
      <c r="AG109" s="123"/>
      <c r="AH109" s="144">
        <v>39611.0</v>
      </c>
      <c r="AI109" s="108">
        <f t="shared" si="83"/>
        <v>336.5</v>
      </c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</row>
    <row r="110" ht="15.75" customHeight="1">
      <c r="A110" s="94">
        <v>40.0</v>
      </c>
      <c r="B110" s="94">
        <f t="shared" si="84"/>
        <v>37</v>
      </c>
      <c r="C110" s="95">
        <v>46174.0</v>
      </c>
      <c r="D110" s="94" t="s">
        <v>180</v>
      </c>
      <c r="E110" s="94"/>
      <c r="F110" s="94"/>
      <c r="G110" s="95">
        <v>46177.833333333336</v>
      </c>
      <c r="H110" s="94" t="s">
        <v>142</v>
      </c>
      <c r="I110" s="23">
        <f t="shared" si="3"/>
        <v>20</v>
      </c>
      <c r="J110" s="21" t="str">
        <f t="shared" si="4"/>
        <v>Too early</v>
      </c>
      <c r="K110" s="24" t="str">
        <f t="shared" si="77"/>
        <v>Too early</v>
      </c>
      <c r="L110" s="96">
        <f t="shared" si="31"/>
        <v>2100</v>
      </c>
      <c r="M110" s="97">
        <v>9000.0</v>
      </c>
      <c r="N110" s="98">
        <f t="shared" si="7"/>
        <v>0.2333333333</v>
      </c>
      <c r="O110" s="24" t="str">
        <f t="shared" si="78"/>
        <v>Too early</v>
      </c>
      <c r="P110" s="104">
        <v>20.0</v>
      </c>
      <c r="Q110" s="100">
        <f t="shared" si="79"/>
        <v>85</v>
      </c>
      <c r="R110" s="101" t="str">
        <f>IF(B110&lt;7,(P110/VLOOKUP(B110,'Sales Pacing'!$A$23:$E$36,2)),"Too early")</f>
        <v>Too early</v>
      </c>
      <c r="S110" s="102" t="str">
        <f t="shared" si="80"/>
        <v>Too early</v>
      </c>
      <c r="T110" s="105">
        <v>2100.0</v>
      </c>
      <c r="U110" s="19">
        <v>9000.0</v>
      </c>
      <c r="V110" s="98">
        <f t="shared" si="11"/>
        <v>0.2333333333</v>
      </c>
      <c r="W110" s="24" t="str">
        <f t="shared" si="81"/>
        <v>Too early</v>
      </c>
      <c r="X110" s="104"/>
      <c r="Y110" s="105"/>
      <c r="Z110" s="19"/>
      <c r="AA110" s="24" t="str">
        <f t="shared" si="82"/>
        <v/>
      </c>
      <c r="AB110" s="21">
        <v>100.0</v>
      </c>
      <c r="AC110" s="24">
        <f t="shared" si="14"/>
        <v>0.2</v>
      </c>
      <c r="AD110" s="97">
        <f t="shared" si="26"/>
        <v>105</v>
      </c>
      <c r="AE110" s="106"/>
      <c r="AF110" s="106"/>
      <c r="AG110" s="106"/>
      <c r="AH110" s="107">
        <v>2100.0</v>
      </c>
      <c r="AI110" s="108">
        <f t="shared" si="83"/>
        <v>0</v>
      </c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</row>
    <row r="111" ht="15.75" customHeight="1">
      <c r="A111" s="94">
        <v>40.0</v>
      </c>
      <c r="B111" s="94">
        <f t="shared" si="84"/>
        <v>37</v>
      </c>
      <c r="C111" s="95">
        <v>46174.0</v>
      </c>
      <c r="D111" s="94" t="s">
        <v>181</v>
      </c>
      <c r="E111" s="94"/>
      <c r="F111" s="94"/>
      <c r="G111" s="95">
        <v>46178.833333333336</v>
      </c>
      <c r="H111" s="94" t="s">
        <v>136</v>
      </c>
      <c r="I111" s="23">
        <f t="shared" si="3"/>
        <v>622</v>
      </c>
      <c r="J111" s="21" t="str">
        <f t="shared" si="4"/>
        <v>Too early</v>
      </c>
      <c r="K111" s="24" t="str">
        <f t="shared" si="77"/>
        <v>Too early</v>
      </c>
      <c r="L111" s="96">
        <f t="shared" si="31"/>
        <v>41049</v>
      </c>
      <c r="M111" s="97">
        <f t="shared" ref="M111:M117" si="86">U111+Z111</f>
        <v>66666</v>
      </c>
      <c r="N111" s="98">
        <f t="shared" si="7"/>
        <v>0.6157411574</v>
      </c>
      <c r="O111" s="24" t="str">
        <f t="shared" si="78"/>
        <v>Too early</v>
      </c>
      <c r="P111" s="99">
        <v>47.0</v>
      </c>
      <c r="Q111" s="100">
        <f t="shared" si="79"/>
        <v>862.75</v>
      </c>
      <c r="R111" s="101" t="str">
        <f>IF(B111&lt;7,(P111/VLOOKUP(B111,'Sales Pacing'!$A$23:$E$36,2)),"Too early")</f>
        <v>Too early</v>
      </c>
      <c r="S111" s="102" t="str">
        <f t="shared" si="80"/>
        <v>Too early</v>
      </c>
      <c r="T111" s="105">
        <v>2422.0</v>
      </c>
      <c r="U111" s="19">
        <v>30000.0</v>
      </c>
      <c r="V111" s="98">
        <f t="shared" si="11"/>
        <v>0.08073333333</v>
      </c>
      <c r="W111" s="24" t="str">
        <f t="shared" si="81"/>
        <v>Too early</v>
      </c>
      <c r="X111" s="104">
        <v>575.0</v>
      </c>
      <c r="Y111" s="105">
        <v>38627.0</v>
      </c>
      <c r="Z111" s="19">
        <v>36666.0</v>
      </c>
      <c r="AA111" s="24">
        <f t="shared" si="82"/>
        <v>1.053482791</v>
      </c>
      <c r="AB111" s="21">
        <v>1590.0</v>
      </c>
      <c r="AC111" s="24">
        <f t="shared" si="14"/>
        <v>0.3911949686</v>
      </c>
      <c r="AD111" s="97">
        <f t="shared" si="26"/>
        <v>65.99517685</v>
      </c>
      <c r="AE111" s="106"/>
      <c r="AF111" s="106"/>
      <c r="AG111" s="106"/>
      <c r="AH111" s="107">
        <v>41193.0</v>
      </c>
      <c r="AI111" s="108">
        <f t="shared" si="83"/>
        <v>-144</v>
      </c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</row>
    <row r="112" ht="15.75" customHeight="1">
      <c r="A112" s="94">
        <v>40.0</v>
      </c>
      <c r="B112" s="94">
        <f t="shared" si="84"/>
        <v>37</v>
      </c>
      <c r="C112" s="95">
        <v>46174.0</v>
      </c>
      <c r="D112" s="94" t="s">
        <v>181</v>
      </c>
      <c r="E112" s="94"/>
      <c r="F112" s="94"/>
      <c r="G112" s="95">
        <v>46179.833333333336</v>
      </c>
      <c r="H112" s="94" t="s">
        <v>136</v>
      </c>
      <c r="I112" s="23">
        <f t="shared" si="3"/>
        <v>684</v>
      </c>
      <c r="J112" s="21" t="str">
        <f t="shared" si="4"/>
        <v>Too early</v>
      </c>
      <c r="K112" s="24" t="str">
        <f t="shared" si="77"/>
        <v>Too early</v>
      </c>
      <c r="L112" s="96">
        <f t="shared" si="31"/>
        <v>45694.9</v>
      </c>
      <c r="M112" s="97">
        <f t="shared" si="86"/>
        <v>66667</v>
      </c>
      <c r="N112" s="98">
        <f t="shared" si="7"/>
        <v>0.6854200729</v>
      </c>
      <c r="O112" s="24" t="str">
        <f t="shared" si="78"/>
        <v>Too early</v>
      </c>
      <c r="P112" s="99">
        <v>81.0</v>
      </c>
      <c r="Q112" s="100">
        <f t="shared" si="79"/>
        <v>838.95</v>
      </c>
      <c r="R112" s="101" t="str">
        <f>IF(B112&lt;7,(P112/VLOOKUP(B112,'Sales Pacing'!$A$23:$E$36,2)),"Too early")</f>
        <v>Too early</v>
      </c>
      <c r="S112" s="102" t="str">
        <f t="shared" si="80"/>
        <v>Too early</v>
      </c>
      <c r="T112" s="105">
        <v>4789.0</v>
      </c>
      <c r="U112" s="19">
        <v>30000.0</v>
      </c>
      <c r="V112" s="98">
        <f t="shared" si="11"/>
        <v>0.1596333333</v>
      </c>
      <c r="W112" s="24" t="str">
        <f t="shared" si="81"/>
        <v>Too early</v>
      </c>
      <c r="X112" s="104">
        <v>603.0</v>
      </c>
      <c r="Y112" s="105">
        <v>40905.9</v>
      </c>
      <c r="Z112" s="19">
        <v>36667.0</v>
      </c>
      <c r="AA112" s="24">
        <f t="shared" si="82"/>
        <v>1.115605313</v>
      </c>
      <c r="AB112" s="21">
        <v>1590.0</v>
      </c>
      <c r="AC112" s="24">
        <f t="shared" si="14"/>
        <v>0.4301886792</v>
      </c>
      <c r="AD112" s="97">
        <f t="shared" si="26"/>
        <v>66.80540936</v>
      </c>
      <c r="AE112" s="106"/>
      <c r="AF112" s="106"/>
      <c r="AG112" s="106"/>
      <c r="AH112" s="107">
        <v>45445.0</v>
      </c>
      <c r="AI112" s="108">
        <f t="shared" si="83"/>
        <v>249.9</v>
      </c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</row>
    <row r="113" ht="15.75" customHeight="1">
      <c r="A113" s="110">
        <v>40.0</v>
      </c>
      <c r="B113" s="110">
        <f t="shared" si="84"/>
        <v>37</v>
      </c>
      <c r="C113" s="111">
        <v>46174.0</v>
      </c>
      <c r="D113" s="110" t="s">
        <v>181</v>
      </c>
      <c r="E113" s="110"/>
      <c r="F113" s="110"/>
      <c r="G113" s="111">
        <v>46180.583333333336</v>
      </c>
      <c r="H113" s="110" t="s">
        <v>136</v>
      </c>
      <c r="I113" s="112">
        <f t="shared" si="3"/>
        <v>720</v>
      </c>
      <c r="J113" s="113" t="str">
        <f t="shared" si="4"/>
        <v>Too early</v>
      </c>
      <c r="K113" s="114" t="str">
        <f t="shared" si="77"/>
        <v>Too early</v>
      </c>
      <c r="L113" s="115">
        <f t="shared" si="31"/>
        <v>46004.6</v>
      </c>
      <c r="M113" s="116">
        <f t="shared" si="86"/>
        <v>66667</v>
      </c>
      <c r="N113" s="117">
        <f t="shared" si="7"/>
        <v>0.6900655497</v>
      </c>
      <c r="O113" s="114" t="str">
        <f t="shared" si="78"/>
        <v>Too early</v>
      </c>
      <c r="P113" s="118">
        <v>90.0</v>
      </c>
      <c r="Q113" s="100">
        <f t="shared" si="79"/>
        <v>816</v>
      </c>
      <c r="R113" s="142" t="str">
        <f>IF(B113&lt;7,(P113/VLOOKUP(B113,'Sales Pacing'!$A$23:$E$36,2)),"Too early")</f>
        <v>Too early</v>
      </c>
      <c r="S113" s="102" t="str">
        <f t="shared" si="80"/>
        <v>Too early</v>
      </c>
      <c r="T113" s="122">
        <v>5394.0</v>
      </c>
      <c r="U113" s="120">
        <v>30000.0</v>
      </c>
      <c r="V113" s="117">
        <f t="shared" si="11"/>
        <v>0.1798</v>
      </c>
      <c r="W113" s="114" t="str">
        <f t="shared" si="81"/>
        <v>Too early</v>
      </c>
      <c r="X113" s="121">
        <v>630.0</v>
      </c>
      <c r="Y113" s="122">
        <v>40610.6</v>
      </c>
      <c r="Z113" s="120">
        <v>36667.0</v>
      </c>
      <c r="AA113" s="114">
        <f t="shared" si="82"/>
        <v>1.10755175</v>
      </c>
      <c r="AB113" s="113">
        <v>1590.0</v>
      </c>
      <c r="AC113" s="24">
        <f t="shared" si="14"/>
        <v>0.4528301887</v>
      </c>
      <c r="AD113" s="116">
        <f t="shared" si="26"/>
        <v>63.89527778</v>
      </c>
      <c r="AE113" s="123"/>
      <c r="AF113" s="123"/>
      <c r="AG113" s="123"/>
      <c r="AH113" s="144">
        <v>45813.0</v>
      </c>
      <c r="AI113" s="108">
        <f t="shared" si="83"/>
        <v>191.6</v>
      </c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</row>
    <row r="114" ht="15.75" customHeight="1">
      <c r="A114" s="124">
        <v>41.0</v>
      </c>
      <c r="B114" s="124">
        <f t="shared" si="84"/>
        <v>38</v>
      </c>
      <c r="C114" s="125">
        <v>46181.0</v>
      </c>
      <c r="D114" s="124" t="s">
        <v>145</v>
      </c>
      <c r="E114" s="124"/>
      <c r="F114" s="124"/>
      <c r="G114" s="126"/>
      <c r="H114" s="127"/>
      <c r="I114" s="128">
        <f t="shared" si="3"/>
        <v>0</v>
      </c>
      <c r="J114" s="129" t="str">
        <f t="shared" si="4"/>
        <v>Too early</v>
      </c>
      <c r="K114" s="130"/>
      <c r="L114" s="131">
        <f t="shared" si="31"/>
        <v>0</v>
      </c>
      <c r="M114" s="132">
        <f t="shared" si="86"/>
        <v>0</v>
      </c>
      <c r="N114" s="133" t="str">
        <f t="shared" si="7"/>
        <v>#DIV/0!</v>
      </c>
      <c r="O114" s="130"/>
      <c r="P114" s="129"/>
      <c r="Q114" s="129"/>
      <c r="R114" s="134" t="str">
        <f>IF(B114&lt;7,(P114/VLOOKUP(B114,'Sales Pacing'!$A$23:$E$36,2)),"Too early")</f>
        <v>Too early</v>
      </c>
      <c r="S114" s="134"/>
      <c r="T114" s="135"/>
      <c r="U114" s="135"/>
      <c r="V114" s="133" t="str">
        <f t="shared" si="11"/>
        <v/>
      </c>
      <c r="W114" s="130"/>
      <c r="X114" s="129"/>
      <c r="Y114" s="135"/>
      <c r="Z114" s="135"/>
      <c r="AA114" s="130" t="s">
        <v>129</v>
      </c>
      <c r="AB114" s="129"/>
      <c r="AC114" s="130" t="str">
        <f t="shared" si="14"/>
        <v>#DIV/0!</v>
      </c>
      <c r="AD114" s="132" t="str">
        <f t="shared" si="26"/>
        <v>#DIV/0!</v>
      </c>
      <c r="AE114" s="136"/>
      <c r="AF114" s="136"/>
      <c r="AG114" s="136"/>
      <c r="AH114" s="137" t="s">
        <v>146</v>
      </c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</row>
    <row r="115" ht="15.75" customHeight="1">
      <c r="A115" s="94">
        <v>42.0</v>
      </c>
      <c r="B115" s="94">
        <f t="shared" si="84"/>
        <v>39</v>
      </c>
      <c r="C115" s="162">
        <v>46188.0</v>
      </c>
      <c r="D115" s="163" t="s">
        <v>182</v>
      </c>
      <c r="E115" s="163"/>
      <c r="F115" s="163"/>
      <c r="G115" s="162">
        <v>46192.833333333336</v>
      </c>
      <c r="H115" s="163" t="s">
        <v>136</v>
      </c>
      <c r="I115" s="23">
        <f t="shared" si="3"/>
        <v>468</v>
      </c>
      <c r="J115" s="21" t="str">
        <f t="shared" si="4"/>
        <v>Too early</v>
      </c>
      <c r="K115" s="24" t="str">
        <f t="shared" ref="K115:K117" si="87">IF(J115="Too early",J115,J115/AB115)</f>
        <v>Too early</v>
      </c>
      <c r="L115" s="96">
        <f t="shared" si="31"/>
        <v>31448</v>
      </c>
      <c r="M115" s="97">
        <f t="shared" si="86"/>
        <v>60000</v>
      </c>
      <c r="N115" s="98">
        <f t="shared" si="7"/>
        <v>0.5241333333</v>
      </c>
      <c r="O115" s="24" t="str">
        <f t="shared" ref="O115:O117" si="88">IF($J115="Too early",J115,J115*AD115/M115)</f>
        <v>Too early</v>
      </c>
      <c r="P115" s="99">
        <v>89.0</v>
      </c>
      <c r="Q115" s="100">
        <f t="shared" ref="Q115:Q117" si="89">(AB115-X115)*0.85</f>
        <v>1029.35</v>
      </c>
      <c r="R115" s="101" t="str">
        <f>IF(B115&lt;7,(P115/VLOOKUP(B115,'Sales Pacing'!$A$23:$E$36,2)),"Too early")</f>
        <v>Too early</v>
      </c>
      <c r="S115" s="102" t="str">
        <f t="shared" ref="S115:S117" si="90">IF(R115="Too early","Too early",R115/Q115)</f>
        <v>Too early</v>
      </c>
      <c r="T115" s="105">
        <v>5228.0</v>
      </c>
      <c r="U115" s="19">
        <v>30000.0</v>
      </c>
      <c r="V115" s="98">
        <f t="shared" si="11"/>
        <v>0.1742666667</v>
      </c>
      <c r="W115" s="24" t="str">
        <f t="shared" ref="W115:W117" si="91">IF($R115="Too early",R115,R115*AD115/U115)</f>
        <v>Too early</v>
      </c>
      <c r="X115" s="104">
        <v>379.0</v>
      </c>
      <c r="Y115" s="105">
        <v>26220.0</v>
      </c>
      <c r="Z115" s="19">
        <v>30000.0</v>
      </c>
      <c r="AA115" s="24">
        <f t="shared" ref="AA115:AA117" si="92">IF(Y115&gt;0,Y115/Z115,"")</f>
        <v>0.874</v>
      </c>
      <c r="AB115" s="21">
        <v>1590.0</v>
      </c>
      <c r="AC115" s="24">
        <f t="shared" si="14"/>
        <v>0.2943396226</v>
      </c>
      <c r="AD115" s="97">
        <f t="shared" si="26"/>
        <v>67.1965812</v>
      </c>
      <c r="AE115" s="106"/>
      <c r="AF115" s="106"/>
      <c r="AG115" s="106"/>
      <c r="AH115" s="107">
        <v>31433.0</v>
      </c>
      <c r="AI115" s="108">
        <f t="shared" ref="AI115:AI117" si="93">L115-AH115</f>
        <v>15</v>
      </c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</row>
    <row r="116" ht="15.75" customHeight="1">
      <c r="A116" s="94">
        <v>42.0</v>
      </c>
      <c r="B116" s="94">
        <f t="shared" si="84"/>
        <v>39</v>
      </c>
      <c r="C116" s="95">
        <v>46188.0</v>
      </c>
      <c r="D116" s="94" t="s">
        <v>182</v>
      </c>
      <c r="E116" s="94"/>
      <c r="F116" s="94"/>
      <c r="G116" s="95">
        <v>46193.833333333336</v>
      </c>
      <c r="H116" s="94" t="s">
        <v>136</v>
      </c>
      <c r="I116" s="23">
        <f t="shared" si="3"/>
        <v>783</v>
      </c>
      <c r="J116" s="21" t="str">
        <f t="shared" si="4"/>
        <v>Too early</v>
      </c>
      <c r="K116" s="24" t="str">
        <f t="shared" si="87"/>
        <v>Too early</v>
      </c>
      <c r="L116" s="96">
        <f t="shared" si="31"/>
        <v>49815</v>
      </c>
      <c r="M116" s="97">
        <f t="shared" si="86"/>
        <v>70000</v>
      </c>
      <c r="N116" s="98">
        <f t="shared" si="7"/>
        <v>0.7116428571</v>
      </c>
      <c r="O116" s="24" t="str">
        <f t="shared" si="88"/>
        <v>Too early</v>
      </c>
      <c r="P116" s="99">
        <v>195.0</v>
      </c>
      <c r="Q116" s="100">
        <f t="shared" si="89"/>
        <v>851.7</v>
      </c>
      <c r="R116" s="101" t="str">
        <f>IF(B116&lt;7,(P116/VLOOKUP(B116,'Sales Pacing'!$A$23:$E$36,2)),"Too early")</f>
        <v>Too early</v>
      </c>
      <c r="S116" s="102" t="str">
        <f t="shared" si="90"/>
        <v>Too early</v>
      </c>
      <c r="T116" s="105">
        <v>11643.0</v>
      </c>
      <c r="U116" s="19">
        <v>27500.0</v>
      </c>
      <c r="V116" s="98">
        <f t="shared" si="11"/>
        <v>0.4233818182</v>
      </c>
      <c r="W116" s="24" t="str">
        <f t="shared" si="91"/>
        <v>Too early</v>
      </c>
      <c r="X116" s="104">
        <v>588.0</v>
      </c>
      <c r="Y116" s="105">
        <v>38172.0</v>
      </c>
      <c r="Z116" s="19">
        <v>42500.0</v>
      </c>
      <c r="AA116" s="24">
        <f t="shared" si="92"/>
        <v>0.8981647059</v>
      </c>
      <c r="AB116" s="21">
        <v>1590.0</v>
      </c>
      <c r="AC116" s="24">
        <f t="shared" si="14"/>
        <v>0.4924528302</v>
      </c>
      <c r="AD116" s="97">
        <f t="shared" si="26"/>
        <v>63.62068966</v>
      </c>
      <c r="AE116" s="106"/>
      <c r="AF116" s="106"/>
      <c r="AG116" s="106"/>
      <c r="AH116" s="107">
        <v>49647.0</v>
      </c>
      <c r="AI116" s="108">
        <f t="shared" si="93"/>
        <v>168</v>
      </c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</row>
    <row r="117" ht="15.75" customHeight="1">
      <c r="A117" s="110">
        <v>42.0</v>
      </c>
      <c r="B117" s="110">
        <f t="shared" si="84"/>
        <v>39</v>
      </c>
      <c r="C117" s="111">
        <v>46188.0</v>
      </c>
      <c r="D117" s="110" t="s">
        <v>182</v>
      </c>
      <c r="E117" s="110"/>
      <c r="F117" s="110"/>
      <c r="G117" s="111">
        <v>46194.583333333336</v>
      </c>
      <c r="H117" s="110" t="s">
        <v>136</v>
      </c>
      <c r="I117" s="112">
        <f t="shared" si="3"/>
        <v>746</v>
      </c>
      <c r="J117" s="113" t="str">
        <f t="shared" si="4"/>
        <v>Too early</v>
      </c>
      <c r="K117" s="114" t="str">
        <f t="shared" si="87"/>
        <v>Too early</v>
      </c>
      <c r="L117" s="115">
        <f t="shared" si="31"/>
        <v>47300</v>
      </c>
      <c r="M117" s="116">
        <f t="shared" si="86"/>
        <v>70000</v>
      </c>
      <c r="N117" s="117">
        <f t="shared" si="7"/>
        <v>0.6757142857</v>
      </c>
      <c r="O117" s="114" t="str">
        <f t="shared" si="88"/>
        <v>Too early</v>
      </c>
      <c r="P117" s="118">
        <v>179.0</v>
      </c>
      <c r="Q117" s="141">
        <f t="shared" si="89"/>
        <v>869.55</v>
      </c>
      <c r="R117" s="142" t="str">
        <f>IF(B117&lt;7,(P117/VLOOKUP(B117,'Sales Pacing'!$A$23:$E$36,2)),"Too early")</f>
        <v>Too early</v>
      </c>
      <c r="S117" s="143" t="str">
        <f t="shared" si="90"/>
        <v>Too early</v>
      </c>
      <c r="T117" s="122">
        <v>10594.0</v>
      </c>
      <c r="U117" s="120">
        <v>27500.0</v>
      </c>
      <c r="V117" s="117">
        <f t="shared" si="11"/>
        <v>0.3852363636</v>
      </c>
      <c r="W117" s="114" t="str">
        <f t="shared" si="91"/>
        <v>Too early</v>
      </c>
      <c r="X117" s="121">
        <v>567.0</v>
      </c>
      <c r="Y117" s="122">
        <v>36706.0</v>
      </c>
      <c r="Z117" s="120">
        <v>42500.0</v>
      </c>
      <c r="AA117" s="114">
        <f t="shared" si="92"/>
        <v>0.8636705882</v>
      </c>
      <c r="AB117" s="113">
        <v>1590.0</v>
      </c>
      <c r="AC117" s="24">
        <f t="shared" si="14"/>
        <v>0.4691823899</v>
      </c>
      <c r="AD117" s="116">
        <f t="shared" si="26"/>
        <v>63.40482574</v>
      </c>
      <c r="AE117" s="123"/>
      <c r="AF117" s="123"/>
      <c r="AG117" s="123"/>
      <c r="AH117" s="144">
        <v>46963.0</v>
      </c>
      <c r="AI117" s="173">
        <f t="shared" si="93"/>
        <v>337</v>
      </c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</row>
    <row r="118" ht="15.75" customHeight="1">
      <c r="A118" s="2"/>
      <c r="C118" s="2"/>
      <c r="E118" s="2"/>
      <c r="F118" s="2"/>
      <c r="G118" s="2"/>
      <c r="H118" s="2"/>
      <c r="I118" s="36"/>
      <c r="J118" s="2"/>
      <c r="K118" s="2"/>
      <c r="L118" s="174"/>
      <c r="M118" s="174"/>
      <c r="N118" s="174"/>
      <c r="O118" s="175"/>
      <c r="P118" s="176"/>
      <c r="Q118" s="177"/>
      <c r="R118" s="177"/>
      <c r="S118" s="177"/>
      <c r="T118" s="174"/>
      <c r="U118" s="174"/>
      <c r="V118" s="174"/>
      <c r="W118" s="2"/>
      <c r="X118" s="36"/>
      <c r="Y118" s="174"/>
      <c r="Z118" s="178"/>
      <c r="AA118" s="174"/>
      <c r="AB118" s="179"/>
      <c r="AC118" s="175"/>
      <c r="AD118" s="175"/>
      <c r="AE118" s="180"/>
      <c r="AF118" s="174"/>
      <c r="AG118" s="181"/>
      <c r="AI118" s="182">
        <f>SUM(AI6:AI117)</f>
        <v>76734.7</v>
      </c>
    </row>
    <row r="119" ht="15.75" customHeight="1">
      <c r="A119" s="2"/>
      <c r="B119" s="2"/>
      <c r="C119" s="2"/>
      <c r="D119" s="50" t="s">
        <v>183</v>
      </c>
      <c r="E119" s="183"/>
      <c r="F119" s="183"/>
      <c r="G119" s="183"/>
      <c r="H119" s="183"/>
      <c r="I119" s="184">
        <f t="shared" ref="I119:I125" si="95">SUMIF($H$118:$H$167,D119,$I$118:$I$167)</f>
        <v>0</v>
      </c>
      <c r="J119" s="185">
        <f t="shared" ref="J119:J125" si="96">I119</f>
        <v>0</v>
      </c>
      <c r="K119" s="24"/>
      <c r="L119" s="186">
        <f t="shared" ref="L119:L125" si="97">SUMIF($H$118:$H$167,D119,$L$118:$L$167)</f>
        <v>0</v>
      </c>
      <c r="M119" s="186">
        <v>2139000.0</v>
      </c>
      <c r="N119" s="187"/>
      <c r="O119" s="24" t="str">
        <f t="shared" ref="O119:O126" si="98">IF(L119&gt;0,L119/M119,"")</f>
        <v/>
      </c>
      <c r="P119" s="188">
        <f t="shared" ref="P119:P125" si="99">SUMIF($H$118:$H$167,$D119,P$118:P$167)</f>
        <v>0</v>
      </c>
      <c r="Q119" s="188"/>
      <c r="R119" s="188">
        <f t="shared" ref="R119:R125" si="100">P119</f>
        <v>0</v>
      </c>
      <c r="S119" s="188"/>
      <c r="T119" s="186">
        <f t="shared" ref="T119:T125" si="101">SUMIF($H$118:$H$167,$D119,T$118:T$167)</f>
        <v>0</v>
      </c>
      <c r="U119" s="186">
        <v>704000.0</v>
      </c>
      <c r="V119" s="187"/>
      <c r="W119" s="24" t="str">
        <f t="shared" ref="W119:W126" si="102">IF(T119&gt;0,T119/U119,"")</f>
        <v/>
      </c>
      <c r="X119" s="184">
        <f t="shared" ref="X119:Y119" si="94">SUMIF($H$118:$H$167,$D119,X$118:X$167)</f>
        <v>0</v>
      </c>
      <c r="Y119" s="186">
        <f t="shared" si="94"/>
        <v>0</v>
      </c>
      <c r="Z119" s="189">
        <v>1435000.0</v>
      </c>
      <c r="AA119" s="24" t="str">
        <f t="shared" ref="AA119:AA126" si="104">IF(Y119&gt;0,Y119/Z119,"")</f>
        <v/>
      </c>
      <c r="AB119" s="184">
        <f t="shared" ref="AB119:AB125" si="105">SUMIF($H$118:$H$167,D119,$AB$118:$AB$167)</f>
        <v>0</v>
      </c>
      <c r="AC119" s="190" t="str">
        <f t="shared" ref="AC119:AC126" si="106">I119/AB119</f>
        <v>#DIV/0!</v>
      </c>
      <c r="AD119" s="191" t="str">
        <f t="shared" ref="AD119:AD126" si="107">L119/I119</f>
        <v>#DIV/0!</v>
      </c>
      <c r="AE119" s="192"/>
      <c r="AF119" s="193"/>
      <c r="AG119" s="194"/>
    </row>
    <row r="120" ht="15.75" customHeight="1">
      <c r="A120" s="2"/>
      <c r="B120" s="2"/>
      <c r="C120" s="2"/>
      <c r="D120" s="195" t="s">
        <v>184</v>
      </c>
      <c r="E120" s="52"/>
      <c r="F120" s="52"/>
      <c r="G120" s="52"/>
      <c r="H120" s="52"/>
      <c r="I120" s="196">
        <f t="shared" si="95"/>
        <v>0</v>
      </c>
      <c r="J120" s="197">
        <f t="shared" si="96"/>
        <v>0</v>
      </c>
      <c r="K120" s="24"/>
      <c r="L120" s="186">
        <f t="shared" si="97"/>
        <v>0</v>
      </c>
      <c r="M120" s="186">
        <v>363000.0</v>
      </c>
      <c r="N120" s="187"/>
      <c r="O120" s="24" t="str">
        <f t="shared" si="98"/>
        <v/>
      </c>
      <c r="P120" s="188">
        <f t="shared" si="99"/>
        <v>0</v>
      </c>
      <c r="Q120" s="188"/>
      <c r="R120" s="188">
        <f t="shared" si="100"/>
        <v>0</v>
      </c>
      <c r="S120" s="188"/>
      <c r="T120" s="186">
        <f t="shared" si="101"/>
        <v>0</v>
      </c>
      <c r="U120" s="186">
        <v>163000.0</v>
      </c>
      <c r="V120" s="187"/>
      <c r="W120" s="24" t="str">
        <f t="shared" si="102"/>
        <v/>
      </c>
      <c r="X120" s="184">
        <f t="shared" ref="X120:Y120" si="103">SUMIF($H$118:$H$167,$D120,X$118:X$167)</f>
        <v>0</v>
      </c>
      <c r="Y120" s="186">
        <f t="shared" si="103"/>
        <v>0</v>
      </c>
      <c r="Z120" s="189">
        <v>200000.0</v>
      </c>
      <c r="AA120" s="24" t="str">
        <f t="shared" si="104"/>
        <v/>
      </c>
      <c r="AB120" s="184">
        <f t="shared" si="105"/>
        <v>0</v>
      </c>
      <c r="AC120" s="190" t="str">
        <f t="shared" si="106"/>
        <v>#DIV/0!</v>
      </c>
      <c r="AD120" s="198" t="str">
        <f t="shared" si="107"/>
        <v>#DIV/0!</v>
      </c>
      <c r="AE120" s="192"/>
      <c r="AF120" s="193"/>
      <c r="AG120" s="194"/>
    </row>
    <row r="121" ht="15.75" customHeight="1">
      <c r="A121" s="2"/>
      <c r="B121" s="2"/>
      <c r="C121" s="2"/>
      <c r="D121" s="195" t="s">
        <v>185</v>
      </c>
      <c r="E121" s="52"/>
      <c r="F121" s="52"/>
      <c r="G121" s="52"/>
      <c r="H121" s="52"/>
      <c r="I121" s="196">
        <f t="shared" si="95"/>
        <v>0</v>
      </c>
      <c r="J121" s="197">
        <f t="shared" si="96"/>
        <v>0</v>
      </c>
      <c r="K121" s="24"/>
      <c r="L121" s="186">
        <f t="shared" si="97"/>
        <v>0</v>
      </c>
      <c r="M121" s="199">
        <v>1457000.0</v>
      </c>
      <c r="N121" s="200"/>
      <c r="O121" s="24" t="str">
        <f t="shared" si="98"/>
        <v/>
      </c>
      <c r="P121" s="188">
        <f t="shared" si="99"/>
        <v>0</v>
      </c>
      <c r="Q121" s="188"/>
      <c r="R121" s="188">
        <f t="shared" si="100"/>
        <v>0</v>
      </c>
      <c r="S121" s="188"/>
      <c r="T121" s="186">
        <f t="shared" si="101"/>
        <v>0</v>
      </c>
      <c r="U121" s="199">
        <v>838000.0</v>
      </c>
      <c r="V121" s="200"/>
      <c r="W121" s="24" t="str">
        <f t="shared" si="102"/>
        <v/>
      </c>
      <c r="X121" s="184">
        <f t="shared" ref="X121:Y121" si="108">SUMIF($H$118:$H$167,$D121,X$118:X$167)</f>
        <v>0</v>
      </c>
      <c r="Y121" s="186">
        <f t="shared" si="108"/>
        <v>0</v>
      </c>
      <c r="Z121" s="189">
        <v>619000.0</v>
      </c>
      <c r="AA121" s="24" t="str">
        <f t="shared" si="104"/>
        <v/>
      </c>
      <c r="AB121" s="184">
        <f t="shared" si="105"/>
        <v>0</v>
      </c>
      <c r="AC121" s="201" t="str">
        <f t="shared" si="106"/>
        <v>#DIV/0!</v>
      </c>
      <c r="AD121" s="191" t="str">
        <f t="shared" si="107"/>
        <v>#DIV/0!</v>
      </c>
      <c r="AE121" s="192"/>
      <c r="AF121" s="193"/>
      <c r="AG121" s="194"/>
    </row>
    <row r="122" ht="15.75" customHeight="1">
      <c r="A122" s="2"/>
      <c r="B122" s="2"/>
      <c r="C122" s="2"/>
      <c r="D122" s="202" t="s">
        <v>186</v>
      </c>
      <c r="E122" s="203"/>
      <c r="F122" s="203"/>
      <c r="G122" s="203"/>
      <c r="H122" s="203"/>
      <c r="I122" s="204">
        <f t="shared" si="95"/>
        <v>0</v>
      </c>
      <c r="J122" s="205">
        <f t="shared" si="96"/>
        <v>0</v>
      </c>
      <c r="K122" s="24"/>
      <c r="L122" s="186">
        <f t="shared" si="97"/>
        <v>0</v>
      </c>
      <c r="M122" s="199">
        <v>525950.0</v>
      </c>
      <c r="N122" s="200"/>
      <c r="O122" s="24" t="str">
        <f t="shared" si="98"/>
        <v/>
      </c>
      <c r="P122" s="188">
        <f t="shared" si="99"/>
        <v>0</v>
      </c>
      <c r="Q122" s="188"/>
      <c r="R122" s="188">
        <f t="shared" si="100"/>
        <v>0</v>
      </c>
      <c r="S122" s="188"/>
      <c r="T122" s="186">
        <f t="shared" si="101"/>
        <v>0</v>
      </c>
      <c r="U122" s="199">
        <v>485000.0</v>
      </c>
      <c r="V122" s="200"/>
      <c r="W122" s="24" t="str">
        <f t="shared" si="102"/>
        <v/>
      </c>
      <c r="X122" s="184">
        <f t="shared" ref="X122:Y122" si="109">SUMIF($H$118:$H$167,$D122,X$118:X$167)</f>
        <v>0</v>
      </c>
      <c r="Y122" s="186">
        <f t="shared" si="109"/>
        <v>0</v>
      </c>
      <c r="Z122" s="189">
        <v>40950.0</v>
      </c>
      <c r="AA122" s="24" t="str">
        <f t="shared" si="104"/>
        <v/>
      </c>
      <c r="AB122" s="184">
        <f t="shared" si="105"/>
        <v>0</v>
      </c>
      <c r="AC122" s="201" t="str">
        <f t="shared" si="106"/>
        <v>#DIV/0!</v>
      </c>
      <c r="AD122" s="191" t="str">
        <f t="shared" si="107"/>
        <v>#DIV/0!</v>
      </c>
      <c r="AE122" s="192"/>
      <c r="AF122" s="193"/>
      <c r="AG122" s="194"/>
    </row>
    <row r="123" ht="15.75" customHeight="1">
      <c r="A123" s="2"/>
      <c r="B123" s="2"/>
      <c r="C123" s="2"/>
      <c r="D123" s="206" t="s">
        <v>187</v>
      </c>
      <c r="E123" s="207"/>
      <c r="F123" s="207"/>
      <c r="G123" s="207"/>
      <c r="H123" s="207"/>
      <c r="I123" s="208">
        <f t="shared" si="95"/>
        <v>0</v>
      </c>
      <c r="J123" s="209">
        <f t="shared" si="96"/>
        <v>0</v>
      </c>
      <c r="K123" s="24"/>
      <c r="L123" s="186">
        <f t="shared" si="97"/>
        <v>0</v>
      </c>
      <c r="M123" s="210">
        <v>1745490.0</v>
      </c>
      <c r="N123" s="200"/>
      <c r="O123" s="24" t="str">
        <f t="shared" si="98"/>
        <v/>
      </c>
      <c r="P123" s="188">
        <f t="shared" si="99"/>
        <v>0</v>
      </c>
      <c r="Q123" s="188"/>
      <c r="R123" s="188">
        <f t="shared" si="100"/>
        <v>0</v>
      </c>
      <c r="S123" s="188"/>
      <c r="T123" s="186">
        <f t="shared" si="101"/>
        <v>0</v>
      </c>
      <c r="U123" s="210">
        <v>1745490.0</v>
      </c>
      <c r="V123" s="200"/>
      <c r="W123" s="24" t="str">
        <f t="shared" si="102"/>
        <v/>
      </c>
      <c r="X123" s="184">
        <f t="shared" ref="X123:Y123" si="110">SUMIF($H$118:$H$167,$D123,X$118:X$167)</f>
        <v>0</v>
      </c>
      <c r="Y123" s="186">
        <f t="shared" si="110"/>
        <v>0</v>
      </c>
      <c r="Z123" s="211">
        <v>0.0</v>
      </c>
      <c r="AA123" s="24" t="str">
        <f t="shared" si="104"/>
        <v/>
      </c>
      <c r="AB123" s="184">
        <f t="shared" si="105"/>
        <v>0</v>
      </c>
      <c r="AC123" s="201" t="str">
        <f t="shared" si="106"/>
        <v>#DIV/0!</v>
      </c>
      <c r="AD123" s="198" t="str">
        <f t="shared" si="107"/>
        <v>#DIV/0!</v>
      </c>
      <c r="AE123" s="212"/>
      <c r="AF123" s="213"/>
      <c r="AG123" s="214"/>
    </row>
    <row r="124" ht="15.75" customHeight="1">
      <c r="A124" s="2"/>
      <c r="B124" s="2"/>
      <c r="C124" s="2"/>
      <c r="D124" s="206" t="s">
        <v>188</v>
      </c>
      <c r="E124" s="207"/>
      <c r="F124" s="207"/>
      <c r="G124" s="207"/>
      <c r="H124" s="207"/>
      <c r="I124" s="208">
        <f t="shared" si="95"/>
        <v>0</v>
      </c>
      <c r="J124" s="209">
        <f t="shared" si="96"/>
        <v>0</v>
      </c>
      <c r="K124" s="24"/>
      <c r="L124" s="186">
        <f t="shared" si="97"/>
        <v>0</v>
      </c>
      <c r="M124" s="215">
        <v>38200.0</v>
      </c>
      <c r="N124" s="187"/>
      <c r="O124" s="24" t="str">
        <f t="shared" si="98"/>
        <v/>
      </c>
      <c r="P124" s="188">
        <f t="shared" si="99"/>
        <v>0</v>
      </c>
      <c r="Q124" s="188"/>
      <c r="R124" s="188">
        <f t="shared" si="100"/>
        <v>0</v>
      </c>
      <c r="S124" s="188"/>
      <c r="T124" s="186">
        <f t="shared" si="101"/>
        <v>0</v>
      </c>
      <c r="U124" s="210">
        <v>38200.0</v>
      </c>
      <c r="V124" s="200"/>
      <c r="W124" s="24" t="str">
        <f t="shared" si="102"/>
        <v/>
      </c>
      <c r="X124" s="184">
        <f t="shared" ref="X124:Y124" si="111">SUMIF($H$118:$H$167,$D124,X$118:X$167)</f>
        <v>0</v>
      </c>
      <c r="Y124" s="186">
        <f t="shared" si="111"/>
        <v>0</v>
      </c>
      <c r="Z124" s="211">
        <v>0.0</v>
      </c>
      <c r="AA124" s="24" t="str">
        <f t="shared" si="104"/>
        <v/>
      </c>
      <c r="AB124" s="184">
        <f t="shared" si="105"/>
        <v>0</v>
      </c>
      <c r="AC124" s="201" t="str">
        <f t="shared" si="106"/>
        <v>#DIV/0!</v>
      </c>
      <c r="AD124" s="210" t="str">
        <f t="shared" si="107"/>
        <v>#DIV/0!</v>
      </c>
      <c r="AE124" s="212"/>
      <c r="AF124" s="213"/>
      <c r="AG124" s="214"/>
    </row>
    <row r="125" ht="15.75" customHeight="1">
      <c r="A125" s="2"/>
      <c r="B125" s="2"/>
      <c r="C125" s="2"/>
      <c r="D125" s="206" t="s">
        <v>189</v>
      </c>
      <c r="E125" s="216"/>
      <c r="F125" s="216"/>
      <c r="G125" s="216"/>
      <c r="H125" s="216"/>
      <c r="I125" s="208">
        <f t="shared" si="95"/>
        <v>0</v>
      </c>
      <c r="J125" s="209">
        <f t="shared" si="96"/>
        <v>0</v>
      </c>
      <c r="K125" s="24"/>
      <c r="L125" s="186">
        <f t="shared" si="97"/>
        <v>0</v>
      </c>
      <c r="M125" s="199"/>
      <c r="N125" s="200"/>
      <c r="O125" s="24" t="str">
        <f t="shared" si="98"/>
        <v/>
      </c>
      <c r="P125" s="188">
        <f t="shared" si="99"/>
        <v>0</v>
      </c>
      <c r="Q125" s="188"/>
      <c r="R125" s="188">
        <f t="shared" si="100"/>
        <v>0</v>
      </c>
      <c r="S125" s="188"/>
      <c r="T125" s="186">
        <f t="shared" si="101"/>
        <v>0</v>
      </c>
      <c r="U125" s="199"/>
      <c r="V125" s="200"/>
      <c r="W125" s="24" t="str">
        <f t="shared" si="102"/>
        <v/>
      </c>
      <c r="X125" s="184">
        <f t="shared" ref="X125:Y125" si="112">SUMIF($H$118:$H$167,$D125,X$118:X$167)</f>
        <v>0</v>
      </c>
      <c r="Y125" s="186">
        <f t="shared" si="112"/>
        <v>0</v>
      </c>
      <c r="Z125" s="189">
        <v>0.0</v>
      </c>
      <c r="AA125" s="24" t="str">
        <f t="shared" si="104"/>
        <v/>
      </c>
      <c r="AB125" s="184">
        <f t="shared" si="105"/>
        <v>0</v>
      </c>
      <c r="AC125" s="190" t="str">
        <f t="shared" si="106"/>
        <v>#DIV/0!</v>
      </c>
      <c r="AD125" s="191" t="str">
        <f t="shared" si="107"/>
        <v>#DIV/0!</v>
      </c>
      <c r="AE125" s="192"/>
      <c r="AF125" s="193"/>
      <c r="AG125" s="217"/>
    </row>
    <row r="126" ht="15.75" customHeight="1">
      <c r="A126" s="2"/>
      <c r="B126" s="2"/>
      <c r="C126" s="2"/>
      <c r="D126" s="218" t="s">
        <v>190</v>
      </c>
      <c r="E126" s="219"/>
      <c r="F126" s="219"/>
      <c r="G126" s="219"/>
      <c r="H126" s="219"/>
      <c r="I126" s="220">
        <f t="shared" ref="I126:J126" si="113">SUM(I119:I125)</f>
        <v>0</v>
      </c>
      <c r="J126" s="221">
        <f t="shared" si="113"/>
        <v>0</v>
      </c>
      <c r="K126" s="24"/>
      <c r="L126" s="220">
        <f t="shared" ref="L126:M126" si="114">SUM(L119:L125)</f>
        <v>0</v>
      </c>
      <c r="M126" s="220">
        <f t="shared" si="114"/>
        <v>6268640</v>
      </c>
      <c r="N126" s="222"/>
      <c r="O126" s="24" t="str">
        <f t="shared" si="98"/>
        <v/>
      </c>
      <c r="P126" s="220">
        <f>SUM(P119:P125)</f>
        <v>0</v>
      </c>
      <c r="Q126" s="220"/>
      <c r="R126" s="220">
        <f>SUM(R119:R125)</f>
        <v>0</v>
      </c>
      <c r="S126" s="220"/>
      <c r="T126" s="223">
        <f t="shared" ref="T126:U126" si="115">SUM(T119:T125)</f>
        <v>0</v>
      </c>
      <c r="U126" s="224">
        <f t="shared" si="115"/>
        <v>3973690</v>
      </c>
      <c r="V126" s="225"/>
      <c r="W126" s="24" t="str">
        <f t="shared" si="102"/>
        <v/>
      </c>
      <c r="X126" s="220">
        <f t="shared" ref="X126:Y126" si="116">SUM(X119,X120,X121,X122,X123,X124,X125)</f>
        <v>0</v>
      </c>
      <c r="Y126" s="226">
        <f t="shared" si="116"/>
        <v>0</v>
      </c>
      <c r="Z126" s="224">
        <v>2169893.0</v>
      </c>
      <c r="AA126" s="24" t="str">
        <f t="shared" si="104"/>
        <v/>
      </c>
      <c r="AB126" s="227">
        <f>SUM(AB119:AB125)</f>
        <v>0</v>
      </c>
      <c r="AC126" s="228" t="str">
        <f t="shared" si="106"/>
        <v>#DIV/0!</v>
      </c>
      <c r="AD126" s="229" t="str">
        <f t="shared" si="107"/>
        <v>#DIV/0!</v>
      </c>
      <c r="AE126" s="230"/>
      <c r="AF126" s="231"/>
      <c r="AG126" s="23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33"/>
      <c r="J127" s="21"/>
      <c r="K127" s="233"/>
      <c r="L127" s="24"/>
      <c r="M127" s="24"/>
      <c r="N127" s="24"/>
      <c r="O127" s="2"/>
      <c r="P127" s="36"/>
      <c r="Q127" s="2"/>
      <c r="R127" s="2"/>
      <c r="S127" s="2"/>
      <c r="T127" s="234"/>
      <c r="U127" s="2"/>
      <c r="V127" s="2"/>
      <c r="W127" s="24"/>
      <c r="X127" s="36"/>
      <c r="Y127" s="235"/>
      <c r="Z127" s="235"/>
      <c r="AA127" s="24" t="str">
        <f>IF(Y126&gt;0,Y126/Z127,"")</f>
        <v/>
      </c>
      <c r="AB127" s="36"/>
      <c r="AC127" s="2"/>
      <c r="AD127" s="2"/>
      <c r="AE127" s="2"/>
      <c r="AF127" s="2"/>
      <c r="AG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33"/>
      <c r="J128" s="236"/>
      <c r="K128" s="235"/>
      <c r="L128" s="235"/>
      <c r="M128" s="235"/>
      <c r="N128" s="235"/>
      <c r="O128" s="2"/>
      <c r="P128" s="36"/>
      <c r="Q128" s="2"/>
      <c r="R128" s="2"/>
      <c r="S128" s="2"/>
      <c r="T128" s="2"/>
      <c r="U128" s="2"/>
      <c r="V128" s="2"/>
      <c r="W128" s="24"/>
      <c r="X128" s="36"/>
      <c r="Y128" s="235"/>
      <c r="Z128" s="235"/>
      <c r="AA128" s="235"/>
      <c r="AB128" s="36"/>
      <c r="AC128" s="2"/>
      <c r="AD128" s="2"/>
      <c r="AE128" s="2"/>
      <c r="AF128" s="2"/>
      <c r="AG128" s="2"/>
    </row>
    <row r="129" ht="15.75" customHeight="1">
      <c r="A129" s="2"/>
      <c r="C129" s="2"/>
      <c r="E129" s="2"/>
      <c r="F129" s="2"/>
      <c r="G129" s="2"/>
      <c r="H129" s="2"/>
      <c r="I129" s="36"/>
      <c r="J129" s="2"/>
      <c r="K129" s="2"/>
      <c r="L129" s="2"/>
      <c r="M129" s="2"/>
      <c r="N129" s="2"/>
      <c r="O129" s="2"/>
      <c r="P129" s="36"/>
      <c r="Q129" s="2"/>
      <c r="R129" s="2"/>
      <c r="S129" s="2"/>
      <c r="T129" s="2"/>
      <c r="U129" s="2"/>
      <c r="V129" s="2"/>
      <c r="W129" s="2"/>
      <c r="X129" s="36"/>
      <c r="Y129" s="2"/>
      <c r="Z129" s="2"/>
      <c r="AA129" s="2"/>
      <c r="AB129" s="36"/>
      <c r="AC129" s="2"/>
      <c r="AE129" s="2"/>
      <c r="AG129" s="2"/>
    </row>
    <row r="130" ht="15.75" customHeight="1">
      <c r="A130" s="2"/>
      <c r="C130" s="2"/>
      <c r="E130" s="2"/>
      <c r="F130" s="2"/>
      <c r="G130" s="2"/>
      <c r="H130" s="2"/>
      <c r="I130" s="36"/>
      <c r="J130" s="237" t="s">
        <v>191</v>
      </c>
      <c r="K130" s="2"/>
      <c r="L130" s="2"/>
      <c r="M130" s="2"/>
      <c r="N130" s="2"/>
      <c r="O130" s="2"/>
      <c r="P130" s="36"/>
      <c r="Q130" s="2"/>
      <c r="R130" s="2"/>
      <c r="S130" s="2"/>
      <c r="T130" s="2"/>
      <c r="U130" s="2"/>
      <c r="V130" s="2"/>
      <c r="W130" s="2"/>
      <c r="X130" s="36"/>
      <c r="Y130" s="2"/>
      <c r="Z130" s="2"/>
      <c r="AA130" s="2"/>
      <c r="AB130" s="36"/>
      <c r="AC130" s="2"/>
      <c r="AE130" s="2"/>
      <c r="AG130" s="2"/>
    </row>
    <row r="131" ht="15.75" customHeight="1">
      <c r="A131" s="2"/>
      <c r="C131" s="2"/>
      <c r="E131" s="2"/>
      <c r="F131" s="2"/>
      <c r="G131" s="2"/>
      <c r="H131" s="2"/>
      <c r="I131" s="36"/>
      <c r="J131" s="2" t="s">
        <v>192</v>
      </c>
      <c r="K131" s="2"/>
      <c r="L131" s="2"/>
      <c r="M131" s="2"/>
      <c r="N131" s="2"/>
      <c r="O131" s="2"/>
      <c r="P131" s="36"/>
      <c r="Q131" s="2"/>
      <c r="R131" s="2"/>
      <c r="S131" s="2"/>
      <c r="T131" s="2"/>
      <c r="U131" s="2"/>
      <c r="V131" s="2"/>
      <c r="W131" s="2"/>
      <c r="X131" s="36"/>
      <c r="Y131" s="2"/>
      <c r="Z131" s="2"/>
      <c r="AA131" s="2"/>
      <c r="AB131" s="36"/>
      <c r="AC131" s="2"/>
      <c r="AE131" s="2"/>
      <c r="AG131" s="2"/>
    </row>
    <row r="132" ht="15.75" customHeight="1">
      <c r="A132" s="2"/>
      <c r="C132" s="2"/>
      <c r="E132" s="2"/>
      <c r="F132" s="2"/>
      <c r="G132" s="2"/>
      <c r="H132" s="2"/>
      <c r="I132" s="36"/>
      <c r="J132" s="238" t="s">
        <v>193</v>
      </c>
      <c r="K132" s="2"/>
      <c r="L132" s="2"/>
      <c r="M132" s="2"/>
      <c r="N132" s="2"/>
      <c r="O132" s="2"/>
      <c r="P132" s="36"/>
      <c r="Q132" s="2"/>
      <c r="R132" s="2"/>
      <c r="S132" s="2"/>
      <c r="T132" s="2"/>
      <c r="U132" s="2"/>
      <c r="V132" s="2"/>
      <c r="W132" s="2"/>
      <c r="X132" s="36"/>
      <c r="Y132" s="2"/>
      <c r="Z132" s="2"/>
      <c r="AA132" s="2"/>
      <c r="AB132" s="36"/>
      <c r="AC132" s="2"/>
      <c r="AE132" s="2"/>
      <c r="AG132" s="2"/>
    </row>
    <row r="133" ht="15.75" customHeight="1">
      <c r="A133" s="2"/>
      <c r="C133" s="2"/>
      <c r="E133" s="2"/>
      <c r="F133" s="2"/>
      <c r="G133" s="2"/>
      <c r="H133" s="2"/>
      <c r="I133" s="36"/>
      <c r="J133" s="2" t="s">
        <v>194</v>
      </c>
      <c r="K133" s="2"/>
      <c r="L133" s="2"/>
      <c r="M133" s="2"/>
      <c r="N133" s="2"/>
      <c r="O133" s="2"/>
      <c r="P133" s="36"/>
      <c r="Q133" s="2"/>
      <c r="R133" s="2"/>
      <c r="S133" s="2"/>
      <c r="T133" s="2"/>
      <c r="U133" s="2"/>
      <c r="V133" s="2"/>
      <c r="W133" s="2"/>
      <c r="X133" s="36"/>
      <c r="Y133" s="2"/>
      <c r="Z133" s="2"/>
      <c r="AA133" s="2"/>
      <c r="AB133" s="36"/>
      <c r="AC133" s="2"/>
      <c r="AE133" s="2"/>
      <c r="AG133" s="2"/>
    </row>
    <row r="134" ht="15.75" customHeight="1">
      <c r="A134" s="2"/>
      <c r="C134" s="2"/>
      <c r="E134" s="2"/>
      <c r="F134" s="2"/>
      <c r="G134" s="2"/>
      <c r="H134" s="2"/>
      <c r="I134" s="36"/>
      <c r="J134" s="2" t="s">
        <v>195</v>
      </c>
      <c r="K134" s="2"/>
      <c r="L134" s="2"/>
      <c r="M134" s="2"/>
      <c r="N134" s="2"/>
      <c r="O134" s="2"/>
      <c r="P134" s="36"/>
      <c r="Q134" s="2"/>
      <c r="R134" s="2"/>
      <c r="S134" s="2"/>
      <c r="T134" s="2"/>
      <c r="U134" s="2"/>
      <c r="V134" s="2"/>
      <c r="W134" s="2"/>
      <c r="X134" s="36"/>
      <c r="Y134" s="2"/>
      <c r="Z134" s="2"/>
      <c r="AA134" s="2"/>
      <c r="AB134" s="36"/>
      <c r="AC134" s="2"/>
      <c r="AE134" s="2"/>
      <c r="AG134" s="2"/>
    </row>
    <row r="135" ht="15.75" customHeight="1">
      <c r="A135" s="2"/>
      <c r="C135" s="2"/>
      <c r="E135" s="2"/>
      <c r="F135" s="2"/>
      <c r="G135" s="2"/>
      <c r="H135" s="2"/>
      <c r="I135" s="36"/>
      <c r="J135" s="2"/>
      <c r="K135" s="2"/>
      <c r="L135" s="2"/>
      <c r="M135" s="2"/>
      <c r="N135" s="2"/>
      <c r="O135" s="2"/>
      <c r="P135" s="36"/>
      <c r="Q135" s="2"/>
      <c r="R135" s="2"/>
      <c r="S135" s="2"/>
      <c r="T135" s="2"/>
      <c r="U135" s="2"/>
      <c r="V135" s="2"/>
      <c r="W135" s="2"/>
      <c r="X135" s="36"/>
      <c r="Y135" s="2"/>
      <c r="Z135" s="2"/>
      <c r="AA135" s="2"/>
      <c r="AB135" s="36"/>
      <c r="AC135" s="2"/>
      <c r="AE135" s="2"/>
      <c r="AG135" s="2"/>
    </row>
    <row r="136" ht="15.75" customHeight="1">
      <c r="A136" s="2"/>
      <c r="C136" s="2"/>
      <c r="E136" s="2"/>
      <c r="F136" s="2"/>
      <c r="G136" s="2"/>
      <c r="H136" s="2"/>
      <c r="I136" s="36"/>
      <c r="J136" s="2"/>
      <c r="K136" s="2"/>
      <c r="L136" s="2"/>
      <c r="M136" s="2"/>
      <c r="N136" s="2"/>
      <c r="O136" s="2"/>
      <c r="P136" s="36"/>
      <c r="Q136" s="2"/>
      <c r="R136" s="2"/>
      <c r="S136" s="2"/>
      <c r="T136" s="2"/>
      <c r="U136" s="2"/>
      <c r="V136" s="2"/>
      <c r="W136" s="2"/>
      <c r="X136" s="36"/>
      <c r="Y136" s="2"/>
      <c r="Z136" s="2"/>
      <c r="AA136" s="2"/>
      <c r="AB136" s="36"/>
      <c r="AC136" s="2"/>
      <c r="AE136" s="2"/>
      <c r="AG136" s="2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AT$127"/>
  <mergeCells count="54">
    <mergeCell ref="AC133:AD133"/>
    <mergeCell ref="AC134:AD134"/>
    <mergeCell ref="AC129:AD129"/>
    <mergeCell ref="AC130:AD130"/>
    <mergeCell ref="AC131:AD131"/>
    <mergeCell ref="AE131:AF131"/>
    <mergeCell ref="AC132:AD132"/>
    <mergeCell ref="AE132:AF132"/>
    <mergeCell ref="AE133:AF133"/>
    <mergeCell ref="AE134:AF134"/>
    <mergeCell ref="AC2:AD2"/>
    <mergeCell ref="AE2:AF2"/>
    <mergeCell ref="AC3:AD3"/>
    <mergeCell ref="AE3:AF3"/>
    <mergeCell ref="AB4:AD4"/>
    <mergeCell ref="AE4:AG4"/>
    <mergeCell ref="A1:B1"/>
    <mergeCell ref="C1:D1"/>
    <mergeCell ref="I1:I3"/>
    <mergeCell ref="J1:J3"/>
    <mergeCell ref="AB1:AG1"/>
    <mergeCell ref="A2:B2"/>
    <mergeCell ref="C2:D2"/>
    <mergeCell ref="A3:B3"/>
    <mergeCell ref="C3:D3"/>
    <mergeCell ref="A4:B4"/>
    <mergeCell ref="I4:O4"/>
    <mergeCell ref="P4:W4"/>
    <mergeCell ref="X4:AA4"/>
    <mergeCell ref="D5:F5"/>
    <mergeCell ref="A118:B118"/>
    <mergeCell ref="C118:D118"/>
    <mergeCell ref="A129:B129"/>
    <mergeCell ref="C129:D129"/>
    <mergeCell ref="AE129:AF129"/>
    <mergeCell ref="C130:D130"/>
    <mergeCell ref="AE130:AF130"/>
    <mergeCell ref="A134:B134"/>
    <mergeCell ref="C134:D134"/>
    <mergeCell ref="A135:B135"/>
    <mergeCell ref="C135:D135"/>
    <mergeCell ref="AC135:AD135"/>
    <mergeCell ref="AE135:AF135"/>
    <mergeCell ref="A136:B136"/>
    <mergeCell ref="C136:D136"/>
    <mergeCell ref="AC136:AD136"/>
    <mergeCell ref="AE136:AF136"/>
    <mergeCell ref="A130:B130"/>
    <mergeCell ref="A131:B131"/>
    <mergeCell ref="C131:D131"/>
    <mergeCell ref="A132:B132"/>
    <mergeCell ref="C132:D132"/>
    <mergeCell ref="A133:B133"/>
    <mergeCell ref="C133:D133"/>
  </mergeCells>
  <conditionalFormatting sqref="K6:K117">
    <cfRule type="cellIs" dxfId="0" priority="1" stopIfTrue="1" operator="equal">
      <formula>""</formula>
    </cfRule>
  </conditionalFormatting>
  <conditionalFormatting sqref="K6:K117">
    <cfRule type="cellIs" dxfId="1" priority="2" operator="equal">
      <formula>"Too early"</formula>
    </cfRule>
  </conditionalFormatting>
  <conditionalFormatting sqref="K6:K117">
    <cfRule type="cellIs" dxfId="2" priority="3" operator="lessThanOrEqual">
      <formula>0.7</formula>
    </cfRule>
  </conditionalFormatting>
  <conditionalFormatting sqref="K6:K117">
    <cfRule type="cellIs" dxfId="3" priority="4" operator="between">
      <formula>0.85</formula>
      <formula>0.7</formula>
    </cfRule>
  </conditionalFormatting>
  <conditionalFormatting sqref="K6:K117">
    <cfRule type="cellIs" dxfId="4" priority="5" operator="greaterThanOrEqual">
      <formula>0.85</formula>
    </cfRule>
  </conditionalFormatting>
  <conditionalFormatting sqref="K119:K126">
    <cfRule type="cellIs" dxfId="1" priority="6" operator="equal">
      <formula>""</formula>
    </cfRule>
  </conditionalFormatting>
  <conditionalFormatting sqref="K119:K126">
    <cfRule type="cellIs" dxfId="2" priority="7" operator="lessThanOrEqual">
      <formula>0.7</formula>
    </cfRule>
  </conditionalFormatting>
  <conditionalFormatting sqref="K119:K126">
    <cfRule type="cellIs" dxfId="3" priority="8" operator="between">
      <formula>0.85</formula>
      <formula>0.7</formula>
    </cfRule>
  </conditionalFormatting>
  <conditionalFormatting sqref="K119:K126">
    <cfRule type="cellIs" dxfId="5" priority="9" operator="greaterThanOrEqual">
      <formula>0.85</formula>
    </cfRule>
  </conditionalFormatting>
  <conditionalFormatting sqref="O21:O117">
    <cfRule type="cellIs" dxfId="6" priority="10" stopIfTrue="1" operator="equal">
      <formula>""</formula>
    </cfRule>
  </conditionalFormatting>
  <conditionalFormatting sqref="O21:O117">
    <cfRule type="cellIs" dxfId="1" priority="11" operator="equal">
      <formula>"Too early"</formula>
    </cfRule>
  </conditionalFormatting>
  <conditionalFormatting sqref="O21:O117">
    <cfRule type="cellIs" dxfId="2" priority="12" operator="lessThanOrEqual">
      <formula>0.85</formula>
    </cfRule>
  </conditionalFormatting>
  <conditionalFormatting sqref="O21:O117">
    <cfRule type="cellIs" dxfId="3" priority="13" operator="between">
      <formula>0.95</formula>
      <formula>0.85</formula>
    </cfRule>
  </conditionalFormatting>
  <conditionalFormatting sqref="O21:O117">
    <cfRule type="cellIs" dxfId="4" priority="14" operator="greaterThanOrEqual">
      <formula>0.95</formula>
    </cfRule>
  </conditionalFormatting>
  <conditionalFormatting sqref="O119:O126">
    <cfRule type="cellIs" dxfId="1" priority="15" operator="equal">
      <formula>""</formula>
    </cfRule>
  </conditionalFormatting>
  <conditionalFormatting sqref="O119:O126">
    <cfRule type="cellIs" dxfId="2" priority="16" operator="lessThanOrEqual">
      <formula>0.8</formula>
    </cfRule>
  </conditionalFormatting>
  <conditionalFormatting sqref="O119:O126">
    <cfRule type="cellIs" dxfId="3" priority="17" operator="between">
      <formula>0.95</formula>
      <formula>0.8</formula>
    </cfRule>
  </conditionalFormatting>
  <conditionalFormatting sqref="O119:O126">
    <cfRule type="cellIs" dxfId="5" priority="18" operator="greaterThanOrEqual">
      <formula>0.95</formula>
    </cfRule>
  </conditionalFormatting>
  <conditionalFormatting sqref="S6">
    <cfRule type="cellIs" dxfId="1" priority="19" operator="equal">
      <formula>"Too early"</formula>
    </cfRule>
  </conditionalFormatting>
  <conditionalFormatting sqref="S6:S8">
    <cfRule type="cellIs" dxfId="4" priority="20" operator="greaterThan">
      <formula>1</formula>
    </cfRule>
  </conditionalFormatting>
  <conditionalFormatting sqref="S6:S8">
    <cfRule type="cellIs" dxfId="3" priority="21" operator="between">
      <formula>0.9</formula>
      <formula>1</formula>
    </cfRule>
  </conditionalFormatting>
  <conditionalFormatting sqref="S6:S8">
    <cfRule type="cellIs" dxfId="2" priority="22" operator="lessThan">
      <formula>0.9</formula>
    </cfRule>
  </conditionalFormatting>
  <conditionalFormatting sqref="S10:S29">
    <cfRule type="cellIs" dxfId="4" priority="23" operator="greaterThan">
      <formula>1</formula>
    </cfRule>
  </conditionalFormatting>
  <conditionalFormatting sqref="S10:S29">
    <cfRule type="cellIs" dxfId="3" priority="24" operator="between">
      <formula>0.9</formula>
      <formula>1</formula>
    </cfRule>
  </conditionalFormatting>
  <conditionalFormatting sqref="S10:S29">
    <cfRule type="cellIs" dxfId="2" priority="25" operator="lessThan">
      <formula>0.9</formula>
    </cfRule>
  </conditionalFormatting>
  <conditionalFormatting sqref="S21:S29">
    <cfRule type="cellIs" dxfId="1" priority="26" stopIfTrue="1" operator="equal">
      <formula>"Too early"</formula>
    </cfRule>
  </conditionalFormatting>
  <conditionalFormatting sqref="S31:S50">
    <cfRule type="cellIs" dxfId="1" priority="27" stopIfTrue="1" operator="equal">
      <formula>"Too early"</formula>
    </cfRule>
  </conditionalFormatting>
  <conditionalFormatting sqref="S31:S50">
    <cfRule type="cellIs" dxfId="4" priority="28" operator="greaterThan">
      <formula>1</formula>
    </cfRule>
  </conditionalFormatting>
  <conditionalFormatting sqref="S31:S50">
    <cfRule type="cellIs" dxfId="3" priority="29" operator="between">
      <formula>0.9</formula>
      <formula>1</formula>
    </cfRule>
  </conditionalFormatting>
  <conditionalFormatting sqref="S31:S50">
    <cfRule type="cellIs" dxfId="2" priority="30" operator="lessThan">
      <formula>0.9</formula>
    </cfRule>
  </conditionalFormatting>
  <conditionalFormatting sqref="S52:S77">
    <cfRule type="cellIs" dxfId="1" priority="31" stopIfTrue="1" operator="equal">
      <formula>"Too early"</formula>
    </cfRule>
  </conditionalFormatting>
  <conditionalFormatting sqref="S52:S77">
    <cfRule type="cellIs" dxfId="4" priority="32" operator="greaterThan">
      <formula>1</formula>
    </cfRule>
  </conditionalFormatting>
  <conditionalFormatting sqref="S52:S77">
    <cfRule type="cellIs" dxfId="3" priority="33" operator="between">
      <formula>0.9</formula>
      <formula>1</formula>
    </cfRule>
  </conditionalFormatting>
  <conditionalFormatting sqref="S52:S77">
    <cfRule type="cellIs" dxfId="2" priority="34" operator="lessThan">
      <formula>0.9</formula>
    </cfRule>
  </conditionalFormatting>
  <conditionalFormatting sqref="S79:S81">
    <cfRule type="cellIs" dxfId="1" priority="35" stopIfTrue="1" operator="equal">
      <formula>"Too early"</formula>
    </cfRule>
  </conditionalFormatting>
  <conditionalFormatting sqref="S79:S81">
    <cfRule type="cellIs" dxfId="4" priority="36" operator="greaterThan">
      <formula>1</formula>
    </cfRule>
  </conditionalFormatting>
  <conditionalFormatting sqref="S79:S81">
    <cfRule type="cellIs" dxfId="3" priority="37" operator="between">
      <formula>0.9</formula>
      <formula>1</formula>
    </cfRule>
  </conditionalFormatting>
  <conditionalFormatting sqref="S79:S81">
    <cfRule type="cellIs" dxfId="2" priority="38" operator="lessThan">
      <formula>0.9</formula>
    </cfRule>
  </conditionalFormatting>
  <conditionalFormatting sqref="S83:S87">
    <cfRule type="cellIs" dxfId="1" priority="39" stopIfTrue="1" operator="equal">
      <formula>"Too early"</formula>
    </cfRule>
  </conditionalFormatting>
  <conditionalFormatting sqref="S83:S87">
    <cfRule type="cellIs" dxfId="4" priority="40" operator="greaterThan">
      <formula>1</formula>
    </cfRule>
  </conditionalFormatting>
  <conditionalFormatting sqref="S83:S87">
    <cfRule type="cellIs" dxfId="3" priority="41" operator="between">
      <formula>0.9</formula>
      <formula>1</formula>
    </cfRule>
  </conditionalFormatting>
  <conditionalFormatting sqref="S83:S87">
    <cfRule type="cellIs" dxfId="2" priority="42" operator="lessThan">
      <formula>0.9</formula>
    </cfRule>
  </conditionalFormatting>
  <conditionalFormatting sqref="S89:S94">
    <cfRule type="cellIs" dxfId="1" priority="43" stopIfTrue="1" operator="equal">
      <formula>"Too early"</formula>
    </cfRule>
  </conditionalFormatting>
  <conditionalFormatting sqref="S89:S94">
    <cfRule type="cellIs" dxfId="4" priority="44" operator="greaterThan">
      <formula>1</formula>
    </cfRule>
  </conditionalFormatting>
  <conditionalFormatting sqref="S89:S94">
    <cfRule type="cellIs" dxfId="3" priority="45" operator="between">
      <formula>0.9</formula>
      <formula>1</formula>
    </cfRule>
  </conditionalFormatting>
  <conditionalFormatting sqref="S89:S94">
    <cfRule type="cellIs" dxfId="2" priority="46" operator="lessThan">
      <formula>0.9</formula>
    </cfRule>
  </conditionalFormatting>
  <conditionalFormatting sqref="S97:S102">
    <cfRule type="cellIs" dxfId="1" priority="47" stopIfTrue="1" operator="equal">
      <formula>"Too early"</formula>
    </cfRule>
  </conditionalFormatting>
  <conditionalFormatting sqref="S97:S102">
    <cfRule type="cellIs" dxfId="4" priority="48" operator="greaterThan">
      <formula>1</formula>
    </cfRule>
  </conditionalFormatting>
  <conditionalFormatting sqref="S97:S102">
    <cfRule type="cellIs" dxfId="3" priority="49" operator="between">
      <formula>0.9</formula>
      <formula>1</formula>
    </cfRule>
  </conditionalFormatting>
  <conditionalFormatting sqref="S97:S102">
    <cfRule type="cellIs" dxfId="2" priority="50" operator="lessThan">
      <formula>0.9</formula>
    </cfRule>
  </conditionalFormatting>
  <conditionalFormatting sqref="S104:S113">
    <cfRule type="cellIs" dxfId="1" priority="51" stopIfTrue="1" operator="equal">
      <formula>"Too early"</formula>
    </cfRule>
  </conditionalFormatting>
  <conditionalFormatting sqref="S104:S113">
    <cfRule type="cellIs" dxfId="4" priority="52" operator="greaterThan">
      <formula>1</formula>
    </cfRule>
  </conditionalFormatting>
  <conditionalFormatting sqref="S104:S113">
    <cfRule type="cellIs" dxfId="3" priority="53" operator="between">
      <formula>0.9</formula>
      <formula>1</formula>
    </cfRule>
  </conditionalFormatting>
  <conditionalFormatting sqref="S104:S113">
    <cfRule type="cellIs" dxfId="2" priority="54" operator="lessThan">
      <formula>0.9</formula>
    </cfRule>
  </conditionalFormatting>
  <conditionalFormatting sqref="S115:S117">
    <cfRule type="cellIs" dxfId="1" priority="55" stopIfTrue="1" operator="equal">
      <formula>"Too early"</formula>
    </cfRule>
  </conditionalFormatting>
  <conditionalFormatting sqref="S115:S117">
    <cfRule type="cellIs" dxfId="4" priority="56" operator="greaterThan">
      <formula>1</formula>
    </cfRule>
  </conditionalFormatting>
  <conditionalFormatting sqref="S115:S117">
    <cfRule type="cellIs" dxfId="3" priority="57" operator="between">
      <formula>0.9</formula>
      <formula>1</formula>
    </cfRule>
  </conditionalFormatting>
  <conditionalFormatting sqref="S115:S117">
    <cfRule type="cellIs" dxfId="2" priority="58" operator="lessThan">
      <formula>0.9</formula>
    </cfRule>
  </conditionalFormatting>
  <conditionalFormatting sqref="W21:W117">
    <cfRule type="cellIs" dxfId="6" priority="59" stopIfTrue="1" operator="equal">
      <formula>""</formula>
    </cfRule>
  </conditionalFormatting>
  <conditionalFormatting sqref="W21:W117">
    <cfRule type="cellIs" dxfId="1" priority="60" operator="equal">
      <formula>"Too early"</formula>
    </cfRule>
  </conditionalFormatting>
  <conditionalFormatting sqref="W21:W117">
    <cfRule type="cellIs" dxfId="2" priority="61" operator="lessThanOrEqual">
      <formula>0.85</formula>
    </cfRule>
  </conditionalFormatting>
  <conditionalFormatting sqref="W21:W117">
    <cfRule type="cellIs" dxfId="3" priority="62" operator="between">
      <formula>0.95</formula>
      <formula>0.85</formula>
    </cfRule>
  </conditionalFormatting>
  <conditionalFormatting sqref="W21:W117">
    <cfRule type="cellIs" dxfId="4" priority="63" operator="greaterThanOrEqual">
      <formula>0.95</formula>
    </cfRule>
  </conditionalFormatting>
  <conditionalFormatting sqref="W119:W128">
    <cfRule type="cellIs" dxfId="1" priority="64" operator="equal">
      <formula>""</formula>
    </cfRule>
  </conditionalFormatting>
  <conditionalFormatting sqref="W119:W128">
    <cfRule type="cellIs" dxfId="2" priority="65" operator="lessThanOrEqual">
      <formula>0.8</formula>
    </cfRule>
  </conditionalFormatting>
  <conditionalFormatting sqref="W119:W128">
    <cfRule type="cellIs" dxfId="3" priority="66" operator="between">
      <formula>0.95</formula>
      <formula>0.8</formula>
    </cfRule>
  </conditionalFormatting>
  <conditionalFormatting sqref="W119:W128">
    <cfRule type="cellIs" dxfId="5" priority="67" operator="greaterThanOrEqual">
      <formula>0.95</formula>
    </cfRule>
  </conditionalFormatting>
  <conditionalFormatting sqref="AA30:AA117">
    <cfRule type="cellIs" dxfId="6" priority="68" stopIfTrue="1" operator="equal">
      <formula>"N/A"</formula>
    </cfRule>
  </conditionalFormatting>
  <conditionalFormatting sqref="AA30:AA117">
    <cfRule type="cellIs" dxfId="1" priority="69" operator="equal">
      <formula>""</formula>
    </cfRule>
  </conditionalFormatting>
  <conditionalFormatting sqref="AA30:AA117">
    <cfRule type="cellIs" dxfId="2" priority="70" operator="lessThanOrEqual">
      <formula>0.8</formula>
    </cfRule>
  </conditionalFormatting>
  <conditionalFormatting sqref="AA30:AA117">
    <cfRule type="cellIs" dxfId="3" priority="71" operator="between">
      <formula>0.95</formula>
      <formula>0.8</formula>
    </cfRule>
  </conditionalFormatting>
  <conditionalFormatting sqref="AA30:AA117">
    <cfRule type="cellIs" dxfId="4" priority="72" operator="greaterThanOrEqual">
      <formula>0.95</formula>
    </cfRule>
  </conditionalFormatting>
  <conditionalFormatting sqref="AA119:AA127">
    <cfRule type="cellIs" dxfId="1" priority="73" operator="equal">
      <formula>""</formula>
    </cfRule>
  </conditionalFormatting>
  <conditionalFormatting sqref="AA119:AA127">
    <cfRule type="cellIs" dxfId="2" priority="74" operator="lessThanOrEqual">
      <formula>0.8</formula>
    </cfRule>
  </conditionalFormatting>
  <conditionalFormatting sqref="AA119:AA127">
    <cfRule type="cellIs" dxfId="3" priority="75" operator="between">
      <formula>0.95</formula>
      <formula>0.8</formula>
    </cfRule>
  </conditionalFormatting>
  <conditionalFormatting sqref="AA119:AA127">
    <cfRule type="cellIs" dxfId="5" priority="76" operator="greaterThanOrEqual">
      <formula>0.95</formula>
    </cfRule>
  </conditionalFormatting>
  <conditionalFormatting sqref="AC6:AC117">
    <cfRule type="cellIs" dxfId="1" priority="77" operator="equal">
      <formula>""</formula>
    </cfRule>
  </conditionalFormatting>
  <conditionalFormatting sqref="AC6:AC117">
    <cfRule type="cellIs" dxfId="2" priority="78" operator="lessThanOrEqual">
      <formula>0.7</formula>
    </cfRule>
  </conditionalFormatting>
  <conditionalFormatting sqref="AC6:AC117">
    <cfRule type="cellIs" dxfId="3" priority="79" operator="between">
      <formula>0.85</formula>
      <formula>0.7</formula>
    </cfRule>
  </conditionalFormatting>
  <conditionalFormatting sqref="AC6:AC117">
    <cfRule type="cellIs" dxfId="4" priority="80" operator="greaterThanOrEqual">
      <formula>0.85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3.25"/>
    <col customWidth="1" min="3" max="3" width="8.75"/>
    <col customWidth="1" min="4" max="4" width="9.13"/>
    <col customWidth="1" min="5" max="5" width="16.13"/>
    <col customWidth="1" min="6" max="6" width="18.88"/>
    <col customWidth="1" min="7" max="7" width="12.63"/>
    <col customWidth="1" min="8" max="8" width="9.13"/>
    <col customWidth="1" min="9" max="9" width="16.63"/>
    <col customWidth="1" min="10" max="10" width="18.38"/>
    <col customWidth="1" min="11" max="11" width="15.75"/>
    <col customWidth="1" min="12" max="26" width="8.63"/>
  </cols>
  <sheetData>
    <row r="1" ht="24.75" customHeight="1">
      <c r="A1" s="417" t="s">
        <v>696</v>
      </c>
      <c r="B1" s="418" t="s">
        <v>697</v>
      </c>
      <c r="C1" s="419" t="s">
        <v>698</v>
      </c>
      <c r="D1" s="420"/>
      <c r="E1" s="417" t="s">
        <v>699</v>
      </c>
      <c r="F1" s="418" t="s">
        <v>700</v>
      </c>
      <c r="G1" s="419" t="s">
        <v>698</v>
      </c>
      <c r="H1" s="420"/>
      <c r="I1" s="417" t="s">
        <v>701</v>
      </c>
      <c r="J1" s="418" t="s">
        <v>702</v>
      </c>
      <c r="K1" s="419" t="s">
        <v>698</v>
      </c>
      <c r="L1" s="420"/>
    </row>
    <row r="2">
      <c r="A2" s="421" t="s">
        <v>703</v>
      </c>
      <c r="B2" s="421"/>
      <c r="C2" s="421"/>
      <c r="D2" s="420"/>
      <c r="H2" s="420"/>
      <c r="L2" s="420"/>
    </row>
    <row r="3">
      <c r="A3" s="240" t="s">
        <v>704</v>
      </c>
      <c r="B3" s="240" t="s">
        <v>705</v>
      </c>
      <c r="C3" s="422">
        <v>45870.0</v>
      </c>
      <c r="D3" s="420"/>
      <c r="H3" s="420"/>
      <c r="L3" s="420"/>
    </row>
    <row r="4">
      <c r="A4" s="240" t="s">
        <v>706</v>
      </c>
      <c r="B4" s="240" t="s">
        <v>705</v>
      </c>
      <c r="C4" s="422">
        <v>45870.0</v>
      </c>
      <c r="D4" s="420"/>
      <c r="H4" s="420"/>
      <c r="L4" s="420"/>
    </row>
    <row r="5">
      <c r="A5" s="240" t="s">
        <v>707</v>
      </c>
      <c r="B5" s="240" t="s">
        <v>705</v>
      </c>
      <c r="C5" s="422">
        <v>45870.0</v>
      </c>
      <c r="D5" s="420"/>
      <c r="H5" s="420"/>
      <c r="L5" s="420"/>
    </row>
    <row r="6">
      <c r="A6" s="240" t="s">
        <v>708</v>
      </c>
      <c r="B6" s="240" t="s">
        <v>709</v>
      </c>
      <c r="C6" s="422">
        <v>45875.0</v>
      </c>
      <c r="D6" s="420"/>
      <c r="H6" s="420"/>
      <c r="L6" s="420"/>
    </row>
    <row r="7">
      <c r="A7" s="240" t="s">
        <v>710</v>
      </c>
      <c r="B7" s="240" t="s">
        <v>711</v>
      </c>
      <c r="C7" s="422">
        <v>45875.0</v>
      </c>
      <c r="D7" s="420"/>
      <c r="H7" s="420"/>
      <c r="L7" s="420"/>
    </row>
    <row r="8">
      <c r="A8" s="240" t="s">
        <v>712</v>
      </c>
      <c r="B8" s="240" t="s">
        <v>711</v>
      </c>
      <c r="C8" s="422">
        <v>45875.0</v>
      </c>
      <c r="D8" s="420"/>
      <c r="H8" s="420"/>
      <c r="L8" s="420"/>
    </row>
    <row r="9">
      <c r="D9" s="420"/>
      <c r="H9" s="420"/>
      <c r="L9" s="420"/>
    </row>
    <row r="10">
      <c r="D10" s="420"/>
      <c r="H10" s="420"/>
      <c r="L10" s="420"/>
    </row>
    <row r="11">
      <c r="D11" s="420"/>
      <c r="H11" s="420"/>
      <c r="L11" s="420"/>
    </row>
    <row r="12">
      <c r="D12" s="420"/>
      <c r="H12" s="420"/>
      <c r="L12" s="420"/>
    </row>
    <row r="13">
      <c r="D13" s="420"/>
      <c r="H13" s="420"/>
      <c r="L13" s="420"/>
    </row>
    <row r="14">
      <c r="D14" s="420"/>
      <c r="H14" s="420"/>
      <c r="L14" s="420"/>
    </row>
    <row r="15">
      <c r="D15" s="420"/>
      <c r="H15" s="420"/>
      <c r="L15" s="420"/>
    </row>
    <row r="16">
      <c r="D16" s="420"/>
      <c r="H16" s="420"/>
      <c r="L16" s="420"/>
    </row>
    <row r="17">
      <c r="D17" s="420"/>
      <c r="H17" s="420"/>
      <c r="L17" s="420"/>
    </row>
    <row r="18">
      <c r="D18" s="420"/>
      <c r="H18" s="420"/>
      <c r="L18" s="420"/>
    </row>
    <row r="19">
      <c r="D19" s="420"/>
      <c r="H19" s="420"/>
      <c r="L19" s="420"/>
    </row>
    <row r="20">
      <c r="D20" s="420"/>
      <c r="H20" s="420"/>
      <c r="L20" s="420"/>
    </row>
    <row r="21" ht="15.75" customHeight="1">
      <c r="D21" s="420"/>
      <c r="H21" s="420"/>
      <c r="L21" s="420"/>
    </row>
    <row r="22" ht="15.75" customHeight="1">
      <c r="D22" s="420"/>
      <c r="H22" s="420"/>
      <c r="L22" s="420"/>
    </row>
    <row r="23" ht="15.75" customHeight="1">
      <c r="D23" s="420"/>
      <c r="H23" s="420"/>
      <c r="L23" s="420"/>
    </row>
    <row r="24" ht="15.75" customHeight="1">
      <c r="D24" s="420"/>
      <c r="H24" s="420"/>
      <c r="L24" s="420"/>
    </row>
    <row r="25" ht="15.75" customHeight="1">
      <c r="D25" s="420"/>
      <c r="H25" s="420"/>
      <c r="L25" s="420"/>
    </row>
    <row r="26" ht="15.75" customHeight="1">
      <c r="D26" s="420"/>
      <c r="H26" s="420"/>
      <c r="L26" s="420"/>
    </row>
    <row r="27" ht="15.75" customHeight="1">
      <c r="D27" s="420"/>
      <c r="H27" s="420"/>
      <c r="L27" s="420"/>
    </row>
    <row r="28" ht="15.75" customHeight="1">
      <c r="D28" s="420"/>
      <c r="H28" s="420"/>
      <c r="L28" s="420"/>
    </row>
    <row r="29" ht="15.75" customHeight="1">
      <c r="D29" s="420"/>
      <c r="H29" s="420"/>
      <c r="L29" s="420"/>
    </row>
    <row r="30" ht="15.75" customHeight="1">
      <c r="D30" s="420"/>
      <c r="H30" s="420"/>
      <c r="L30" s="420"/>
    </row>
    <row r="31" ht="15.75" customHeight="1">
      <c r="D31" s="420"/>
      <c r="H31" s="420"/>
      <c r="L31" s="420"/>
    </row>
    <row r="32" ht="15.75" customHeight="1">
      <c r="D32" s="420"/>
      <c r="H32" s="420"/>
      <c r="L32" s="420"/>
    </row>
    <row r="33" ht="15.75" customHeight="1">
      <c r="D33" s="420"/>
      <c r="H33" s="420"/>
      <c r="L33" s="420"/>
    </row>
    <row r="34" ht="15.75" customHeight="1">
      <c r="D34" s="420"/>
      <c r="H34" s="420"/>
      <c r="L34" s="420"/>
    </row>
    <row r="35" ht="15.75" customHeight="1">
      <c r="D35" s="420"/>
      <c r="H35" s="420"/>
      <c r="L35" s="420"/>
    </row>
    <row r="36" ht="15.75" customHeight="1">
      <c r="D36" s="420"/>
      <c r="H36" s="420"/>
      <c r="L36" s="420"/>
    </row>
    <row r="37" ht="15.75" customHeight="1">
      <c r="D37" s="420"/>
      <c r="H37" s="420"/>
      <c r="L37" s="420"/>
    </row>
    <row r="38" ht="15.75" customHeight="1">
      <c r="D38" s="420"/>
      <c r="H38" s="420"/>
      <c r="L38" s="420"/>
    </row>
    <row r="39" ht="15.75" customHeight="1">
      <c r="D39" s="420"/>
      <c r="H39" s="420"/>
      <c r="L39" s="420"/>
    </row>
    <row r="40" ht="15.75" customHeight="1">
      <c r="D40" s="420"/>
      <c r="H40" s="420"/>
      <c r="L40" s="420"/>
    </row>
    <row r="41" ht="15.75" customHeight="1">
      <c r="D41" s="420"/>
      <c r="H41" s="420"/>
      <c r="L41" s="420"/>
    </row>
    <row r="42" ht="15.75" customHeight="1">
      <c r="D42" s="420"/>
      <c r="H42" s="420"/>
      <c r="L42" s="420"/>
    </row>
    <row r="43" ht="15.75" customHeight="1">
      <c r="D43" s="420"/>
      <c r="H43" s="420"/>
      <c r="L43" s="420"/>
    </row>
    <row r="44" ht="15.75" customHeight="1">
      <c r="D44" s="420"/>
      <c r="H44" s="420"/>
      <c r="L44" s="420"/>
    </row>
    <row r="45" ht="15.75" customHeight="1">
      <c r="D45" s="420"/>
      <c r="H45" s="420"/>
      <c r="L45" s="420"/>
    </row>
    <row r="46" ht="15.75" customHeight="1">
      <c r="D46" s="420"/>
      <c r="H46" s="420"/>
      <c r="L46" s="420"/>
    </row>
    <row r="47" ht="15.75" customHeight="1">
      <c r="D47" s="420"/>
      <c r="H47" s="420"/>
      <c r="L47" s="420"/>
    </row>
    <row r="48" ht="15.75" customHeight="1">
      <c r="D48" s="420"/>
      <c r="H48" s="420"/>
      <c r="L48" s="420"/>
    </row>
    <row r="49" ht="15.75" customHeight="1">
      <c r="D49" s="420"/>
      <c r="H49" s="420"/>
      <c r="L49" s="420"/>
    </row>
    <row r="50" ht="15.75" customHeight="1">
      <c r="D50" s="420"/>
      <c r="H50" s="420"/>
      <c r="L50" s="420"/>
    </row>
    <row r="51" ht="15.75" customHeight="1">
      <c r="D51" s="420"/>
      <c r="H51" s="420"/>
      <c r="L51" s="420"/>
    </row>
    <row r="52" ht="15.75" customHeight="1">
      <c r="D52" s="420"/>
      <c r="H52" s="420"/>
      <c r="L52" s="420"/>
    </row>
    <row r="53" ht="15.75" customHeight="1">
      <c r="D53" s="420"/>
      <c r="H53" s="420"/>
      <c r="L53" s="420"/>
    </row>
    <row r="54" ht="15.75" customHeight="1">
      <c r="D54" s="420"/>
      <c r="H54" s="420"/>
      <c r="L54" s="420"/>
    </row>
    <row r="55" ht="15.75" customHeight="1">
      <c r="D55" s="420"/>
      <c r="H55" s="420"/>
      <c r="L55" s="420"/>
    </row>
    <row r="56" ht="15.75" customHeight="1">
      <c r="D56" s="420"/>
      <c r="H56" s="420"/>
      <c r="L56" s="420"/>
    </row>
    <row r="57" ht="15.75" customHeight="1">
      <c r="D57" s="420"/>
      <c r="H57" s="420"/>
      <c r="L57" s="420"/>
    </row>
    <row r="58" ht="15.75" customHeight="1">
      <c r="D58" s="420"/>
      <c r="H58" s="420"/>
      <c r="L58" s="420"/>
    </row>
    <row r="59" ht="15.75" customHeight="1">
      <c r="D59" s="420"/>
      <c r="H59" s="420"/>
      <c r="L59" s="420"/>
    </row>
    <row r="60" ht="15.75" customHeight="1">
      <c r="D60" s="420"/>
      <c r="H60" s="420"/>
      <c r="L60" s="420"/>
    </row>
    <row r="61" ht="15.75" customHeight="1">
      <c r="D61" s="420"/>
      <c r="H61" s="420"/>
      <c r="L61" s="420"/>
    </row>
    <row r="62" ht="15.75" customHeight="1">
      <c r="D62" s="420"/>
      <c r="H62" s="420"/>
      <c r="L62" s="420"/>
    </row>
    <row r="63" ht="15.75" customHeight="1">
      <c r="D63" s="420"/>
      <c r="H63" s="420"/>
      <c r="L63" s="420"/>
    </row>
    <row r="64" ht="15.75" customHeight="1">
      <c r="D64" s="420"/>
      <c r="H64" s="420"/>
      <c r="L64" s="420"/>
    </row>
    <row r="65" ht="15.75" customHeight="1">
      <c r="D65" s="420"/>
      <c r="H65" s="420"/>
      <c r="L65" s="420"/>
    </row>
    <row r="66" ht="15.75" customHeight="1">
      <c r="D66" s="420"/>
      <c r="H66" s="420"/>
      <c r="L66" s="420"/>
    </row>
    <row r="67" ht="15.75" customHeight="1">
      <c r="D67" s="420"/>
      <c r="H67" s="420"/>
      <c r="L67" s="420"/>
    </row>
    <row r="68" ht="15.75" customHeight="1">
      <c r="D68" s="420"/>
      <c r="H68" s="420"/>
      <c r="L68" s="420"/>
    </row>
    <row r="69" ht="15.75" customHeight="1">
      <c r="D69" s="420"/>
      <c r="H69" s="420"/>
      <c r="L69" s="420"/>
    </row>
    <row r="70" ht="15.75" customHeight="1">
      <c r="D70" s="420"/>
      <c r="H70" s="420"/>
      <c r="L70" s="420"/>
    </row>
    <row r="71" ht="15.75" customHeight="1">
      <c r="D71" s="420"/>
      <c r="H71" s="420"/>
      <c r="L71" s="420"/>
    </row>
    <row r="72" ht="15.75" customHeight="1">
      <c r="D72" s="420"/>
      <c r="H72" s="420"/>
      <c r="L72" s="420"/>
    </row>
    <row r="73" ht="15.75" customHeight="1">
      <c r="D73" s="420"/>
      <c r="H73" s="420"/>
      <c r="L73" s="420"/>
    </row>
    <row r="74" ht="15.75" customHeight="1">
      <c r="D74" s="420"/>
      <c r="H74" s="420"/>
      <c r="L74" s="420"/>
    </row>
    <row r="75" ht="15.75" customHeight="1">
      <c r="D75" s="420"/>
      <c r="H75" s="420"/>
      <c r="L75" s="420"/>
    </row>
    <row r="76" ht="15.75" customHeight="1">
      <c r="D76" s="420"/>
      <c r="H76" s="420"/>
      <c r="L76" s="420"/>
    </row>
    <row r="77" ht="15.75" customHeight="1">
      <c r="D77" s="420"/>
      <c r="H77" s="420"/>
      <c r="L77" s="420"/>
    </row>
    <row r="78" ht="15.75" customHeight="1">
      <c r="D78" s="420"/>
      <c r="H78" s="420"/>
      <c r="L78" s="420"/>
    </row>
    <row r="79" ht="15.75" customHeight="1">
      <c r="D79" s="420"/>
      <c r="H79" s="420"/>
      <c r="L79" s="420"/>
    </row>
    <row r="80" ht="15.75" customHeight="1">
      <c r="D80" s="420"/>
      <c r="H80" s="420"/>
      <c r="L80" s="420"/>
    </row>
    <row r="81" ht="15.75" customHeight="1">
      <c r="D81" s="420"/>
      <c r="H81" s="420"/>
      <c r="L81" s="420"/>
    </row>
    <row r="82" ht="15.75" customHeight="1">
      <c r="D82" s="420"/>
      <c r="H82" s="420"/>
      <c r="L82" s="420"/>
    </row>
    <row r="83" ht="15.75" customHeight="1">
      <c r="D83" s="420"/>
      <c r="H83" s="420"/>
      <c r="L83" s="420"/>
    </row>
    <row r="84" ht="15.75" customHeight="1">
      <c r="D84" s="420"/>
      <c r="H84" s="420"/>
      <c r="L84" s="420"/>
    </row>
    <row r="85" ht="15.75" customHeight="1">
      <c r="D85" s="420"/>
      <c r="H85" s="420"/>
      <c r="L85" s="420"/>
    </row>
    <row r="86" ht="15.75" customHeight="1">
      <c r="D86" s="420"/>
      <c r="H86" s="420"/>
      <c r="L86" s="420"/>
    </row>
    <row r="87" ht="15.75" customHeight="1">
      <c r="D87" s="420"/>
      <c r="H87" s="420"/>
      <c r="L87" s="420"/>
    </row>
    <row r="88" ht="15.75" customHeight="1">
      <c r="D88" s="420"/>
      <c r="H88" s="420"/>
      <c r="L88" s="420"/>
    </row>
    <row r="89" ht="15.75" customHeight="1">
      <c r="D89" s="420"/>
      <c r="H89" s="420"/>
      <c r="L89" s="420"/>
    </row>
    <row r="90" ht="15.75" customHeight="1">
      <c r="D90" s="420"/>
      <c r="H90" s="420"/>
      <c r="L90" s="420"/>
    </row>
    <row r="91" ht="15.75" customHeight="1">
      <c r="D91" s="420"/>
      <c r="H91" s="420"/>
      <c r="L91" s="420"/>
    </row>
    <row r="92" ht="15.75" customHeight="1">
      <c r="D92" s="420"/>
      <c r="H92" s="420"/>
      <c r="L92" s="420"/>
    </row>
    <row r="93" ht="15.75" customHeight="1">
      <c r="D93" s="420"/>
      <c r="H93" s="420"/>
      <c r="L93" s="420"/>
    </row>
    <row r="94" ht="15.75" customHeight="1">
      <c r="D94" s="420"/>
      <c r="H94" s="420"/>
      <c r="L94" s="420"/>
    </row>
    <row r="95" ht="15.75" customHeight="1">
      <c r="D95" s="420"/>
      <c r="H95" s="420"/>
      <c r="L95" s="420"/>
    </row>
    <row r="96" ht="15.75" customHeight="1">
      <c r="D96" s="420"/>
      <c r="H96" s="420"/>
      <c r="L96" s="420"/>
    </row>
    <row r="97" ht="15.75" customHeight="1">
      <c r="D97" s="420"/>
      <c r="H97" s="420"/>
      <c r="L97" s="420"/>
    </row>
    <row r="98" ht="15.75" customHeight="1">
      <c r="D98" s="420"/>
      <c r="H98" s="420"/>
      <c r="L98" s="420"/>
    </row>
    <row r="99" ht="15.75" customHeight="1">
      <c r="D99" s="420"/>
      <c r="H99" s="420"/>
      <c r="L99" s="420"/>
    </row>
    <row r="100" ht="15.75" customHeight="1">
      <c r="D100" s="420"/>
      <c r="H100" s="420"/>
      <c r="L100" s="420"/>
    </row>
    <row r="101" ht="15.75" customHeight="1">
      <c r="D101" s="420"/>
      <c r="H101" s="420"/>
      <c r="L101" s="420"/>
    </row>
    <row r="102" ht="15.75" customHeight="1">
      <c r="D102" s="420"/>
      <c r="H102" s="420"/>
      <c r="L102" s="420"/>
    </row>
    <row r="103" ht="15.75" customHeight="1">
      <c r="D103" s="420"/>
      <c r="H103" s="420"/>
      <c r="L103" s="420"/>
    </row>
    <row r="104" ht="15.75" customHeight="1">
      <c r="D104" s="420"/>
      <c r="H104" s="420"/>
      <c r="L104" s="420"/>
    </row>
    <row r="105" ht="15.75" customHeight="1">
      <c r="D105" s="420"/>
      <c r="H105" s="420"/>
      <c r="L105" s="420"/>
    </row>
    <row r="106" ht="15.75" customHeight="1">
      <c r="D106" s="420"/>
      <c r="H106" s="420"/>
      <c r="L106" s="420"/>
    </row>
    <row r="107" ht="15.75" customHeight="1">
      <c r="D107" s="420"/>
      <c r="H107" s="420"/>
      <c r="L107" s="420"/>
    </row>
    <row r="108" ht="15.75" customHeight="1">
      <c r="D108" s="420"/>
      <c r="H108" s="420"/>
      <c r="L108" s="420"/>
    </row>
    <row r="109" ht="15.75" customHeight="1">
      <c r="D109" s="420"/>
      <c r="H109" s="420"/>
      <c r="L109" s="420"/>
    </row>
    <row r="110" ht="15.75" customHeight="1">
      <c r="D110" s="420"/>
      <c r="H110" s="420"/>
      <c r="L110" s="420"/>
    </row>
    <row r="111" ht="15.75" customHeight="1">
      <c r="D111" s="420"/>
      <c r="H111" s="420"/>
      <c r="L111" s="420"/>
    </row>
    <row r="112" ht="15.75" customHeight="1">
      <c r="D112" s="420"/>
      <c r="H112" s="420"/>
      <c r="L112" s="420"/>
    </row>
    <row r="113" ht="15.75" customHeight="1">
      <c r="D113" s="420"/>
      <c r="H113" s="420"/>
      <c r="L113" s="420"/>
    </row>
    <row r="114" ht="15.75" customHeight="1">
      <c r="D114" s="420"/>
      <c r="H114" s="420"/>
      <c r="L114" s="420"/>
    </row>
    <row r="115" ht="15.75" customHeight="1">
      <c r="D115" s="420"/>
      <c r="H115" s="420"/>
      <c r="L115" s="420"/>
    </row>
    <row r="116" ht="15.75" customHeight="1">
      <c r="D116" s="420"/>
      <c r="H116" s="420"/>
      <c r="L116" s="420"/>
    </row>
    <row r="117" ht="15.75" customHeight="1">
      <c r="D117" s="420"/>
      <c r="H117" s="420"/>
      <c r="L117" s="420"/>
    </row>
    <row r="118" ht="15.75" customHeight="1">
      <c r="D118" s="420"/>
      <c r="H118" s="420"/>
      <c r="L118" s="420"/>
    </row>
    <row r="119" ht="15.75" customHeight="1">
      <c r="D119" s="420"/>
      <c r="H119" s="420"/>
      <c r="L119" s="420"/>
    </row>
    <row r="120" ht="15.75" customHeight="1">
      <c r="D120" s="420"/>
      <c r="H120" s="420"/>
      <c r="L120" s="420"/>
    </row>
    <row r="121" ht="15.75" customHeight="1">
      <c r="D121" s="420"/>
      <c r="H121" s="420"/>
      <c r="L121" s="420"/>
    </row>
    <row r="122" ht="15.75" customHeight="1">
      <c r="D122" s="420"/>
      <c r="H122" s="420"/>
      <c r="L122" s="420"/>
    </row>
    <row r="123" ht="15.75" customHeight="1">
      <c r="D123" s="420"/>
      <c r="H123" s="420"/>
      <c r="L123" s="420"/>
    </row>
    <row r="124" ht="15.75" customHeight="1">
      <c r="D124" s="420"/>
      <c r="H124" s="420"/>
      <c r="L124" s="420"/>
    </row>
    <row r="125" ht="15.75" customHeight="1">
      <c r="D125" s="420"/>
      <c r="H125" s="420"/>
      <c r="L125" s="420"/>
    </row>
    <row r="126" ht="15.75" customHeight="1">
      <c r="D126" s="420"/>
      <c r="H126" s="420"/>
      <c r="L126" s="420"/>
    </row>
    <row r="127" ht="15.75" customHeight="1">
      <c r="D127" s="420"/>
      <c r="H127" s="420"/>
      <c r="L127" s="420"/>
    </row>
    <row r="128" ht="15.75" customHeight="1">
      <c r="D128" s="420"/>
      <c r="H128" s="420"/>
      <c r="L128" s="420"/>
    </row>
    <row r="129" ht="15.75" customHeight="1">
      <c r="D129" s="420"/>
      <c r="H129" s="420"/>
      <c r="L129" s="420"/>
    </row>
    <row r="130" ht="15.75" customHeight="1">
      <c r="D130" s="420"/>
      <c r="H130" s="420"/>
      <c r="L130" s="420"/>
    </row>
    <row r="131" ht="15.75" customHeight="1">
      <c r="D131" s="420"/>
      <c r="H131" s="420"/>
      <c r="L131" s="420"/>
    </row>
    <row r="132" ht="15.75" customHeight="1">
      <c r="D132" s="420"/>
      <c r="H132" s="420"/>
      <c r="L132" s="420"/>
    </row>
    <row r="133" ht="15.75" customHeight="1">
      <c r="D133" s="420"/>
      <c r="H133" s="420"/>
      <c r="L133" s="420"/>
    </row>
    <row r="134" ht="15.75" customHeight="1">
      <c r="D134" s="420"/>
      <c r="H134" s="420"/>
      <c r="L134" s="420"/>
    </row>
    <row r="135" ht="15.75" customHeight="1">
      <c r="D135" s="420"/>
      <c r="H135" s="420"/>
      <c r="L135" s="420"/>
    </row>
    <row r="136" ht="15.75" customHeight="1">
      <c r="D136" s="420"/>
      <c r="H136" s="420"/>
      <c r="L136" s="420"/>
    </row>
    <row r="137" ht="15.75" customHeight="1">
      <c r="D137" s="420"/>
      <c r="H137" s="420"/>
      <c r="L137" s="420"/>
    </row>
    <row r="138" ht="15.75" customHeight="1">
      <c r="D138" s="420"/>
      <c r="H138" s="420"/>
      <c r="L138" s="420"/>
    </row>
    <row r="139" ht="15.75" customHeight="1">
      <c r="D139" s="420"/>
      <c r="H139" s="420"/>
      <c r="L139" s="420"/>
    </row>
    <row r="140" ht="15.75" customHeight="1">
      <c r="D140" s="420"/>
      <c r="H140" s="420"/>
      <c r="L140" s="420"/>
    </row>
    <row r="141" ht="15.75" customHeight="1">
      <c r="D141" s="420"/>
      <c r="H141" s="420"/>
      <c r="L141" s="420"/>
    </row>
    <row r="142" ht="15.75" customHeight="1">
      <c r="D142" s="420"/>
      <c r="H142" s="420"/>
      <c r="L142" s="420"/>
    </row>
    <row r="143" ht="15.75" customHeight="1">
      <c r="D143" s="420"/>
      <c r="H143" s="420"/>
      <c r="L143" s="420"/>
    </row>
    <row r="144" ht="15.75" customHeight="1">
      <c r="D144" s="420"/>
      <c r="H144" s="420"/>
      <c r="L144" s="420"/>
    </row>
    <row r="145" ht="15.75" customHeight="1">
      <c r="D145" s="420"/>
      <c r="H145" s="420"/>
      <c r="L145" s="420"/>
    </row>
    <row r="146" ht="15.75" customHeight="1">
      <c r="D146" s="420"/>
      <c r="H146" s="420"/>
      <c r="L146" s="420"/>
    </row>
    <row r="147" ht="15.75" customHeight="1">
      <c r="D147" s="420"/>
      <c r="H147" s="420"/>
      <c r="L147" s="420"/>
    </row>
    <row r="148" ht="15.75" customHeight="1">
      <c r="D148" s="420"/>
      <c r="H148" s="420"/>
      <c r="L148" s="420"/>
    </row>
    <row r="149" ht="15.75" customHeight="1">
      <c r="D149" s="420"/>
      <c r="H149" s="420"/>
      <c r="L149" s="420"/>
    </row>
    <row r="150" ht="15.75" customHeight="1">
      <c r="D150" s="420"/>
      <c r="H150" s="420"/>
      <c r="L150" s="420"/>
    </row>
    <row r="151" ht="15.75" customHeight="1">
      <c r="D151" s="420"/>
      <c r="H151" s="420"/>
      <c r="L151" s="420"/>
    </row>
    <row r="152" ht="15.75" customHeight="1">
      <c r="D152" s="420"/>
      <c r="H152" s="420"/>
      <c r="L152" s="420"/>
    </row>
    <row r="153" ht="15.75" customHeight="1">
      <c r="D153" s="420"/>
      <c r="H153" s="420"/>
      <c r="L153" s="420"/>
    </row>
    <row r="154" ht="15.75" customHeight="1">
      <c r="D154" s="420"/>
      <c r="H154" s="420"/>
      <c r="L154" s="420"/>
    </row>
    <row r="155" ht="15.75" customHeight="1">
      <c r="D155" s="420"/>
      <c r="H155" s="420"/>
      <c r="L155" s="420"/>
    </row>
    <row r="156" ht="15.75" customHeight="1">
      <c r="D156" s="420"/>
      <c r="H156" s="420"/>
      <c r="L156" s="420"/>
    </row>
    <row r="157" ht="15.75" customHeight="1">
      <c r="D157" s="420"/>
      <c r="H157" s="420"/>
      <c r="L157" s="420"/>
    </row>
    <row r="158" ht="15.75" customHeight="1">
      <c r="D158" s="420"/>
      <c r="H158" s="420"/>
      <c r="L158" s="420"/>
    </row>
    <row r="159" ht="15.75" customHeight="1">
      <c r="D159" s="420"/>
      <c r="H159" s="420"/>
      <c r="L159" s="420"/>
    </row>
    <row r="160" ht="15.75" customHeight="1">
      <c r="D160" s="420"/>
      <c r="H160" s="420"/>
      <c r="L160" s="420"/>
    </row>
    <row r="161" ht="15.75" customHeight="1">
      <c r="D161" s="420"/>
      <c r="H161" s="420"/>
      <c r="L161" s="420"/>
    </row>
    <row r="162" ht="15.75" customHeight="1">
      <c r="D162" s="420"/>
      <c r="H162" s="420"/>
      <c r="L162" s="420"/>
    </row>
    <row r="163" ht="15.75" customHeight="1">
      <c r="D163" s="420"/>
      <c r="H163" s="420"/>
      <c r="L163" s="420"/>
    </row>
    <row r="164" ht="15.75" customHeight="1">
      <c r="D164" s="420"/>
      <c r="H164" s="420"/>
      <c r="L164" s="420"/>
    </row>
    <row r="165" ht="15.75" customHeight="1">
      <c r="D165" s="420"/>
      <c r="H165" s="420"/>
      <c r="L165" s="420"/>
    </row>
    <row r="166" ht="15.75" customHeight="1">
      <c r="D166" s="420"/>
      <c r="H166" s="420"/>
      <c r="L166" s="420"/>
    </row>
    <row r="167" ht="15.75" customHeight="1">
      <c r="D167" s="420"/>
      <c r="H167" s="420"/>
      <c r="L167" s="420"/>
    </row>
    <row r="168" ht="15.75" customHeight="1">
      <c r="D168" s="420"/>
      <c r="H168" s="420"/>
      <c r="L168" s="420"/>
    </row>
    <row r="169" ht="15.75" customHeight="1">
      <c r="D169" s="420"/>
      <c r="H169" s="420"/>
      <c r="L169" s="420"/>
    </row>
    <row r="170" ht="15.75" customHeight="1">
      <c r="D170" s="420"/>
      <c r="H170" s="420"/>
      <c r="L170" s="420"/>
    </row>
    <row r="171" ht="15.75" customHeight="1">
      <c r="D171" s="420"/>
      <c r="H171" s="420"/>
      <c r="L171" s="420"/>
    </row>
    <row r="172" ht="15.75" customHeight="1">
      <c r="D172" s="420"/>
      <c r="H172" s="420"/>
      <c r="L172" s="420"/>
    </row>
    <row r="173" ht="15.75" customHeight="1">
      <c r="D173" s="420"/>
      <c r="H173" s="420"/>
      <c r="L173" s="420"/>
    </row>
    <row r="174" ht="15.75" customHeight="1">
      <c r="D174" s="420"/>
      <c r="H174" s="420"/>
      <c r="L174" s="420"/>
    </row>
    <row r="175" ht="15.75" customHeight="1">
      <c r="D175" s="420"/>
      <c r="H175" s="420"/>
      <c r="L175" s="420"/>
    </row>
    <row r="176" ht="15.75" customHeight="1">
      <c r="D176" s="420"/>
      <c r="H176" s="420"/>
      <c r="L176" s="420"/>
    </row>
    <row r="177" ht="15.75" customHeight="1">
      <c r="D177" s="420"/>
      <c r="H177" s="420"/>
      <c r="L177" s="420"/>
    </row>
    <row r="178" ht="15.75" customHeight="1">
      <c r="D178" s="420"/>
      <c r="H178" s="420"/>
      <c r="L178" s="420"/>
    </row>
    <row r="179" ht="15.75" customHeight="1">
      <c r="D179" s="420"/>
      <c r="H179" s="420"/>
      <c r="L179" s="420"/>
    </row>
    <row r="180" ht="15.75" customHeight="1">
      <c r="D180" s="420"/>
      <c r="H180" s="420"/>
      <c r="L180" s="420"/>
    </row>
    <row r="181" ht="15.75" customHeight="1">
      <c r="D181" s="420"/>
      <c r="H181" s="420"/>
      <c r="L181" s="420"/>
    </row>
    <row r="182" ht="15.75" customHeight="1">
      <c r="D182" s="420"/>
      <c r="H182" s="420"/>
      <c r="L182" s="420"/>
    </row>
    <row r="183" ht="15.75" customHeight="1">
      <c r="D183" s="420"/>
      <c r="H183" s="420"/>
      <c r="L183" s="420"/>
    </row>
    <row r="184" ht="15.75" customHeight="1">
      <c r="D184" s="420"/>
      <c r="H184" s="420"/>
      <c r="L184" s="420"/>
    </row>
    <row r="185" ht="15.75" customHeight="1">
      <c r="D185" s="420"/>
      <c r="H185" s="420"/>
      <c r="L185" s="420"/>
    </row>
    <row r="186" ht="15.75" customHeight="1">
      <c r="D186" s="420"/>
      <c r="H186" s="420"/>
      <c r="L186" s="420"/>
    </row>
    <row r="187" ht="15.75" customHeight="1">
      <c r="D187" s="420"/>
      <c r="H187" s="420"/>
      <c r="L187" s="420"/>
    </row>
    <row r="188" ht="15.75" customHeight="1">
      <c r="D188" s="420"/>
      <c r="H188" s="420"/>
      <c r="L188" s="420"/>
    </row>
    <row r="189" ht="15.75" customHeight="1">
      <c r="D189" s="420"/>
      <c r="H189" s="420"/>
      <c r="L189" s="420"/>
    </row>
    <row r="190" ht="15.75" customHeight="1">
      <c r="D190" s="420"/>
      <c r="H190" s="420"/>
      <c r="L190" s="420"/>
    </row>
    <row r="191" ht="15.75" customHeight="1">
      <c r="D191" s="420"/>
      <c r="H191" s="420"/>
      <c r="L191" s="420"/>
    </row>
    <row r="192" ht="15.75" customHeight="1">
      <c r="D192" s="420"/>
      <c r="H192" s="420"/>
      <c r="L192" s="420"/>
    </row>
    <row r="193" ht="15.75" customHeight="1">
      <c r="D193" s="420"/>
      <c r="H193" s="420"/>
      <c r="L193" s="420"/>
    </row>
    <row r="194" ht="15.75" customHeight="1">
      <c r="D194" s="420"/>
      <c r="H194" s="420"/>
      <c r="L194" s="420"/>
    </row>
    <row r="195" ht="15.75" customHeight="1">
      <c r="D195" s="420"/>
      <c r="H195" s="420"/>
      <c r="L195" s="420"/>
    </row>
    <row r="196" ht="15.75" customHeight="1">
      <c r="D196" s="420"/>
      <c r="H196" s="420"/>
      <c r="L196" s="420"/>
    </row>
    <row r="197" ht="15.75" customHeight="1">
      <c r="D197" s="420"/>
      <c r="H197" s="420"/>
      <c r="L197" s="420"/>
    </row>
    <row r="198" ht="15.75" customHeight="1">
      <c r="D198" s="420"/>
      <c r="H198" s="420"/>
      <c r="L198" s="420"/>
    </row>
    <row r="199" ht="15.75" customHeight="1">
      <c r="D199" s="420"/>
      <c r="H199" s="420"/>
      <c r="L199" s="420"/>
    </row>
    <row r="200" ht="15.75" customHeight="1">
      <c r="D200" s="420"/>
      <c r="H200" s="420"/>
      <c r="L200" s="420"/>
    </row>
    <row r="201" ht="15.75" customHeight="1">
      <c r="D201" s="420"/>
      <c r="H201" s="420"/>
      <c r="L201" s="420"/>
    </row>
    <row r="202" ht="15.75" customHeight="1">
      <c r="D202" s="420"/>
      <c r="H202" s="420"/>
      <c r="L202" s="420"/>
    </row>
    <row r="203" ht="15.75" customHeight="1">
      <c r="D203" s="420"/>
      <c r="H203" s="420"/>
      <c r="L203" s="420"/>
    </row>
    <row r="204" ht="15.75" customHeight="1">
      <c r="D204" s="420"/>
      <c r="H204" s="420"/>
      <c r="L204" s="420"/>
    </row>
    <row r="205" ht="15.75" customHeight="1">
      <c r="D205" s="420"/>
      <c r="H205" s="420"/>
      <c r="L205" s="420"/>
    </row>
    <row r="206" ht="15.75" customHeight="1">
      <c r="D206" s="420"/>
      <c r="H206" s="420"/>
      <c r="L206" s="420"/>
    </row>
    <row r="207" ht="15.75" customHeight="1">
      <c r="D207" s="420"/>
      <c r="H207" s="420"/>
      <c r="L207" s="420"/>
    </row>
    <row r="208" ht="15.75" customHeight="1">
      <c r="D208" s="420"/>
      <c r="H208" s="420"/>
      <c r="L208" s="420"/>
    </row>
    <row r="209" ht="15.75" customHeight="1">
      <c r="D209" s="420"/>
      <c r="H209" s="420"/>
      <c r="L209" s="420"/>
    </row>
    <row r="210" ht="15.75" customHeight="1">
      <c r="D210" s="420"/>
      <c r="H210" s="420"/>
      <c r="L210" s="420"/>
    </row>
    <row r="211" ht="15.75" customHeight="1">
      <c r="D211" s="420"/>
      <c r="H211" s="420"/>
      <c r="L211" s="420"/>
    </row>
    <row r="212" ht="15.75" customHeight="1">
      <c r="D212" s="420"/>
      <c r="H212" s="420"/>
      <c r="L212" s="420"/>
    </row>
    <row r="213" ht="15.75" customHeight="1">
      <c r="D213" s="420"/>
      <c r="H213" s="420"/>
      <c r="L213" s="420"/>
    </row>
    <row r="214" ht="15.75" customHeight="1">
      <c r="D214" s="420"/>
      <c r="H214" s="420"/>
      <c r="L214" s="420"/>
    </row>
    <row r="215" ht="15.75" customHeight="1">
      <c r="D215" s="420"/>
      <c r="H215" s="420"/>
      <c r="L215" s="420"/>
    </row>
    <row r="216" ht="15.75" customHeight="1">
      <c r="D216" s="420"/>
      <c r="H216" s="420"/>
      <c r="L216" s="420"/>
    </row>
    <row r="217" ht="15.75" customHeight="1">
      <c r="D217" s="420"/>
      <c r="H217" s="420"/>
      <c r="L217" s="420"/>
    </row>
    <row r="218" ht="15.75" customHeight="1">
      <c r="D218" s="420"/>
      <c r="H218" s="420"/>
      <c r="L218" s="420"/>
    </row>
    <row r="219" ht="15.75" customHeight="1">
      <c r="D219" s="420"/>
      <c r="H219" s="420"/>
      <c r="L219" s="420"/>
    </row>
    <row r="220" ht="15.75" customHeight="1">
      <c r="D220" s="420"/>
      <c r="H220" s="420"/>
      <c r="L220" s="420"/>
    </row>
    <row r="221" ht="15.75" customHeight="1">
      <c r="D221" s="420"/>
      <c r="H221" s="420"/>
      <c r="L221" s="420"/>
    </row>
    <row r="222" ht="15.75" customHeight="1">
      <c r="D222" s="420"/>
      <c r="H222" s="420"/>
      <c r="L222" s="420"/>
    </row>
    <row r="223" ht="15.75" customHeight="1">
      <c r="D223" s="420"/>
      <c r="H223" s="420"/>
      <c r="L223" s="420"/>
    </row>
    <row r="224" ht="15.75" customHeight="1">
      <c r="D224" s="420"/>
      <c r="H224" s="420"/>
      <c r="L224" s="420"/>
    </row>
    <row r="225" ht="15.75" customHeight="1">
      <c r="D225" s="420"/>
      <c r="H225" s="420"/>
      <c r="L225" s="420"/>
    </row>
    <row r="226" ht="15.75" customHeight="1">
      <c r="D226" s="420"/>
      <c r="H226" s="420"/>
      <c r="L226" s="420"/>
    </row>
    <row r="227" ht="15.75" customHeight="1">
      <c r="D227" s="420"/>
      <c r="H227" s="420"/>
      <c r="L227" s="420"/>
    </row>
    <row r="228" ht="15.75" customHeight="1">
      <c r="D228" s="420"/>
      <c r="H228" s="420"/>
      <c r="L228" s="420"/>
    </row>
    <row r="229" ht="15.75" customHeight="1">
      <c r="D229" s="420"/>
      <c r="H229" s="420"/>
      <c r="L229" s="420"/>
    </row>
    <row r="230" ht="15.75" customHeight="1">
      <c r="D230" s="420"/>
      <c r="H230" s="420"/>
      <c r="L230" s="420"/>
    </row>
    <row r="231" ht="15.75" customHeight="1">
      <c r="D231" s="420"/>
      <c r="H231" s="420"/>
      <c r="L231" s="420"/>
    </row>
    <row r="232" ht="15.75" customHeight="1">
      <c r="D232" s="420"/>
      <c r="H232" s="420"/>
      <c r="L232" s="420"/>
    </row>
    <row r="233" ht="15.75" customHeight="1">
      <c r="D233" s="420"/>
      <c r="H233" s="420"/>
      <c r="L233" s="420"/>
    </row>
    <row r="234" ht="15.75" customHeight="1">
      <c r="D234" s="420"/>
      <c r="H234" s="420"/>
      <c r="L234" s="420"/>
    </row>
    <row r="235" ht="15.75" customHeight="1">
      <c r="D235" s="420"/>
      <c r="H235" s="420"/>
      <c r="L235" s="420"/>
    </row>
    <row r="236" ht="15.75" customHeight="1">
      <c r="D236" s="420"/>
      <c r="H236" s="420"/>
      <c r="L236" s="420"/>
    </row>
    <row r="237" ht="15.75" customHeight="1">
      <c r="D237" s="420"/>
      <c r="H237" s="420"/>
      <c r="L237" s="420"/>
    </row>
    <row r="238" ht="15.75" customHeight="1">
      <c r="D238" s="420"/>
      <c r="H238" s="420"/>
      <c r="L238" s="420"/>
    </row>
    <row r="239" ht="15.75" customHeight="1">
      <c r="D239" s="420"/>
      <c r="H239" s="420"/>
      <c r="L239" s="420"/>
    </row>
    <row r="240" ht="15.75" customHeight="1">
      <c r="D240" s="420"/>
      <c r="H240" s="420"/>
      <c r="L240" s="420"/>
    </row>
    <row r="241" ht="15.75" customHeight="1">
      <c r="D241" s="420"/>
      <c r="H241" s="420"/>
      <c r="L241" s="420"/>
    </row>
    <row r="242" ht="15.75" customHeight="1">
      <c r="D242" s="420"/>
      <c r="H242" s="420"/>
      <c r="L242" s="420"/>
    </row>
    <row r="243" ht="15.75" customHeight="1">
      <c r="D243" s="420"/>
      <c r="H243" s="420"/>
      <c r="L243" s="420"/>
    </row>
    <row r="244" ht="15.75" customHeight="1">
      <c r="D244" s="420"/>
      <c r="H244" s="420"/>
      <c r="L244" s="420"/>
    </row>
    <row r="245" ht="15.75" customHeight="1">
      <c r="D245" s="420"/>
      <c r="H245" s="420"/>
      <c r="L245" s="420"/>
    </row>
    <row r="246" ht="15.75" customHeight="1">
      <c r="D246" s="420"/>
      <c r="H246" s="420"/>
      <c r="L246" s="420"/>
    </row>
    <row r="247" ht="15.75" customHeight="1">
      <c r="D247" s="420"/>
      <c r="H247" s="420"/>
      <c r="L247" s="420"/>
    </row>
    <row r="248" ht="15.75" customHeight="1">
      <c r="D248" s="420"/>
      <c r="H248" s="420"/>
      <c r="L248" s="420"/>
    </row>
    <row r="249" ht="15.75" customHeight="1">
      <c r="D249" s="420"/>
      <c r="H249" s="420"/>
      <c r="L249" s="420"/>
    </row>
    <row r="250" ht="15.75" customHeight="1">
      <c r="D250" s="420"/>
      <c r="H250" s="420"/>
      <c r="L250" s="420"/>
    </row>
    <row r="251" ht="15.75" customHeight="1">
      <c r="D251" s="420"/>
      <c r="H251" s="420"/>
      <c r="L251" s="420"/>
    </row>
    <row r="252" ht="15.75" customHeight="1">
      <c r="D252" s="420"/>
      <c r="H252" s="420"/>
      <c r="L252" s="420"/>
    </row>
    <row r="253" ht="15.75" customHeight="1">
      <c r="D253" s="420"/>
      <c r="H253" s="420"/>
      <c r="L253" s="420"/>
    </row>
    <row r="254" ht="15.75" customHeight="1">
      <c r="D254" s="420"/>
      <c r="H254" s="420"/>
      <c r="L254" s="420"/>
    </row>
    <row r="255" ht="15.75" customHeight="1">
      <c r="D255" s="420"/>
      <c r="H255" s="420"/>
      <c r="L255" s="420"/>
    </row>
    <row r="256" ht="15.75" customHeight="1">
      <c r="D256" s="420"/>
      <c r="H256" s="420"/>
      <c r="L256" s="420"/>
    </row>
    <row r="257" ht="15.75" customHeight="1">
      <c r="D257" s="420"/>
      <c r="H257" s="420"/>
      <c r="L257" s="420"/>
    </row>
    <row r="258" ht="15.75" customHeight="1">
      <c r="D258" s="420"/>
      <c r="H258" s="420"/>
      <c r="L258" s="420"/>
    </row>
    <row r="259" ht="15.75" customHeight="1">
      <c r="D259" s="420"/>
      <c r="H259" s="420"/>
      <c r="L259" s="420"/>
    </row>
    <row r="260" ht="15.75" customHeight="1">
      <c r="D260" s="420"/>
      <c r="H260" s="420"/>
      <c r="L260" s="420"/>
    </row>
    <row r="261" ht="15.75" customHeight="1">
      <c r="D261" s="420"/>
      <c r="H261" s="420"/>
      <c r="L261" s="420"/>
    </row>
    <row r="262" ht="15.75" customHeight="1">
      <c r="D262" s="420"/>
      <c r="H262" s="420"/>
      <c r="L262" s="420"/>
    </row>
    <row r="263" ht="15.75" customHeight="1">
      <c r="D263" s="420"/>
      <c r="H263" s="420"/>
      <c r="L263" s="420"/>
    </row>
    <row r="264" ht="15.75" customHeight="1">
      <c r="D264" s="420"/>
      <c r="H264" s="420"/>
      <c r="L264" s="420"/>
    </row>
    <row r="265" ht="15.75" customHeight="1">
      <c r="D265" s="420"/>
      <c r="H265" s="420"/>
      <c r="L265" s="420"/>
    </row>
    <row r="266" ht="15.75" customHeight="1">
      <c r="D266" s="420"/>
      <c r="H266" s="420"/>
      <c r="L266" s="420"/>
    </row>
    <row r="267" ht="15.75" customHeight="1">
      <c r="D267" s="420"/>
      <c r="H267" s="420"/>
      <c r="L267" s="420"/>
    </row>
    <row r="268" ht="15.75" customHeight="1">
      <c r="D268" s="420"/>
      <c r="H268" s="420"/>
      <c r="L268" s="420"/>
    </row>
    <row r="269" ht="15.75" customHeight="1">
      <c r="D269" s="420"/>
      <c r="H269" s="420"/>
      <c r="L269" s="420"/>
    </row>
    <row r="270" ht="15.75" customHeight="1">
      <c r="D270" s="420"/>
      <c r="H270" s="420"/>
      <c r="L270" s="420"/>
    </row>
    <row r="271" ht="15.75" customHeight="1">
      <c r="D271" s="420"/>
      <c r="H271" s="420"/>
      <c r="L271" s="420"/>
    </row>
    <row r="272" ht="15.75" customHeight="1">
      <c r="D272" s="420"/>
      <c r="H272" s="420"/>
      <c r="L272" s="420"/>
    </row>
    <row r="273" ht="15.75" customHeight="1">
      <c r="D273" s="420"/>
      <c r="H273" s="420"/>
      <c r="L273" s="420"/>
    </row>
    <row r="274" ht="15.75" customHeight="1">
      <c r="D274" s="420"/>
      <c r="H274" s="420"/>
      <c r="L274" s="420"/>
    </row>
    <row r="275" ht="15.75" customHeight="1">
      <c r="D275" s="420"/>
      <c r="H275" s="420"/>
      <c r="L275" s="420"/>
    </row>
    <row r="276" ht="15.75" customHeight="1">
      <c r="D276" s="420"/>
      <c r="H276" s="420"/>
      <c r="L276" s="420"/>
    </row>
    <row r="277" ht="15.75" customHeight="1">
      <c r="D277" s="420"/>
      <c r="H277" s="420"/>
      <c r="L277" s="420"/>
    </row>
    <row r="278" ht="15.75" customHeight="1">
      <c r="D278" s="420"/>
      <c r="H278" s="420"/>
      <c r="L278" s="420"/>
    </row>
    <row r="279" ht="15.75" customHeight="1">
      <c r="D279" s="420"/>
      <c r="H279" s="420"/>
      <c r="L279" s="420"/>
    </row>
    <row r="280" ht="15.75" customHeight="1">
      <c r="D280" s="420"/>
      <c r="H280" s="420"/>
      <c r="L280" s="420"/>
    </row>
    <row r="281" ht="15.75" customHeight="1">
      <c r="D281" s="420"/>
      <c r="H281" s="420"/>
      <c r="L281" s="420"/>
    </row>
    <row r="282" ht="15.75" customHeight="1">
      <c r="D282" s="420"/>
      <c r="H282" s="420"/>
      <c r="L282" s="420"/>
    </row>
    <row r="283" ht="15.75" customHeight="1">
      <c r="D283" s="420"/>
      <c r="H283" s="420"/>
      <c r="L283" s="420"/>
    </row>
    <row r="284" ht="15.75" customHeight="1">
      <c r="D284" s="420"/>
      <c r="H284" s="420"/>
      <c r="L284" s="420"/>
    </row>
    <row r="285" ht="15.75" customHeight="1">
      <c r="D285" s="420"/>
      <c r="H285" s="420"/>
      <c r="L285" s="420"/>
    </row>
    <row r="286" ht="15.75" customHeight="1">
      <c r="D286" s="420"/>
      <c r="H286" s="420"/>
      <c r="L286" s="420"/>
    </row>
    <row r="287" ht="15.75" customHeight="1">
      <c r="D287" s="420"/>
      <c r="H287" s="420"/>
      <c r="L287" s="420"/>
    </row>
    <row r="288" ht="15.75" customHeight="1">
      <c r="D288" s="420"/>
      <c r="H288" s="420"/>
      <c r="L288" s="420"/>
    </row>
    <row r="289" ht="15.75" customHeight="1">
      <c r="D289" s="420"/>
      <c r="H289" s="420"/>
      <c r="L289" s="420"/>
    </row>
    <row r="290" ht="15.75" customHeight="1">
      <c r="D290" s="420"/>
      <c r="H290" s="420"/>
      <c r="L290" s="420"/>
    </row>
    <row r="291" ht="15.75" customHeight="1">
      <c r="D291" s="420"/>
      <c r="H291" s="420"/>
      <c r="L291" s="420"/>
    </row>
    <row r="292" ht="15.75" customHeight="1">
      <c r="D292" s="420"/>
      <c r="H292" s="420"/>
      <c r="L292" s="420"/>
    </row>
    <row r="293" ht="15.75" customHeight="1">
      <c r="D293" s="420"/>
      <c r="H293" s="420"/>
      <c r="L293" s="420"/>
    </row>
    <row r="294" ht="15.75" customHeight="1">
      <c r="D294" s="420"/>
      <c r="H294" s="420"/>
      <c r="L294" s="420"/>
    </row>
    <row r="295" ht="15.75" customHeight="1">
      <c r="D295" s="420"/>
      <c r="H295" s="420"/>
      <c r="L295" s="420"/>
    </row>
    <row r="296" ht="15.75" customHeight="1">
      <c r="D296" s="420"/>
      <c r="H296" s="420"/>
      <c r="L296" s="420"/>
    </row>
    <row r="297" ht="15.75" customHeight="1">
      <c r="D297" s="420"/>
      <c r="H297" s="420"/>
      <c r="L297" s="420"/>
    </row>
    <row r="298" ht="15.75" customHeight="1">
      <c r="D298" s="420"/>
      <c r="H298" s="420"/>
      <c r="L298" s="420"/>
    </row>
    <row r="299" ht="15.75" customHeight="1">
      <c r="D299" s="420"/>
      <c r="H299" s="420"/>
      <c r="L299" s="420"/>
    </row>
    <row r="300" ht="15.75" customHeight="1">
      <c r="D300" s="420"/>
      <c r="H300" s="420"/>
      <c r="L300" s="420"/>
    </row>
    <row r="301" ht="15.75" customHeight="1">
      <c r="D301" s="420"/>
      <c r="H301" s="420"/>
      <c r="L301" s="420"/>
    </row>
    <row r="302" ht="15.75" customHeight="1">
      <c r="D302" s="420"/>
      <c r="H302" s="420"/>
      <c r="L302" s="420"/>
    </row>
    <row r="303" ht="15.75" customHeight="1">
      <c r="D303" s="420"/>
      <c r="H303" s="420"/>
      <c r="L303" s="420"/>
    </row>
    <row r="304" ht="15.75" customHeight="1">
      <c r="D304" s="420"/>
      <c r="H304" s="420"/>
      <c r="L304" s="420"/>
    </row>
    <row r="305" ht="15.75" customHeight="1">
      <c r="D305" s="420"/>
      <c r="H305" s="420"/>
      <c r="L305" s="420"/>
    </row>
    <row r="306" ht="15.75" customHeight="1">
      <c r="D306" s="420"/>
      <c r="H306" s="420"/>
      <c r="L306" s="420"/>
    </row>
    <row r="307" ht="15.75" customHeight="1">
      <c r="D307" s="420"/>
      <c r="H307" s="420"/>
      <c r="L307" s="420"/>
    </row>
    <row r="308" ht="15.75" customHeight="1">
      <c r="D308" s="420"/>
      <c r="H308" s="420"/>
      <c r="L308" s="420"/>
    </row>
    <row r="309" ht="15.75" customHeight="1">
      <c r="D309" s="420"/>
      <c r="H309" s="420"/>
      <c r="L309" s="420"/>
    </row>
    <row r="310" ht="15.75" customHeight="1">
      <c r="D310" s="420"/>
      <c r="H310" s="420"/>
      <c r="L310" s="420"/>
    </row>
    <row r="311" ht="15.75" customHeight="1">
      <c r="D311" s="420"/>
      <c r="H311" s="420"/>
      <c r="L311" s="420"/>
    </row>
    <row r="312" ht="15.75" customHeight="1">
      <c r="D312" s="420"/>
      <c r="H312" s="420"/>
      <c r="L312" s="420"/>
    </row>
    <row r="313" ht="15.75" customHeight="1">
      <c r="D313" s="420"/>
      <c r="H313" s="420"/>
      <c r="L313" s="420"/>
    </row>
    <row r="314" ht="15.75" customHeight="1">
      <c r="D314" s="420"/>
      <c r="H314" s="420"/>
      <c r="L314" s="420"/>
    </row>
    <row r="315" ht="15.75" customHeight="1">
      <c r="D315" s="420"/>
      <c r="H315" s="420"/>
      <c r="L315" s="420"/>
    </row>
    <row r="316" ht="15.75" customHeight="1">
      <c r="D316" s="420"/>
      <c r="H316" s="420"/>
      <c r="L316" s="420"/>
    </row>
    <row r="317" ht="15.75" customHeight="1">
      <c r="D317" s="420"/>
      <c r="H317" s="420"/>
      <c r="L317" s="420"/>
    </row>
    <row r="318" ht="15.75" customHeight="1">
      <c r="D318" s="420"/>
      <c r="H318" s="420"/>
      <c r="L318" s="420"/>
    </row>
    <row r="319" ht="15.75" customHeight="1">
      <c r="D319" s="420"/>
      <c r="H319" s="420"/>
      <c r="L319" s="420"/>
    </row>
    <row r="320" ht="15.75" customHeight="1">
      <c r="D320" s="420"/>
      <c r="H320" s="420"/>
      <c r="L320" s="420"/>
    </row>
    <row r="321" ht="15.75" customHeight="1">
      <c r="D321" s="420"/>
      <c r="H321" s="420"/>
      <c r="L321" s="420"/>
    </row>
    <row r="322" ht="15.75" customHeight="1">
      <c r="D322" s="420"/>
      <c r="H322" s="420"/>
      <c r="L322" s="420"/>
    </row>
    <row r="323" ht="15.75" customHeight="1">
      <c r="D323" s="420"/>
      <c r="H323" s="420"/>
      <c r="L323" s="420"/>
    </row>
    <row r="324" ht="15.75" customHeight="1">
      <c r="D324" s="420"/>
      <c r="H324" s="420"/>
      <c r="L324" s="420"/>
    </row>
    <row r="325" ht="15.75" customHeight="1">
      <c r="D325" s="420"/>
      <c r="H325" s="420"/>
      <c r="L325" s="420"/>
    </row>
    <row r="326" ht="15.75" customHeight="1">
      <c r="D326" s="420"/>
      <c r="H326" s="420"/>
      <c r="L326" s="420"/>
    </row>
    <row r="327" ht="15.75" customHeight="1">
      <c r="D327" s="420"/>
      <c r="H327" s="420"/>
      <c r="L327" s="420"/>
    </row>
    <row r="328" ht="15.75" customHeight="1">
      <c r="D328" s="420"/>
      <c r="H328" s="420"/>
      <c r="L328" s="420"/>
    </row>
    <row r="329" ht="15.75" customHeight="1">
      <c r="D329" s="420"/>
      <c r="H329" s="420"/>
      <c r="L329" s="420"/>
    </row>
    <row r="330" ht="15.75" customHeight="1">
      <c r="D330" s="420"/>
      <c r="H330" s="420"/>
      <c r="L330" s="420"/>
    </row>
    <row r="331" ht="15.75" customHeight="1">
      <c r="D331" s="420"/>
      <c r="H331" s="420"/>
      <c r="L331" s="420"/>
    </row>
    <row r="332" ht="15.75" customHeight="1">
      <c r="D332" s="420"/>
      <c r="H332" s="420"/>
      <c r="L332" s="420"/>
    </row>
    <row r="333" ht="15.75" customHeight="1">
      <c r="D333" s="420"/>
      <c r="H333" s="420"/>
      <c r="L333" s="420"/>
    </row>
    <row r="334" ht="15.75" customHeight="1">
      <c r="D334" s="420"/>
      <c r="H334" s="420"/>
      <c r="L334" s="420"/>
    </row>
    <row r="335" ht="15.75" customHeight="1">
      <c r="D335" s="420"/>
      <c r="H335" s="420"/>
      <c r="L335" s="420"/>
    </row>
    <row r="336" ht="15.75" customHeight="1">
      <c r="D336" s="420"/>
      <c r="H336" s="420"/>
      <c r="L336" s="420"/>
    </row>
    <row r="337" ht="15.75" customHeight="1">
      <c r="D337" s="420"/>
      <c r="H337" s="420"/>
      <c r="L337" s="420"/>
    </row>
    <row r="338" ht="15.75" customHeight="1">
      <c r="D338" s="420"/>
      <c r="H338" s="420"/>
      <c r="L338" s="420"/>
    </row>
    <row r="339" ht="15.75" customHeight="1">
      <c r="D339" s="420"/>
      <c r="H339" s="420"/>
      <c r="L339" s="420"/>
    </row>
    <row r="340" ht="15.75" customHeight="1">
      <c r="D340" s="420"/>
      <c r="H340" s="420"/>
      <c r="L340" s="420"/>
    </row>
    <row r="341" ht="15.75" customHeight="1">
      <c r="D341" s="420"/>
      <c r="H341" s="420"/>
      <c r="L341" s="420"/>
    </row>
    <row r="342" ht="15.75" customHeight="1">
      <c r="D342" s="420"/>
      <c r="H342" s="420"/>
      <c r="L342" s="420"/>
    </row>
    <row r="343" ht="15.75" customHeight="1">
      <c r="D343" s="420"/>
      <c r="H343" s="420"/>
      <c r="L343" s="420"/>
    </row>
    <row r="344" ht="15.75" customHeight="1">
      <c r="D344" s="420"/>
      <c r="H344" s="420"/>
      <c r="L344" s="420"/>
    </row>
    <row r="345" ht="15.75" customHeight="1">
      <c r="D345" s="420"/>
      <c r="H345" s="420"/>
      <c r="L345" s="420"/>
    </row>
    <row r="346" ht="15.75" customHeight="1">
      <c r="D346" s="420"/>
      <c r="H346" s="420"/>
      <c r="L346" s="420"/>
    </row>
    <row r="347" ht="15.75" customHeight="1">
      <c r="D347" s="420"/>
      <c r="H347" s="420"/>
      <c r="L347" s="420"/>
    </row>
    <row r="348" ht="15.75" customHeight="1">
      <c r="D348" s="420"/>
      <c r="H348" s="420"/>
      <c r="L348" s="420"/>
    </row>
    <row r="349" ht="15.75" customHeight="1">
      <c r="D349" s="420"/>
      <c r="H349" s="420"/>
      <c r="L349" s="420"/>
    </row>
    <row r="350" ht="15.75" customHeight="1">
      <c r="D350" s="420"/>
      <c r="H350" s="420"/>
      <c r="L350" s="420"/>
    </row>
    <row r="351" ht="15.75" customHeight="1">
      <c r="D351" s="420"/>
      <c r="H351" s="420"/>
      <c r="L351" s="420"/>
    </row>
    <row r="352" ht="15.75" customHeight="1">
      <c r="D352" s="420"/>
      <c r="H352" s="420"/>
      <c r="L352" s="420"/>
    </row>
    <row r="353" ht="15.75" customHeight="1">
      <c r="D353" s="420"/>
      <c r="H353" s="420"/>
      <c r="L353" s="420"/>
    </row>
    <row r="354" ht="15.75" customHeight="1">
      <c r="D354" s="420"/>
      <c r="H354" s="420"/>
      <c r="L354" s="420"/>
    </row>
    <row r="355" ht="15.75" customHeight="1">
      <c r="D355" s="420"/>
      <c r="H355" s="420"/>
      <c r="L355" s="420"/>
    </row>
    <row r="356" ht="15.75" customHeight="1">
      <c r="D356" s="420"/>
      <c r="H356" s="420"/>
      <c r="L356" s="420"/>
    </row>
    <row r="357" ht="15.75" customHeight="1">
      <c r="D357" s="420"/>
      <c r="H357" s="420"/>
      <c r="L357" s="420"/>
    </row>
    <row r="358" ht="15.75" customHeight="1">
      <c r="D358" s="420"/>
      <c r="H358" s="420"/>
      <c r="L358" s="420"/>
    </row>
    <row r="359" ht="15.75" customHeight="1">
      <c r="D359" s="420"/>
      <c r="H359" s="420"/>
      <c r="L359" s="420"/>
    </row>
    <row r="360" ht="15.75" customHeight="1">
      <c r="D360" s="420"/>
      <c r="H360" s="420"/>
      <c r="L360" s="420"/>
    </row>
    <row r="361" ht="15.75" customHeight="1">
      <c r="D361" s="420"/>
      <c r="H361" s="420"/>
      <c r="L361" s="420"/>
    </row>
    <row r="362" ht="15.75" customHeight="1">
      <c r="D362" s="420"/>
      <c r="H362" s="420"/>
      <c r="L362" s="420"/>
    </row>
    <row r="363" ht="15.75" customHeight="1">
      <c r="D363" s="420"/>
      <c r="H363" s="420"/>
      <c r="L363" s="420"/>
    </row>
    <row r="364" ht="15.75" customHeight="1">
      <c r="D364" s="420"/>
      <c r="H364" s="420"/>
      <c r="L364" s="420"/>
    </row>
    <row r="365" ht="15.75" customHeight="1">
      <c r="D365" s="420"/>
      <c r="H365" s="420"/>
      <c r="L365" s="420"/>
    </row>
    <row r="366" ht="15.75" customHeight="1">
      <c r="D366" s="420"/>
      <c r="H366" s="420"/>
      <c r="L366" s="420"/>
    </row>
    <row r="367" ht="15.75" customHeight="1">
      <c r="D367" s="420"/>
      <c r="H367" s="420"/>
      <c r="L367" s="420"/>
    </row>
    <row r="368" ht="15.75" customHeight="1">
      <c r="D368" s="420"/>
      <c r="H368" s="420"/>
      <c r="L368" s="420"/>
    </row>
    <row r="369" ht="15.75" customHeight="1">
      <c r="D369" s="420"/>
      <c r="H369" s="420"/>
      <c r="L369" s="420"/>
    </row>
    <row r="370" ht="15.75" customHeight="1">
      <c r="D370" s="420"/>
      <c r="H370" s="420"/>
      <c r="L370" s="420"/>
    </row>
    <row r="371" ht="15.75" customHeight="1">
      <c r="D371" s="420"/>
      <c r="H371" s="420"/>
      <c r="L371" s="420"/>
    </row>
    <row r="372" ht="15.75" customHeight="1">
      <c r="D372" s="420"/>
      <c r="H372" s="420"/>
      <c r="L372" s="420"/>
    </row>
    <row r="373" ht="15.75" customHeight="1">
      <c r="D373" s="420"/>
      <c r="H373" s="420"/>
      <c r="L373" s="420"/>
    </row>
    <row r="374" ht="15.75" customHeight="1">
      <c r="D374" s="420"/>
      <c r="H374" s="420"/>
      <c r="L374" s="420"/>
    </row>
    <row r="375" ht="15.75" customHeight="1">
      <c r="D375" s="420"/>
      <c r="H375" s="420"/>
      <c r="L375" s="420"/>
    </row>
    <row r="376" ht="15.75" customHeight="1">
      <c r="D376" s="420"/>
      <c r="H376" s="420"/>
      <c r="L376" s="420"/>
    </row>
    <row r="377" ht="15.75" customHeight="1">
      <c r="D377" s="420"/>
      <c r="H377" s="420"/>
      <c r="L377" s="420"/>
    </row>
    <row r="378" ht="15.75" customHeight="1">
      <c r="D378" s="420"/>
      <c r="H378" s="420"/>
      <c r="L378" s="420"/>
    </row>
    <row r="379" ht="15.75" customHeight="1">
      <c r="D379" s="420"/>
      <c r="H379" s="420"/>
      <c r="L379" s="420"/>
    </row>
    <row r="380" ht="15.75" customHeight="1">
      <c r="D380" s="420"/>
      <c r="H380" s="420"/>
      <c r="L380" s="420"/>
    </row>
    <row r="381" ht="15.75" customHeight="1">
      <c r="D381" s="420"/>
      <c r="H381" s="420"/>
      <c r="L381" s="420"/>
    </row>
    <row r="382" ht="15.75" customHeight="1">
      <c r="D382" s="420"/>
      <c r="H382" s="420"/>
      <c r="L382" s="420"/>
    </row>
    <row r="383" ht="15.75" customHeight="1">
      <c r="D383" s="420"/>
      <c r="H383" s="420"/>
      <c r="L383" s="420"/>
    </row>
    <row r="384" ht="15.75" customHeight="1">
      <c r="D384" s="420"/>
      <c r="H384" s="420"/>
      <c r="L384" s="420"/>
    </row>
    <row r="385" ht="15.75" customHeight="1">
      <c r="D385" s="420"/>
      <c r="H385" s="420"/>
      <c r="L385" s="420"/>
    </row>
    <row r="386" ht="15.75" customHeight="1">
      <c r="D386" s="420"/>
      <c r="H386" s="420"/>
      <c r="L386" s="420"/>
    </row>
    <row r="387" ht="15.75" customHeight="1">
      <c r="D387" s="420"/>
      <c r="H387" s="420"/>
      <c r="L387" s="420"/>
    </row>
    <row r="388" ht="15.75" customHeight="1">
      <c r="D388" s="420"/>
      <c r="H388" s="420"/>
      <c r="L388" s="420"/>
    </row>
    <row r="389" ht="15.75" customHeight="1">
      <c r="D389" s="420"/>
      <c r="H389" s="420"/>
      <c r="L389" s="420"/>
    </row>
    <row r="390" ht="15.75" customHeight="1">
      <c r="D390" s="420"/>
      <c r="H390" s="420"/>
      <c r="L390" s="420"/>
    </row>
    <row r="391" ht="15.75" customHeight="1">
      <c r="D391" s="420"/>
      <c r="H391" s="420"/>
      <c r="L391" s="420"/>
    </row>
    <row r="392" ht="15.75" customHeight="1">
      <c r="D392" s="420"/>
      <c r="H392" s="420"/>
      <c r="L392" s="420"/>
    </row>
    <row r="393" ht="15.75" customHeight="1">
      <c r="D393" s="420"/>
      <c r="H393" s="420"/>
      <c r="L393" s="420"/>
    </row>
    <row r="394" ht="15.75" customHeight="1">
      <c r="D394" s="420"/>
      <c r="H394" s="420"/>
      <c r="L394" s="420"/>
    </row>
    <row r="395" ht="15.75" customHeight="1">
      <c r="D395" s="420"/>
      <c r="H395" s="420"/>
      <c r="L395" s="420"/>
    </row>
    <row r="396" ht="15.75" customHeight="1">
      <c r="D396" s="420"/>
      <c r="H396" s="420"/>
      <c r="L396" s="420"/>
    </row>
    <row r="397" ht="15.75" customHeight="1">
      <c r="D397" s="420"/>
      <c r="H397" s="420"/>
      <c r="L397" s="420"/>
    </row>
    <row r="398" ht="15.75" customHeight="1">
      <c r="D398" s="420"/>
      <c r="H398" s="420"/>
      <c r="L398" s="420"/>
    </row>
    <row r="399" ht="15.75" customHeight="1">
      <c r="D399" s="420"/>
      <c r="H399" s="420"/>
      <c r="L399" s="420"/>
    </row>
    <row r="400" ht="15.75" customHeight="1">
      <c r="D400" s="420"/>
      <c r="H400" s="420"/>
      <c r="L400" s="420"/>
    </row>
    <row r="401" ht="15.75" customHeight="1">
      <c r="D401" s="420"/>
      <c r="H401" s="420"/>
      <c r="L401" s="420"/>
    </row>
    <row r="402" ht="15.75" customHeight="1">
      <c r="D402" s="420"/>
      <c r="H402" s="420"/>
      <c r="L402" s="420"/>
    </row>
    <row r="403" ht="15.75" customHeight="1">
      <c r="D403" s="420"/>
      <c r="H403" s="420"/>
      <c r="L403" s="420"/>
    </row>
    <row r="404" ht="15.75" customHeight="1">
      <c r="D404" s="420"/>
      <c r="H404" s="420"/>
      <c r="L404" s="420"/>
    </row>
    <row r="405" ht="15.75" customHeight="1">
      <c r="D405" s="420"/>
      <c r="H405" s="420"/>
      <c r="L405" s="420"/>
    </row>
    <row r="406" ht="15.75" customHeight="1">
      <c r="D406" s="420"/>
      <c r="H406" s="420"/>
      <c r="L406" s="420"/>
    </row>
    <row r="407" ht="15.75" customHeight="1">
      <c r="D407" s="420"/>
      <c r="H407" s="420"/>
      <c r="L407" s="420"/>
    </row>
    <row r="408" ht="15.75" customHeight="1">
      <c r="D408" s="420"/>
      <c r="H408" s="420"/>
      <c r="L408" s="420"/>
    </row>
    <row r="409" ht="15.75" customHeight="1">
      <c r="D409" s="420"/>
      <c r="H409" s="420"/>
      <c r="L409" s="420"/>
    </row>
    <row r="410" ht="15.75" customHeight="1">
      <c r="D410" s="420"/>
      <c r="H410" s="420"/>
      <c r="L410" s="420"/>
    </row>
    <row r="411" ht="15.75" customHeight="1">
      <c r="D411" s="420"/>
      <c r="H411" s="420"/>
      <c r="L411" s="420"/>
    </row>
    <row r="412" ht="15.75" customHeight="1">
      <c r="D412" s="420"/>
      <c r="H412" s="420"/>
      <c r="L412" s="420"/>
    </row>
    <row r="413" ht="15.75" customHeight="1">
      <c r="D413" s="420"/>
      <c r="H413" s="420"/>
      <c r="L413" s="420"/>
    </row>
    <row r="414" ht="15.75" customHeight="1">
      <c r="D414" s="420"/>
      <c r="H414" s="420"/>
      <c r="L414" s="420"/>
    </row>
    <row r="415" ht="15.75" customHeight="1">
      <c r="D415" s="420"/>
      <c r="H415" s="420"/>
      <c r="L415" s="420"/>
    </row>
    <row r="416" ht="15.75" customHeight="1">
      <c r="D416" s="420"/>
      <c r="H416" s="420"/>
      <c r="L416" s="420"/>
    </row>
    <row r="417" ht="15.75" customHeight="1">
      <c r="D417" s="420"/>
      <c r="H417" s="420"/>
      <c r="L417" s="420"/>
    </row>
    <row r="418" ht="15.75" customHeight="1">
      <c r="D418" s="420"/>
      <c r="H418" s="420"/>
      <c r="L418" s="420"/>
    </row>
    <row r="419" ht="15.75" customHeight="1">
      <c r="D419" s="420"/>
      <c r="H419" s="420"/>
      <c r="L419" s="420"/>
    </row>
    <row r="420" ht="15.75" customHeight="1">
      <c r="D420" s="420"/>
      <c r="H420" s="420"/>
      <c r="L420" s="420"/>
    </row>
    <row r="421" ht="15.75" customHeight="1">
      <c r="D421" s="420"/>
      <c r="H421" s="420"/>
      <c r="L421" s="420"/>
    </row>
    <row r="422" ht="15.75" customHeight="1">
      <c r="D422" s="420"/>
      <c r="H422" s="420"/>
      <c r="L422" s="420"/>
    </row>
    <row r="423" ht="15.75" customHeight="1">
      <c r="D423" s="420"/>
      <c r="H423" s="420"/>
      <c r="L423" s="420"/>
    </row>
    <row r="424" ht="15.75" customHeight="1">
      <c r="D424" s="420"/>
      <c r="H424" s="420"/>
      <c r="L424" s="420"/>
    </row>
    <row r="425" ht="15.75" customHeight="1">
      <c r="D425" s="420"/>
      <c r="H425" s="420"/>
      <c r="L425" s="420"/>
    </row>
    <row r="426" ht="15.75" customHeight="1">
      <c r="D426" s="420"/>
      <c r="H426" s="420"/>
      <c r="L426" s="420"/>
    </row>
    <row r="427" ht="15.75" customHeight="1">
      <c r="D427" s="420"/>
      <c r="H427" s="420"/>
      <c r="L427" s="420"/>
    </row>
    <row r="428" ht="15.75" customHeight="1">
      <c r="D428" s="420"/>
      <c r="H428" s="420"/>
      <c r="L428" s="420"/>
    </row>
    <row r="429" ht="15.75" customHeight="1">
      <c r="D429" s="420"/>
      <c r="H429" s="420"/>
      <c r="L429" s="420"/>
    </row>
    <row r="430" ht="15.75" customHeight="1">
      <c r="D430" s="420"/>
      <c r="H430" s="420"/>
      <c r="L430" s="420"/>
    </row>
    <row r="431" ht="15.75" customHeight="1">
      <c r="D431" s="420"/>
      <c r="H431" s="420"/>
      <c r="L431" s="420"/>
    </row>
    <row r="432" ht="15.75" customHeight="1">
      <c r="D432" s="420"/>
      <c r="H432" s="420"/>
      <c r="L432" s="420"/>
    </row>
    <row r="433" ht="15.75" customHeight="1">
      <c r="D433" s="420"/>
      <c r="H433" s="420"/>
      <c r="L433" s="420"/>
    </row>
    <row r="434" ht="15.75" customHeight="1">
      <c r="D434" s="420"/>
      <c r="H434" s="420"/>
      <c r="L434" s="420"/>
    </row>
    <row r="435" ht="15.75" customHeight="1">
      <c r="D435" s="420"/>
      <c r="H435" s="420"/>
      <c r="L435" s="420"/>
    </row>
    <row r="436" ht="15.75" customHeight="1">
      <c r="D436" s="420"/>
      <c r="H436" s="420"/>
      <c r="L436" s="420"/>
    </row>
    <row r="437" ht="15.75" customHeight="1">
      <c r="D437" s="420"/>
      <c r="H437" s="420"/>
      <c r="L437" s="420"/>
    </row>
    <row r="438" ht="15.75" customHeight="1">
      <c r="D438" s="420"/>
      <c r="H438" s="420"/>
      <c r="L438" s="420"/>
    </row>
    <row r="439" ht="15.75" customHeight="1">
      <c r="D439" s="420"/>
      <c r="H439" s="420"/>
      <c r="L439" s="420"/>
    </row>
    <row r="440" ht="15.75" customHeight="1">
      <c r="D440" s="420"/>
      <c r="H440" s="420"/>
      <c r="L440" s="420"/>
    </row>
    <row r="441" ht="15.75" customHeight="1">
      <c r="D441" s="420"/>
      <c r="H441" s="420"/>
      <c r="L441" s="420"/>
    </row>
    <row r="442" ht="15.75" customHeight="1">
      <c r="D442" s="420"/>
      <c r="H442" s="420"/>
      <c r="L442" s="420"/>
    </row>
    <row r="443" ht="15.75" customHeight="1">
      <c r="D443" s="420"/>
      <c r="H443" s="420"/>
      <c r="L443" s="420"/>
    </row>
    <row r="444" ht="15.75" customHeight="1">
      <c r="D444" s="420"/>
      <c r="H444" s="420"/>
      <c r="L444" s="420"/>
    </row>
    <row r="445" ht="15.75" customHeight="1">
      <c r="D445" s="420"/>
      <c r="H445" s="420"/>
      <c r="L445" s="420"/>
    </row>
    <row r="446" ht="15.75" customHeight="1">
      <c r="D446" s="420"/>
      <c r="H446" s="420"/>
      <c r="L446" s="420"/>
    </row>
    <row r="447" ht="15.75" customHeight="1">
      <c r="D447" s="420"/>
      <c r="H447" s="420"/>
      <c r="L447" s="420"/>
    </row>
    <row r="448" ht="15.75" customHeight="1">
      <c r="D448" s="420"/>
      <c r="H448" s="420"/>
      <c r="L448" s="420"/>
    </row>
    <row r="449" ht="15.75" customHeight="1">
      <c r="D449" s="420"/>
      <c r="H449" s="420"/>
      <c r="L449" s="420"/>
    </row>
    <row r="450" ht="15.75" customHeight="1">
      <c r="D450" s="420"/>
      <c r="H450" s="420"/>
      <c r="L450" s="420"/>
    </row>
    <row r="451" ht="15.75" customHeight="1">
      <c r="D451" s="420"/>
      <c r="H451" s="420"/>
      <c r="L451" s="420"/>
    </row>
    <row r="452" ht="15.75" customHeight="1">
      <c r="D452" s="420"/>
      <c r="H452" s="420"/>
      <c r="L452" s="420"/>
    </row>
    <row r="453" ht="15.75" customHeight="1">
      <c r="D453" s="420"/>
      <c r="H453" s="420"/>
      <c r="L453" s="420"/>
    </row>
    <row r="454" ht="15.75" customHeight="1">
      <c r="D454" s="420"/>
      <c r="H454" s="420"/>
      <c r="L454" s="420"/>
    </row>
    <row r="455" ht="15.75" customHeight="1">
      <c r="D455" s="420"/>
      <c r="H455" s="420"/>
      <c r="L455" s="420"/>
    </row>
    <row r="456" ht="15.75" customHeight="1">
      <c r="D456" s="420"/>
      <c r="H456" s="420"/>
      <c r="L456" s="420"/>
    </row>
    <row r="457" ht="15.75" customHeight="1">
      <c r="D457" s="420"/>
      <c r="H457" s="420"/>
      <c r="L457" s="420"/>
    </row>
    <row r="458" ht="15.75" customHeight="1">
      <c r="D458" s="420"/>
      <c r="H458" s="420"/>
      <c r="L458" s="420"/>
    </row>
    <row r="459" ht="15.75" customHeight="1">
      <c r="D459" s="420"/>
      <c r="H459" s="420"/>
      <c r="L459" s="420"/>
    </row>
    <row r="460" ht="15.75" customHeight="1">
      <c r="D460" s="420"/>
      <c r="H460" s="420"/>
      <c r="L460" s="420"/>
    </row>
    <row r="461" ht="15.75" customHeight="1">
      <c r="D461" s="420"/>
      <c r="H461" s="420"/>
      <c r="L461" s="420"/>
    </row>
    <row r="462" ht="15.75" customHeight="1">
      <c r="D462" s="420"/>
      <c r="H462" s="420"/>
      <c r="L462" s="420"/>
    </row>
    <row r="463" ht="15.75" customHeight="1">
      <c r="D463" s="420"/>
      <c r="H463" s="420"/>
      <c r="L463" s="420"/>
    </row>
    <row r="464" ht="15.75" customHeight="1">
      <c r="D464" s="420"/>
      <c r="H464" s="420"/>
      <c r="L464" s="420"/>
    </row>
    <row r="465" ht="15.75" customHeight="1">
      <c r="D465" s="420"/>
      <c r="H465" s="420"/>
      <c r="L465" s="420"/>
    </row>
    <row r="466" ht="15.75" customHeight="1">
      <c r="D466" s="420"/>
      <c r="H466" s="420"/>
      <c r="L466" s="420"/>
    </row>
    <row r="467" ht="15.75" customHeight="1">
      <c r="D467" s="420"/>
      <c r="H467" s="420"/>
      <c r="L467" s="420"/>
    </row>
    <row r="468" ht="15.75" customHeight="1">
      <c r="D468" s="420"/>
      <c r="H468" s="420"/>
      <c r="L468" s="420"/>
    </row>
    <row r="469" ht="15.75" customHeight="1">
      <c r="D469" s="420"/>
      <c r="H469" s="420"/>
      <c r="L469" s="420"/>
    </row>
    <row r="470" ht="15.75" customHeight="1">
      <c r="D470" s="420"/>
      <c r="H470" s="420"/>
      <c r="L470" s="420"/>
    </row>
    <row r="471" ht="15.75" customHeight="1">
      <c r="D471" s="420"/>
      <c r="H471" s="420"/>
      <c r="L471" s="420"/>
    </row>
    <row r="472" ht="15.75" customHeight="1">
      <c r="D472" s="420"/>
      <c r="H472" s="420"/>
      <c r="L472" s="420"/>
    </row>
    <row r="473" ht="15.75" customHeight="1">
      <c r="D473" s="420"/>
      <c r="H473" s="420"/>
      <c r="L473" s="420"/>
    </row>
    <row r="474" ht="15.75" customHeight="1">
      <c r="D474" s="420"/>
      <c r="H474" s="420"/>
      <c r="L474" s="420"/>
    </row>
    <row r="475" ht="15.75" customHeight="1">
      <c r="D475" s="420"/>
      <c r="H475" s="420"/>
      <c r="L475" s="420"/>
    </row>
    <row r="476" ht="15.75" customHeight="1">
      <c r="D476" s="420"/>
      <c r="H476" s="420"/>
      <c r="L476" s="420"/>
    </row>
    <row r="477" ht="15.75" customHeight="1">
      <c r="D477" s="420"/>
      <c r="H477" s="420"/>
      <c r="L477" s="420"/>
    </row>
    <row r="478" ht="15.75" customHeight="1">
      <c r="D478" s="420"/>
      <c r="H478" s="420"/>
      <c r="L478" s="420"/>
    </row>
    <row r="479" ht="15.75" customHeight="1">
      <c r="D479" s="420"/>
      <c r="H479" s="420"/>
      <c r="L479" s="420"/>
    </row>
    <row r="480" ht="15.75" customHeight="1">
      <c r="D480" s="420"/>
      <c r="H480" s="420"/>
      <c r="L480" s="420"/>
    </row>
    <row r="481" ht="15.75" customHeight="1">
      <c r="D481" s="420"/>
      <c r="H481" s="420"/>
      <c r="L481" s="420"/>
    </row>
    <row r="482" ht="15.75" customHeight="1">
      <c r="D482" s="420"/>
      <c r="H482" s="420"/>
      <c r="L482" s="420"/>
    </row>
    <row r="483" ht="15.75" customHeight="1">
      <c r="D483" s="420"/>
      <c r="H483" s="420"/>
      <c r="L483" s="420"/>
    </row>
    <row r="484" ht="15.75" customHeight="1">
      <c r="D484" s="420"/>
      <c r="H484" s="420"/>
      <c r="L484" s="420"/>
    </row>
    <row r="485" ht="15.75" customHeight="1">
      <c r="D485" s="420"/>
      <c r="H485" s="420"/>
      <c r="L485" s="420"/>
    </row>
    <row r="486" ht="15.75" customHeight="1">
      <c r="D486" s="420"/>
      <c r="H486" s="420"/>
      <c r="L486" s="420"/>
    </row>
    <row r="487" ht="15.75" customHeight="1">
      <c r="D487" s="420"/>
      <c r="H487" s="420"/>
      <c r="L487" s="420"/>
    </row>
    <row r="488" ht="15.75" customHeight="1">
      <c r="D488" s="420"/>
      <c r="H488" s="420"/>
      <c r="L488" s="420"/>
    </row>
    <row r="489" ht="15.75" customHeight="1">
      <c r="D489" s="420"/>
      <c r="H489" s="420"/>
      <c r="L489" s="420"/>
    </row>
    <row r="490" ht="15.75" customHeight="1">
      <c r="D490" s="420"/>
      <c r="H490" s="420"/>
      <c r="L490" s="420"/>
    </row>
    <row r="491" ht="15.75" customHeight="1">
      <c r="D491" s="420"/>
      <c r="H491" s="420"/>
      <c r="L491" s="420"/>
    </row>
    <row r="492" ht="15.75" customHeight="1">
      <c r="D492" s="420"/>
      <c r="H492" s="420"/>
      <c r="L492" s="420"/>
    </row>
    <row r="493" ht="15.75" customHeight="1">
      <c r="D493" s="420"/>
      <c r="H493" s="420"/>
      <c r="L493" s="420"/>
    </row>
    <row r="494" ht="15.75" customHeight="1">
      <c r="D494" s="420"/>
      <c r="H494" s="420"/>
      <c r="L494" s="420"/>
    </row>
    <row r="495" ht="15.75" customHeight="1">
      <c r="D495" s="420"/>
      <c r="H495" s="420"/>
      <c r="L495" s="420"/>
    </row>
    <row r="496" ht="15.75" customHeight="1">
      <c r="D496" s="420"/>
      <c r="H496" s="420"/>
      <c r="L496" s="420"/>
    </row>
    <row r="497" ht="15.75" customHeight="1">
      <c r="D497" s="420"/>
      <c r="H497" s="420"/>
      <c r="L497" s="420"/>
    </row>
    <row r="498" ht="15.75" customHeight="1">
      <c r="D498" s="420"/>
      <c r="H498" s="420"/>
      <c r="L498" s="420"/>
    </row>
    <row r="499" ht="15.75" customHeight="1">
      <c r="D499" s="420"/>
      <c r="H499" s="420"/>
      <c r="L499" s="420"/>
    </row>
    <row r="500" ht="15.75" customHeight="1">
      <c r="D500" s="420"/>
      <c r="H500" s="420"/>
      <c r="L500" s="420"/>
    </row>
    <row r="501" ht="15.75" customHeight="1">
      <c r="D501" s="420"/>
      <c r="H501" s="420"/>
      <c r="L501" s="420"/>
    </row>
    <row r="502" ht="15.75" customHeight="1">
      <c r="D502" s="420"/>
      <c r="H502" s="420"/>
      <c r="L502" s="420"/>
    </row>
    <row r="503" ht="15.75" customHeight="1">
      <c r="D503" s="420"/>
      <c r="H503" s="420"/>
      <c r="L503" s="420"/>
    </row>
    <row r="504" ht="15.75" customHeight="1">
      <c r="D504" s="420"/>
      <c r="H504" s="420"/>
      <c r="L504" s="420"/>
    </row>
    <row r="505" ht="15.75" customHeight="1">
      <c r="D505" s="420"/>
      <c r="H505" s="420"/>
      <c r="L505" s="420"/>
    </row>
    <row r="506" ht="15.75" customHeight="1">
      <c r="D506" s="420"/>
      <c r="H506" s="420"/>
      <c r="L506" s="420"/>
    </row>
    <row r="507" ht="15.75" customHeight="1">
      <c r="D507" s="420"/>
      <c r="H507" s="420"/>
      <c r="L507" s="420"/>
    </row>
    <row r="508" ht="15.75" customHeight="1">
      <c r="D508" s="420"/>
      <c r="H508" s="420"/>
      <c r="L508" s="420"/>
    </row>
    <row r="509" ht="15.75" customHeight="1">
      <c r="D509" s="420"/>
      <c r="H509" s="420"/>
      <c r="L509" s="420"/>
    </row>
    <row r="510" ht="15.75" customHeight="1">
      <c r="D510" s="420"/>
      <c r="H510" s="420"/>
      <c r="L510" s="420"/>
    </row>
    <row r="511" ht="15.75" customHeight="1">
      <c r="D511" s="420"/>
      <c r="H511" s="420"/>
      <c r="L511" s="420"/>
    </row>
    <row r="512" ht="15.75" customHeight="1">
      <c r="D512" s="420"/>
      <c r="H512" s="420"/>
      <c r="L512" s="420"/>
    </row>
    <row r="513" ht="15.75" customHeight="1">
      <c r="D513" s="420"/>
      <c r="H513" s="420"/>
      <c r="L513" s="420"/>
    </row>
    <row r="514" ht="15.75" customHeight="1">
      <c r="D514" s="420"/>
      <c r="H514" s="420"/>
      <c r="L514" s="420"/>
    </row>
    <row r="515" ht="15.75" customHeight="1">
      <c r="D515" s="420"/>
      <c r="H515" s="420"/>
      <c r="L515" s="420"/>
    </row>
    <row r="516" ht="15.75" customHeight="1">
      <c r="D516" s="420"/>
      <c r="H516" s="420"/>
      <c r="L516" s="420"/>
    </row>
    <row r="517" ht="15.75" customHeight="1">
      <c r="D517" s="420"/>
      <c r="H517" s="420"/>
      <c r="L517" s="420"/>
    </row>
    <row r="518" ht="15.75" customHeight="1">
      <c r="D518" s="420"/>
      <c r="H518" s="420"/>
      <c r="L518" s="420"/>
    </row>
    <row r="519" ht="15.75" customHeight="1">
      <c r="D519" s="420"/>
      <c r="H519" s="420"/>
      <c r="L519" s="420"/>
    </row>
    <row r="520" ht="15.75" customHeight="1">
      <c r="D520" s="420"/>
      <c r="H520" s="420"/>
      <c r="L520" s="420"/>
    </row>
    <row r="521" ht="15.75" customHeight="1">
      <c r="D521" s="420"/>
      <c r="H521" s="420"/>
      <c r="L521" s="420"/>
    </row>
    <row r="522" ht="15.75" customHeight="1">
      <c r="D522" s="420"/>
      <c r="H522" s="420"/>
      <c r="L522" s="420"/>
    </row>
    <row r="523" ht="15.75" customHeight="1">
      <c r="D523" s="420"/>
      <c r="H523" s="420"/>
      <c r="L523" s="420"/>
    </row>
    <row r="524" ht="15.75" customHeight="1">
      <c r="D524" s="420"/>
      <c r="H524" s="420"/>
      <c r="L524" s="420"/>
    </row>
    <row r="525" ht="15.75" customHeight="1">
      <c r="D525" s="420"/>
      <c r="H525" s="420"/>
      <c r="L525" s="420"/>
    </row>
    <row r="526" ht="15.75" customHeight="1">
      <c r="D526" s="420"/>
      <c r="H526" s="420"/>
      <c r="L526" s="420"/>
    </row>
    <row r="527" ht="15.75" customHeight="1">
      <c r="D527" s="420"/>
      <c r="H527" s="420"/>
      <c r="L527" s="420"/>
    </row>
    <row r="528" ht="15.75" customHeight="1">
      <c r="D528" s="420"/>
      <c r="H528" s="420"/>
      <c r="L528" s="420"/>
    </row>
    <row r="529" ht="15.75" customHeight="1">
      <c r="D529" s="420"/>
      <c r="H529" s="420"/>
      <c r="L529" s="420"/>
    </row>
    <row r="530" ht="15.75" customHeight="1">
      <c r="D530" s="420"/>
      <c r="H530" s="420"/>
      <c r="L530" s="420"/>
    </row>
    <row r="531" ht="15.75" customHeight="1">
      <c r="D531" s="420"/>
      <c r="H531" s="420"/>
      <c r="L531" s="420"/>
    </row>
    <row r="532" ht="15.75" customHeight="1">
      <c r="D532" s="420"/>
      <c r="H532" s="420"/>
      <c r="L532" s="420"/>
    </row>
    <row r="533" ht="15.75" customHeight="1">
      <c r="D533" s="420"/>
      <c r="H533" s="420"/>
      <c r="L533" s="420"/>
    </row>
    <row r="534" ht="15.75" customHeight="1">
      <c r="D534" s="420"/>
      <c r="H534" s="420"/>
      <c r="L534" s="420"/>
    </row>
    <row r="535" ht="15.75" customHeight="1">
      <c r="D535" s="420"/>
      <c r="H535" s="420"/>
      <c r="L535" s="420"/>
    </row>
    <row r="536" ht="15.75" customHeight="1">
      <c r="D536" s="420"/>
      <c r="H536" s="420"/>
      <c r="L536" s="420"/>
    </row>
    <row r="537" ht="15.75" customHeight="1">
      <c r="D537" s="420"/>
      <c r="H537" s="420"/>
      <c r="L537" s="420"/>
    </row>
    <row r="538" ht="15.75" customHeight="1">
      <c r="D538" s="420"/>
      <c r="H538" s="420"/>
      <c r="L538" s="420"/>
    </row>
    <row r="539" ht="15.75" customHeight="1">
      <c r="D539" s="420"/>
      <c r="H539" s="420"/>
      <c r="L539" s="420"/>
    </row>
    <row r="540" ht="15.75" customHeight="1">
      <c r="D540" s="420"/>
      <c r="H540" s="420"/>
      <c r="L540" s="420"/>
    </row>
    <row r="541" ht="15.75" customHeight="1">
      <c r="D541" s="420"/>
      <c r="H541" s="420"/>
      <c r="L541" s="420"/>
    </row>
    <row r="542" ht="15.75" customHeight="1">
      <c r="D542" s="420"/>
      <c r="H542" s="420"/>
      <c r="L542" s="420"/>
    </row>
    <row r="543" ht="15.75" customHeight="1">
      <c r="D543" s="420"/>
      <c r="H543" s="420"/>
      <c r="L543" s="420"/>
    </row>
    <row r="544" ht="15.75" customHeight="1">
      <c r="D544" s="420"/>
      <c r="H544" s="420"/>
      <c r="L544" s="420"/>
    </row>
    <row r="545" ht="15.75" customHeight="1">
      <c r="D545" s="420"/>
      <c r="H545" s="420"/>
      <c r="L545" s="420"/>
    </row>
    <row r="546" ht="15.75" customHeight="1">
      <c r="D546" s="420"/>
      <c r="H546" s="420"/>
      <c r="L546" s="420"/>
    </row>
    <row r="547" ht="15.75" customHeight="1">
      <c r="D547" s="420"/>
      <c r="H547" s="420"/>
      <c r="L547" s="420"/>
    </row>
    <row r="548" ht="15.75" customHeight="1">
      <c r="D548" s="420"/>
      <c r="H548" s="420"/>
      <c r="L548" s="420"/>
    </row>
    <row r="549" ht="15.75" customHeight="1">
      <c r="D549" s="420"/>
      <c r="H549" s="420"/>
      <c r="L549" s="420"/>
    </row>
    <row r="550" ht="15.75" customHeight="1">
      <c r="D550" s="420"/>
      <c r="H550" s="420"/>
      <c r="L550" s="420"/>
    </row>
    <row r="551" ht="15.75" customHeight="1">
      <c r="D551" s="420"/>
      <c r="H551" s="420"/>
      <c r="L551" s="420"/>
    </row>
    <row r="552" ht="15.75" customHeight="1">
      <c r="D552" s="420"/>
      <c r="H552" s="420"/>
      <c r="L552" s="420"/>
    </row>
    <row r="553" ht="15.75" customHeight="1">
      <c r="D553" s="420"/>
      <c r="H553" s="420"/>
      <c r="L553" s="420"/>
    </row>
    <row r="554" ht="15.75" customHeight="1">
      <c r="D554" s="420"/>
      <c r="H554" s="420"/>
      <c r="L554" s="420"/>
    </row>
    <row r="555" ht="15.75" customHeight="1">
      <c r="D555" s="420"/>
      <c r="H555" s="420"/>
      <c r="L555" s="420"/>
    </row>
    <row r="556" ht="15.75" customHeight="1">
      <c r="D556" s="420"/>
      <c r="H556" s="420"/>
      <c r="L556" s="420"/>
    </row>
    <row r="557" ht="15.75" customHeight="1">
      <c r="D557" s="420"/>
      <c r="H557" s="420"/>
      <c r="L557" s="420"/>
    </row>
    <row r="558" ht="15.75" customHeight="1">
      <c r="D558" s="420"/>
      <c r="H558" s="420"/>
      <c r="L558" s="420"/>
    </row>
    <row r="559" ht="15.75" customHeight="1">
      <c r="D559" s="420"/>
      <c r="H559" s="420"/>
      <c r="L559" s="420"/>
    </row>
    <row r="560" ht="15.75" customHeight="1">
      <c r="D560" s="420"/>
      <c r="H560" s="420"/>
      <c r="L560" s="420"/>
    </row>
    <row r="561" ht="15.75" customHeight="1">
      <c r="D561" s="420"/>
      <c r="H561" s="420"/>
      <c r="L561" s="420"/>
    </row>
    <row r="562" ht="15.75" customHeight="1">
      <c r="D562" s="420"/>
      <c r="H562" s="420"/>
      <c r="L562" s="420"/>
    </row>
    <row r="563" ht="15.75" customHeight="1">
      <c r="D563" s="420"/>
      <c r="H563" s="420"/>
      <c r="L563" s="420"/>
    </row>
    <row r="564" ht="15.75" customHeight="1">
      <c r="D564" s="420"/>
      <c r="H564" s="420"/>
      <c r="L564" s="420"/>
    </row>
    <row r="565" ht="15.75" customHeight="1">
      <c r="D565" s="420"/>
      <c r="H565" s="420"/>
      <c r="L565" s="420"/>
    </row>
    <row r="566" ht="15.75" customHeight="1">
      <c r="D566" s="420"/>
      <c r="H566" s="420"/>
      <c r="L566" s="420"/>
    </row>
    <row r="567" ht="15.75" customHeight="1">
      <c r="D567" s="420"/>
      <c r="H567" s="420"/>
      <c r="L567" s="420"/>
    </row>
    <row r="568" ht="15.75" customHeight="1">
      <c r="D568" s="420"/>
      <c r="H568" s="420"/>
      <c r="L568" s="420"/>
    </row>
    <row r="569" ht="15.75" customHeight="1">
      <c r="D569" s="420"/>
      <c r="H569" s="420"/>
      <c r="L569" s="420"/>
    </row>
    <row r="570" ht="15.75" customHeight="1">
      <c r="D570" s="420"/>
      <c r="H570" s="420"/>
      <c r="L570" s="420"/>
    </row>
    <row r="571" ht="15.75" customHeight="1">
      <c r="D571" s="420"/>
      <c r="H571" s="420"/>
      <c r="L571" s="420"/>
    </row>
    <row r="572" ht="15.75" customHeight="1">
      <c r="D572" s="420"/>
      <c r="H572" s="420"/>
      <c r="L572" s="420"/>
    </row>
    <row r="573" ht="15.75" customHeight="1">
      <c r="D573" s="420"/>
      <c r="H573" s="420"/>
      <c r="L573" s="420"/>
    </row>
    <row r="574" ht="15.75" customHeight="1">
      <c r="D574" s="420"/>
      <c r="H574" s="420"/>
      <c r="L574" s="420"/>
    </row>
    <row r="575" ht="15.75" customHeight="1">
      <c r="D575" s="420"/>
      <c r="H575" s="420"/>
      <c r="L575" s="420"/>
    </row>
    <row r="576" ht="15.75" customHeight="1">
      <c r="D576" s="420"/>
      <c r="H576" s="420"/>
      <c r="L576" s="420"/>
    </row>
    <row r="577" ht="15.75" customHeight="1">
      <c r="D577" s="420"/>
      <c r="H577" s="420"/>
      <c r="L577" s="420"/>
    </row>
    <row r="578" ht="15.75" customHeight="1">
      <c r="D578" s="420"/>
      <c r="H578" s="420"/>
      <c r="L578" s="420"/>
    </row>
    <row r="579" ht="15.75" customHeight="1">
      <c r="D579" s="420"/>
      <c r="H579" s="420"/>
      <c r="L579" s="420"/>
    </row>
    <row r="580" ht="15.75" customHeight="1">
      <c r="D580" s="420"/>
      <c r="H580" s="420"/>
      <c r="L580" s="420"/>
    </row>
    <row r="581" ht="15.75" customHeight="1">
      <c r="D581" s="420"/>
      <c r="H581" s="420"/>
      <c r="L581" s="420"/>
    </row>
    <row r="582" ht="15.75" customHeight="1">
      <c r="D582" s="420"/>
      <c r="H582" s="420"/>
      <c r="L582" s="420"/>
    </row>
    <row r="583" ht="15.75" customHeight="1">
      <c r="D583" s="420"/>
      <c r="H583" s="420"/>
      <c r="L583" s="420"/>
    </row>
    <row r="584" ht="15.75" customHeight="1">
      <c r="D584" s="420"/>
      <c r="H584" s="420"/>
      <c r="L584" s="420"/>
    </row>
    <row r="585" ht="15.75" customHeight="1">
      <c r="D585" s="420"/>
      <c r="H585" s="420"/>
      <c r="L585" s="420"/>
    </row>
    <row r="586" ht="15.75" customHeight="1">
      <c r="D586" s="420"/>
      <c r="H586" s="420"/>
      <c r="L586" s="420"/>
    </row>
    <row r="587" ht="15.75" customHeight="1">
      <c r="D587" s="420"/>
      <c r="H587" s="420"/>
      <c r="L587" s="420"/>
    </row>
    <row r="588" ht="15.75" customHeight="1">
      <c r="D588" s="420"/>
      <c r="H588" s="420"/>
      <c r="L588" s="420"/>
    </row>
    <row r="589" ht="15.75" customHeight="1">
      <c r="D589" s="420"/>
      <c r="H589" s="420"/>
      <c r="L589" s="420"/>
    </row>
    <row r="590" ht="15.75" customHeight="1">
      <c r="D590" s="420"/>
      <c r="H590" s="420"/>
      <c r="L590" s="420"/>
    </row>
    <row r="591" ht="15.75" customHeight="1">
      <c r="D591" s="420"/>
      <c r="H591" s="420"/>
      <c r="L591" s="420"/>
    </row>
    <row r="592" ht="15.75" customHeight="1">
      <c r="D592" s="420"/>
      <c r="H592" s="420"/>
      <c r="L592" s="420"/>
    </row>
    <row r="593" ht="15.75" customHeight="1">
      <c r="D593" s="420"/>
      <c r="H593" s="420"/>
      <c r="L593" s="420"/>
    </row>
    <row r="594" ht="15.75" customHeight="1">
      <c r="D594" s="420"/>
      <c r="H594" s="420"/>
      <c r="L594" s="420"/>
    </row>
    <row r="595" ht="15.75" customHeight="1">
      <c r="D595" s="420"/>
      <c r="H595" s="420"/>
      <c r="L595" s="420"/>
    </row>
    <row r="596" ht="15.75" customHeight="1">
      <c r="D596" s="420"/>
      <c r="H596" s="420"/>
      <c r="L596" s="420"/>
    </row>
    <row r="597" ht="15.75" customHeight="1">
      <c r="D597" s="420"/>
      <c r="H597" s="420"/>
      <c r="L597" s="420"/>
    </row>
    <row r="598" ht="15.75" customHeight="1">
      <c r="D598" s="420"/>
      <c r="H598" s="420"/>
      <c r="L598" s="420"/>
    </row>
    <row r="599" ht="15.75" customHeight="1">
      <c r="D599" s="420"/>
      <c r="H599" s="420"/>
      <c r="L599" s="420"/>
    </row>
    <row r="600" ht="15.75" customHeight="1">
      <c r="D600" s="420"/>
      <c r="H600" s="420"/>
      <c r="L600" s="420"/>
    </row>
    <row r="601" ht="15.75" customHeight="1">
      <c r="D601" s="420"/>
      <c r="H601" s="420"/>
      <c r="L601" s="420"/>
    </row>
    <row r="602" ht="15.75" customHeight="1">
      <c r="D602" s="420"/>
      <c r="H602" s="420"/>
      <c r="L602" s="420"/>
    </row>
    <row r="603" ht="15.75" customHeight="1">
      <c r="D603" s="420"/>
      <c r="H603" s="420"/>
      <c r="L603" s="420"/>
    </row>
    <row r="604" ht="15.75" customHeight="1">
      <c r="D604" s="420"/>
      <c r="H604" s="420"/>
      <c r="L604" s="420"/>
    </row>
    <row r="605" ht="15.75" customHeight="1">
      <c r="D605" s="420"/>
      <c r="H605" s="420"/>
      <c r="L605" s="420"/>
    </row>
    <row r="606" ht="15.75" customHeight="1">
      <c r="D606" s="420"/>
      <c r="H606" s="420"/>
      <c r="L606" s="420"/>
    </row>
    <row r="607" ht="15.75" customHeight="1">
      <c r="D607" s="420"/>
      <c r="H607" s="420"/>
      <c r="L607" s="420"/>
    </row>
    <row r="608" ht="15.75" customHeight="1">
      <c r="D608" s="420"/>
      <c r="H608" s="420"/>
      <c r="L608" s="420"/>
    </row>
    <row r="609" ht="15.75" customHeight="1">
      <c r="D609" s="420"/>
      <c r="H609" s="420"/>
      <c r="L609" s="420"/>
    </row>
    <row r="610" ht="15.75" customHeight="1">
      <c r="D610" s="420"/>
      <c r="H610" s="420"/>
      <c r="L610" s="420"/>
    </row>
    <row r="611" ht="15.75" customHeight="1">
      <c r="D611" s="420"/>
      <c r="H611" s="420"/>
      <c r="L611" s="420"/>
    </row>
    <row r="612" ht="15.75" customHeight="1">
      <c r="D612" s="420"/>
      <c r="H612" s="420"/>
      <c r="L612" s="420"/>
    </row>
    <row r="613" ht="15.75" customHeight="1">
      <c r="D613" s="420"/>
      <c r="H613" s="420"/>
      <c r="L613" s="420"/>
    </row>
    <row r="614" ht="15.75" customHeight="1">
      <c r="D614" s="420"/>
      <c r="H614" s="420"/>
      <c r="L614" s="420"/>
    </row>
    <row r="615" ht="15.75" customHeight="1">
      <c r="D615" s="420"/>
      <c r="H615" s="420"/>
      <c r="L615" s="420"/>
    </row>
    <row r="616" ht="15.75" customHeight="1">
      <c r="D616" s="420"/>
      <c r="H616" s="420"/>
      <c r="L616" s="420"/>
    </row>
    <row r="617" ht="15.75" customHeight="1">
      <c r="D617" s="420"/>
      <c r="H617" s="420"/>
      <c r="L617" s="420"/>
    </row>
    <row r="618" ht="15.75" customHeight="1">
      <c r="D618" s="420"/>
      <c r="H618" s="420"/>
      <c r="L618" s="420"/>
    </row>
    <row r="619" ht="15.75" customHeight="1">
      <c r="D619" s="420"/>
      <c r="H619" s="420"/>
      <c r="L619" s="420"/>
    </row>
    <row r="620" ht="15.75" customHeight="1">
      <c r="D620" s="420"/>
      <c r="H620" s="420"/>
      <c r="L620" s="420"/>
    </row>
    <row r="621" ht="15.75" customHeight="1">
      <c r="D621" s="420"/>
      <c r="H621" s="420"/>
      <c r="L621" s="420"/>
    </row>
    <row r="622" ht="15.75" customHeight="1">
      <c r="D622" s="420"/>
      <c r="H622" s="420"/>
      <c r="L622" s="420"/>
    </row>
    <row r="623" ht="15.75" customHeight="1">
      <c r="D623" s="420"/>
      <c r="H623" s="420"/>
      <c r="L623" s="420"/>
    </row>
    <row r="624" ht="15.75" customHeight="1">
      <c r="D624" s="420"/>
      <c r="H624" s="420"/>
      <c r="L624" s="420"/>
    </row>
    <row r="625" ht="15.75" customHeight="1">
      <c r="D625" s="420"/>
      <c r="H625" s="420"/>
      <c r="L625" s="420"/>
    </row>
    <row r="626" ht="15.75" customHeight="1">
      <c r="D626" s="420"/>
      <c r="H626" s="420"/>
      <c r="L626" s="420"/>
    </row>
    <row r="627" ht="15.75" customHeight="1">
      <c r="D627" s="420"/>
      <c r="H627" s="420"/>
      <c r="L627" s="420"/>
    </row>
    <row r="628" ht="15.75" customHeight="1">
      <c r="D628" s="420"/>
      <c r="H628" s="420"/>
      <c r="L628" s="420"/>
    </row>
    <row r="629" ht="15.75" customHeight="1">
      <c r="D629" s="420"/>
      <c r="H629" s="420"/>
      <c r="L629" s="420"/>
    </row>
    <row r="630" ht="15.75" customHeight="1">
      <c r="D630" s="420"/>
      <c r="H630" s="420"/>
      <c r="L630" s="420"/>
    </row>
    <row r="631" ht="15.75" customHeight="1">
      <c r="D631" s="420"/>
      <c r="H631" s="420"/>
      <c r="L631" s="420"/>
    </row>
    <row r="632" ht="15.75" customHeight="1">
      <c r="D632" s="420"/>
      <c r="H632" s="420"/>
      <c r="L632" s="420"/>
    </row>
    <row r="633" ht="15.75" customHeight="1">
      <c r="D633" s="420"/>
      <c r="H633" s="420"/>
      <c r="L633" s="420"/>
    </row>
    <row r="634" ht="15.75" customHeight="1">
      <c r="D634" s="420"/>
      <c r="H634" s="420"/>
      <c r="L634" s="420"/>
    </row>
    <row r="635" ht="15.75" customHeight="1">
      <c r="D635" s="420"/>
      <c r="H635" s="420"/>
      <c r="L635" s="420"/>
    </row>
    <row r="636" ht="15.75" customHeight="1">
      <c r="D636" s="420"/>
      <c r="H636" s="420"/>
      <c r="L636" s="420"/>
    </row>
    <row r="637" ht="15.75" customHeight="1">
      <c r="D637" s="420"/>
      <c r="H637" s="420"/>
      <c r="L637" s="420"/>
    </row>
    <row r="638" ht="15.75" customHeight="1">
      <c r="D638" s="420"/>
      <c r="H638" s="420"/>
      <c r="L638" s="420"/>
    </row>
    <row r="639" ht="15.75" customHeight="1">
      <c r="D639" s="420"/>
      <c r="H639" s="420"/>
      <c r="L639" s="420"/>
    </row>
    <row r="640" ht="15.75" customHeight="1">
      <c r="D640" s="420"/>
      <c r="H640" s="420"/>
      <c r="L640" s="420"/>
    </row>
    <row r="641" ht="15.75" customHeight="1">
      <c r="D641" s="420"/>
      <c r="H641" s="420"/>
      <c r="L641" s="420"/>
    </row>
    <row r="642" ht="15.75" customHeight="1">
      <c r="D642" s="420"/>
      <c r="H642" s="420"/>
      <c r="L642" s="420"/>
    </row>
    <row r="643" ht="15.75" customHeight="1">
      <c r="D643" s="420"/>
      <c r="H643" s="420"/>
      <c r="L643" s="420"/>
    </row>
    <row r="644" ht="15.75" customHeight="1">
      <c r="D644" s="420"/>
      <c r="H644" s="420"/>
      <c r="L644" s="420"/>
    </row>
    <row r="645" ht="15.75" customHeight="1">
      <c r="D645" s="420"/>
      <c r="H645" s="420"/>
      <c r="L645" s="420"/>
    </row>
    <row r="646" ht="15.75" customHeight="1">
      <c r="D646" s="420"/>
      <c r="H646" s="420"/>
      <c r="L646" s="420"/>
    </row>
    <row r="647" ht="15.75" customHeight="1">
      <c r="D647" s="420"/>
      <c r="H647" s="420"/>
      <c r="L647" s="420"/>
    </row>
    <row r="648" ht="15.75" customHeight="1">
      <c r="D648" s="420"/>
      <c r="H648" s="420"/>
      <c r="L648" s="420"/>
    </row>
    <row r="649" ht="15.75" customHeight="1">
      <c r="D649" s="420"/>
      <c r="H649" s="420"/>
      <c r="L649" s="420"/>
    </row>
    <row r="650" ht="15.75" customHeight="1">
      <c r="D650" s="420"/>
      <c r="H650" s="420"/>
      <c r="L650" s="420"/>
    </row>
    <row r="651" ht="15.75" customHeight="1">
      <c r="D651" s="420"/>
      <c r="H651" s="420"/>
      <c r="L651" s="420"/>
    </row>
    <row r="652" ht="15.75" customHeight="1">
      <c r="D652" s="420"/>
      <c r="H652" s="420"/>
      <c r="L652" s="420"/>
    </row>
    <row r="653" ht="15.75" customHeight="1">
      <c r="D653" s="420"/>
      <c r="H653" s="420"/>
      <c r="L653" s="420"/>
    </row>
    <row r="654" ht="15.75" customHeight="1">
      <c r="D654" s="420"/>
      <c r="H654" s="420"/>
      <c r="L654" s="420"/>
    </row>
    <row r="655" ht="15.75" customHeight="1">
      <c r="D655" s="420"/>
      <c r="H655" s="420"/>
      <c r="L655" s="420"/>
    </row>
    <row r="656" ht="15.75" customHeight="1">
      <c r="D656" s="420"/>
      <c r="H656" s="420"/>
      <c r="L656" s="420"/>
    </row>
    <row r="657" ht="15.75" customHeight="1">
      <c r="D657" s="420"/>
      <c r="H657" s="420"/>
      <c r="L657" s="420"/>
    </row>
    <row r="658" ht="15.75" customHeight="1">
      <c r="D658" s="420"/>
      <c r="H658" s="420"/>
      <c r="L658" s="420"/>
    </row>
    <row r="659" ht="15.75" customHeight="1">
      <c r="D659" s="420"/>
      <c r="H659" s="420"/>
      <c r="L659" s="420"/>
    </row>
    <row r="660" ht="15.75" customHeight="1">
      <c r="D660" s="420"/>
      <c r="H660" s="420"/>
      <c r="L660" s="420"/>
    </row>
    <row r="661" ht="15.75" customHeight="1">
      <c r="D661" s="420"/>
      <c r="H661" s="420"/>
      <c r="L661" s="420"/>
    </row>
    <row r="662" ht="15.75" customHeight="1">
      <c r="D662" s="420"/>
      <c r="H662" s="420"/>
      <c r="L662" s="420"/>
    </row>
    <row r="663" ht="15.75" customHeight="1">
      <c r="D663" s="420"/>
      <c r="H663" s="420"/>
      <c r="L663" s="420"/>
    </row>
    <row r="664" ht="15.75" customHeight="1">
      <c r="D664" s="420"/>
      <c r="H664" s="420"/>
      <c r="L664" s="420"/>
    </row>
    <row r="665" ht="15.75" customHeight="1">
      <c r="D665" s="420"/>
      <c r="H665" s="420"/>
      <c r="L665" s="420"/>
    </row>
    <row r="666" ht="15.75" customHeight="1">
      <c r="D666" s="420"/>
      <c r="H666" s="420"/>
      <c r="L666" s="420"/>
    </row>
    <row r="667" ht="15.75" customHeight="1">
      <c r="D667" s="420"/>
      <c r="H667" s="420"/>
      <c r="L667" s="420"/>
    </row>
    <row r="668" ht="15.75" customHeight="1">
      <c r="D668" s="420"/>
      <c r="H668" s="420"/>
      <c r="L668" s="420"/>
    </row>
    <row r="669" ht="15.75" customHeight="1">
      <c r="D669" s="420"/>
      <c r="H669" s="420"/>
      <c r="L669" s="420"/>
    </row>
    <row r="670" ht="15.75" customHeight="1">
      <c r="D670" s="420"/>
      <c r="H670" s="420"/>
      <c r="L670" s="420"/>
    </row>
    <row r="671" ht="15.75" customHeight="1">
      <c r="D671" s="420"/>
      <c r="H671" s="420"/>
      <c r="L671" s="420"/>
    </row>
    <row r="672" ht="15.75" customHeight="1">
      <c r="D672" s="420"/>
      <c r="H672" s="420"/>
      <c r="L672" s="420"/>
    </row>
    <row r="673" ht="15.75" customHeight="1">
      <c r="D673" s="420"/>
      <c r="H673" s="420"/>
      <c r="L673" s="420"/>
    </row>
    <row r="674" ht="15.75" customHeight="1">
      <c r="D674" s="420"/>
      <c r="H674" s="420"/>
      <c r="L674" s="420"/>
    </row>
    <row r="675" ht="15.75" customHeight="1">
      <c r="D675" s="420"/>
      <c r="H675" s="420"/>
      <c r="L675" s="420"/>
    </row>
    <row r="676" ht="15.75" customHeight="1">
      <c r="D676" s="420"/>
      <c r="H676" s="420"/>
      <c r="L676" s="420"/>
    </row>
    <row r="677" ht="15.75" customHeight="1">
      <c r="D677" s="420"/>
      <c r="H677" s="420"/>
      <c r="L677" s="420"/>
    </row>
    <row r="678" ht="15.75" customHeight="1">
      <c r="D678" s="420"/>
      <c r="H678" s="420"/>
      <c r="L678" s="420"/>
    </row>
    <row r="679" ht="15.75" customHeight="1">
      <c r="D679" s="420"/>
      <c r="H679" s="420"/>
      <c r="L679" s="420"/>
    </row>
    <row r="680" ht="15.75" customHeight="1">
      <c r="D680" s="420"/>
      <c r="H680" s="420"/>
      <c r="L680" s="420"/>
    </row>
    <row r="681" ht="15.75" customHeight="1">
      <c r="D681" s="420"/>
      <c r="H681" s="420"/>
      <c r="L681" s="420"/>
    </row>
    <row r="682" ht="15.75" customHeight="1">
      <c r="D682" s="420"/>
      <c r="H682" s="420"/>
      <c r="L682" s="420"/>
    </row>
    <row r="683" ht="15.75" customHeight="1">
      <c r="D683" s="420"/>
      <c r="H683" s="420"/>
      <c r="L683" s="420"/>
    </row>
    <row r="684" ht="15.75" customHeight="1">
      <c r="D684" s="420"/>
      <c r="H684" s="420"/>
      <c r="L684" s="420"/>
    </row>
    <row r="685" ht="15.75" customHeight="1">
      <c r="D685" s="420"/>
      <c r="H685" s="420"/>
      <c r="L685" s="420"/>
    </row>
    <row r="686" ht="15.75" customHeight="1">
      <c r="D686" s="420"/>
      <c r="H686" s="420"/>
      <c r="L686" s="420"/>
    </row>
    <row r="687" ht="15.75" customHeight="1">
      <c r="D687" s="420"/>
      <c r="H687" s="420"/>
      <c r="L687" s="420"/>
    </row>
    <row r="688" ht="15.75" customHeight="1">
      <c r="D688" s="420"/>
      <c r="H688" s="420"/>
      <c r="L688" s="420"/>
    </row>
    <row r="689" ht="15.75" customHeight="1">
      <c r="D689" s="420"/>
      <c r="H689" s="420"/>
      <c r="L689" s="420"/>
    </row>
    <row r="690" ht="15.75" customHeight="1">
      <c r="D690" s="420"/>
      <c r="H690" s="420"/>
      <c r="L690" s="420"/>
    </row>
    <row r="691" ht="15.75" customHeight="1">
      <c r="D691" s="420"/>
      <c r="H691" s="420"/>
      <c r="L691" s="420"/>
    </row>
    <row r="692" ht="15.75" customHeight="1">
      <c r="D692" s="420"/>
      <c r="H692" s="420"/>
      <c r="L692" s="420"/>
    </row>
    <row r="693" ht="15.75" customHeight="1">
      <c r="D693" s="420"/>
      <c r="H693" s="420"/>
      <c r="L693" s="420"/>
    </row>
    <row r="694" ht="15.75" customHeight="1">
      <c r="D694" s="420"/>
      <c r="H694" s="420"/>
      <c r="L694" s="420"/>
    </row>
    <row r="695" ht="15.75" customHeight="1">
      <c r="D695" s="420"/>
      <c r="H695" s="420"/>
      <c r="L695" s="420"/>
    </row>
    <row r="696" ht="15.75" customHeight="1">
      <c r="D696" s="420"/>
      <c r="H696" s="420"/>
      <c r="L696" s="420"/>
    </row>
    <row r="697" ht="15.75" customHeight="1">
      <c r="D697" s="420"/>
      <c r="H697" s="420"/>
      <c r="L697" s="420"/>
    </row>
    <row r="698" ht="15.75" customHeight="1">
      <c r="D698" s="420"/>
      <c r="H698" s="420"/>
      <c r="L698" s="420"/>
    </row>
    <row r="699" ht="15.75" customHeight="1">
      <c r="D699" s="420"/>
      <c r="H699" s="420"/>
      <c r="L699" s="420"/>
    </row>
    <row r="700" ht="15.75" customHeight="1">
      <c r="D700" s="420"/>
      <c r="H700" s="420"/>
      <c r="L700" s="420"/>
    </row>
    <row r="701" ht="15.75" customHeight="1">
      <c r="D701" s="420"/>
      <c r="H701" s="420"/>
      <c r="L701" s="420"/>
    </row>
    <row r="702" ht="15.75" customHeight="1">
      <c r="D702" s="420"/>
      <c r="H702" s="420"/>
      <c r="L702" s="420"/>
    </row>
    <row r="703" ht="15.75" customHeight="1">
      <c r="D703" s="420"/>
      <c r="H703" s="420"/>
      <c r="L703" s="420"/>
    </row>
    <row r="704" ht="15.75" customHeight="1">
      <c r="D704" s="420"/>
      <c r="H704" s="420"/>
      <c r="L704" s="420"/>
    </row>
    <row r="705" ht="15.75" customHeight="1">
      <c r="D705" s="420"/>
      <c r="H705" s="420"/>
      <c r="L705" s="420"/>
    </row>
    <row r="706" ht="15.75" customHeight="1">
      <c r="D706" s="420"/>
      <c r="H706" s="420"/>
      <c r="L706" s="420"/>
    </row>
    <row r="707" ht="15.75" customHeight="1">
      <c r="D707" s="420"/>
      <c r="H707" s="420"/>
      <c r="L707" s="420"/>
    </row>
    <row r="708" ht="15.75" customHeight="1">
      <c r="D708" s="420"/>
      <c r="H708" s="420"/>
      <c r="L708" s="420"/>
    </row>
    <row r="709" ht="15.75" customHeight="1">
      <c r="D709" s="420"/>
      <c r="H709" s="420"/>
      <c r="L709" s="420"/>
    </row>
    <row r="710" ht="15.75" customHeight="1">
      <c r="D710" s="420"/>
      <c r="H710" s="420"/>
      <c r="L710" s="420"/>
    </row>
    <row r="711" ht="15.75" customHeight="1">
      <c r="D711" s="420"/>
      <c r="H711" s="420"/>
      <c r="L711" s="420"/>
    </row>
    <row r="712" ht="15.75" customHeight="1">
      <c r="D712" s="420"/>
      <c r="H712" s="420"/>
      <c r="L712" s="420"/>
    </row>
    <row r="713" ht="15.75" customHeight="1">
      <c r="D713" s="420"/>
      <c r="H713" s="420"/>
      <c r="L713" s="420"/>
    </row>
    <row r="714" ht="15.75" customHeight="1">
      <c r="D714" s="420"/>
      <c r="H714" s="420"/>
      <c r="L714" s="420"/>
    </row>
    <row r="715" ht="15.75" customHeight="1">
      <c r="D715" s="420"/>
      <c r="H715" s="420"/>
      <c r="L715" s="420"/>
    </row>
    <row r="716" ht="15.75" customHeight="1">
      <c r="D716" s="420"/>
      <c r="H716" s="420"/>
      <c r="L716" s="420"/>
    </row>
    <row r="717" ht="15.75" customHeight="1">
      <c r="D717" s="420"/>
      <c r="H717" s="420"/>
      <c r="L717" s="420"/>
    </row>
    <row r="718" ht="15.75" customHeight="1">
      <c r="D718" s="420"/>
      <c r="H718" s="420"/>
      <c r="L718" s="420"/>
    </row>
    <row r="719" ht="15.75" customHeight="1">
      <c r="D719" s="420"/>
      <c r="H719" s="420"/>
      <c r="L719" s="420"/>
    </row>
    <row r="720" ht="15.75" customHeight="1">
      <c r="D720" s="420"/>
      <c r="H720" s="420"/>
      <c r="L720" s="420"/>
    </row>
    <row r="721" ht="15.75" customHeight="1">
      <c r="D721" s="420"/>
      <c r="H721" s="420"/>
      <c r="L721" s="420"/>
    </row>
    <row r="722" ht="15.75" customHeight="1">
      <c r="D722" s="420"/>
      <c r="H722" s="420"/>
      <c r="L722" s="420"/>
    </row>
    <row r="723" ht="15.75" customHeight="1">
      <c r="D723" s="420"/>
      <c r="H723" s="420"/>
      <c r="L723" s="420"/>
    </row>
    <row r="724" ht="15.75" customHeight="1">
      <c r="D724" s="420"/>
      <c r="H724" s="420"/>
      <c r="L724" s="420"/>
    </row>
    <row r="725" ht="15.75" customHeight="1">
      <c r="D725" s="420"/>
      <c r="H725" s="420"/>
      <c r="L725" s="420"/>
    </row>
    <row r="726" ht="15.75" customHeight="1">
      <c r="D726" s="420"/>
      <c r="H726" s="420"/>
      <c r="L726" s="420"/>
    </row>
    <row r="727" ht="15.75" customHeight="1">
      <c r="D727" s="420"/>
      <c r="H727" s="420"/>
      <c r="L727" s="420"/>
    </row>
    <row r="728" ht="15.75" customHeight="1">
      <c r="D728" s="420"/>
      <c r="H728" s="420"/>
      <c r="L728" s="420"/>
    </row>
    <row r="729" ht="15.75" customHeight="1">
      <c r="D729" s="420"/>
      <c r="H729" s="420"/>
      <c r="L729" s="420"/>
    </row>
    <row r="730" ht="15.75" customHeight="1">
      <c r="D730" s="420"/>
      <c r="H730" s="420"/>
      <c r="L730" s="420"/>
    </row>
    <row r="731" ht="15.75" customHeight="1">
      <c r="D731" s="420"/>
      <c r="H731" s="420"/>
      <c r="L731" s="420"/>
    </row>
    <row r="732" ht="15.75" customHeight="1">
      <c r="D732" s="420"/>
      <c r="H732" s="420"/>
      <c r="L732" s="420"/>
    </row>
    <row r="733" ht="15.75" customHeight="1">
      <c r="D733" s="420"/>
      <c r="H733" s="420"/>
      <c r="L733" s="420"/>
    </row>
    <row r="734" ht="15.75" customHeight="1">
      <c r="D734" s="420"/>
      <c r="H734" s="420"/>
      <c r="L734" s="420"/>
    </row>
    <row r="735" ht="15.75" customHeight="1">
      <c r="D735" s="420"/>
      <c r="H735" s="420"/>
      <c r="L735" s="420"/>
    </row>
    <row r="736" ht="15.75" customHeight="1">
      <c r="D736" s="420"/>
      <c r="H736" s="420"/>
      <c r="L736" s="420"/>
    </row>
    <row r="737" ht="15.75" customHeight="1">
      <c r="D737" s="420"/>
      <c r="H737" s="420"/>
      <c r="L737" s="420"/>
    </row>
    <row r="738" ht="15.75" customHeight="1">
      <c r="D738" s="420"/>
      <c r="H738" s="420"/>
      <c r="L738" s="420"/>
    </row>
    <row r="739" ht="15.75" customHeight="1">
      <c r="D739" s="420"/>
      <c r="H739" s="420"/>
      <c r="L739" s="420"/>
    </row>
    <row r="740" ht="15.75" customHeight="1">
      <c r="D740" s="420"/>
      <c r="H740" s="420"/>
      <c r="L740" s="420"/>
    </row>
    <row r="741" ht="15.75" customHeight="1">
      <c r="D741" s="420"/>
      <c r="H741" s="420"/>
      <c r="L741" s="420"/>
    </row>
    <row r="742" ht="15.75" customHeight="1">
      <c r="D742" s="420"/>
      <c r="H742" s="420"/>
      <c r="L742" s="420"/>
    </row>
    <row r="743" ht="15.75" customHeight="1">
      <c r="D743" s="420"/>
      <c r="H743" s="420"/>
      <c r="L743" s="420"/>
    </row>
    <row r="744" ht="15.75" customHeight="1">
      <c r="D744" s="420"/>
      <c r="H744" s="420"/>
      <c r="L744" s="420"/>
    </row>
    <row r="745" ht="15.75" customHeight="1">
      <c r="D745" s="420"/>
      <c r="H745" s="420"/>
      <c r="L745" s="420"/>
    </row>
    <row r="746" ht="15.75" customHeight="1">
      <c r="D746" s="420"/>
      <c r="H746" s="420"/>
      <c r="L746" s="420"/>
    </row>
    <row r="747" ht="15.75" customHeight="1">
      <c r="D747" s="420"/>
      <c r="H747" s="420"/>
      <c r="L747" s="420"/>
    </row>
    <row r="748" ht="15.75" customHeight="1">
      <c r="D748" s="420"/>
      <c r="H748" s="420"/>
      <c r="L748" s="420"/>
    </row>
    <row r="749" ht="15.75" customHeight="1">
      <c r="D749" s="420"/>
      <c r="H749" s="420"/>
      <c r="L749" s="420"/>
    </row>
    <row r="750" ht="15.75" customHeight="1">
      <c r="D750" s="420"/>
      <c r="H750" s="420"/>
      <c r="L750" s="420"/>
    </row>
    <row r="751" ht="15.75" customHeight="1">
      <c r="D751" s="420"/>
      <c r="H751" s="420"/>
      <c r="L751" s="420"/>
    </row>
    <row r="752" ht="15.75" customHeight="1">
      <c r="D752" s="420"/>
      <c r="H752" s="420"/>
      <c r="L752" s="420"/>
    </row>
    <row r="753" ht="15.75" customHeight="1">
      <c r="D753" s="420"/>
      <c r="H753" s="420"/>
      <c r="L753" s="420"/>
    </row>
    <row r="754" ht="15.75" customHeight="1">
      <c r="D754" s="420"/>
      <c r="H754" s="420"/>
      <c r="L754" s="420"/>
    </row>
    <row r="755" ht="15.75" customHeight="1">
      <c r="D755" s="420"/>
      <c r="H755" s="420"/>
      <c r="L755" s="420"/>
    </row>
    <row r="756" ht="15.75" customHeight="1">
      <c r="D756" s="420"/>
      <c r="H756" s="420"/>
      <c r="L756" s="420"/>
    </row>
    <row r="757" ht="15.75" customHeight="1">
      <c r="D757" s="420"/>
      <c r="H757" s="420"/>
      <c r="L757" s="420"/>
    </row>
    <row r="758" ht="15.75" customHeight="1">
      <c r="D758" s="420"/>
      <c r="H758" s="420"/>
      <c r="L758" s="420"/>
    </row>
    <row r="759" ht="15.75" customHeight="1">
      <c r="D759" s="420"/>
      <c r="H759" s="420"/>
      <c r="L759" s="420"/>
    </row>
    <row r="760" ht="15.75" customHeight="1">
      <c r="D760" s="420"/>
      <c r="H760" s="420"/>
      <c r="L760" s="420"/>
    </row>
    <row r="761" ht="15.75" customHeight="1">
      <c r="D761" s="420"/>
      <c r="H761" s="420"/>
      <c r="L761" s="420"/>
    </row>
    <row r="762" ht="15.75" customHeight="1">
      <c r="D762" s="420"/>
      <c r="H762" s="420"/>
      <c r="L762" s="420"/>
    </row>
    <row r="763" ht="15.75" customHeight="1">
      <c r="D763" s="420"/>
      <c r="H763" s="420"/>
      <c r="L763" s="420"/>
    </row>
    <row r="764" ht="15.75" customHeight="1">
      <c r="D764" s="420"/>
      <c r="H764" s="420"/>
      <c r="L764" s="420"/>
    </row>
    <row r="765" ht="15.75" customHeight="1">
      <c r="D765" s="420"/>
      <c r="H765" s="420"/>
      <c r="L765" s="420"/>
    </row>
    <row r="766" ht="15.75" customHeight="1">
      <c r="D766" s="420"/>
      <c r="H766" s="420"/>
      <c r="L766" s="420"/>
    </row>
    <row r="767" ht="15.75" customHeight="1">
      <c r="D767" s="420"/>
      <c r="H767" s="420"/>
      <c r="L767" s="420"/>
    </row>
    <row r="768" ht="15.75" customHeight="1">
      <c r="D768" s="420"/>
      <c r="H768" s="420"/>
      <c r="L768" s="420"/>
    </row>
    <row r="769" ht="15.75" customHeight="1">
      <c r="D769" s="420"/>
      <c r="H769" s="420"/>
      <c r="L769" s="420"/>
    </row>
    <row r="770" ht="15.75" customHeight="1">
      <c r="D770" s="420"/>
      <c r="H770" s="420"/>
      <c r="L770" s="420"/>
    </row>
    <row r="771" ht="15.75" customHeight="1">
      <c r="D771" s="420"/>
      <c r="H771" s="420"/>
      <c r="L771" s="420"/>
    </row>
    <row r="772" ht="15.75" customHeight="1">
      <c r="D772" s="420"/>
      <c r="H772" s="420"/>
      <c r="L772" s="420"/>
    </row>
    <row r="773" ht="15.75" customHeight="1">
      <c r="D773" s="420"/>
      <c r="H773" s="420"/>
      <c r="L773" s="420"/>
    </row>
    <row r="774" ht="15.75" customHeight="1">
      <c r="D774" s="420"/>
      <c r="H774" s="420"/>
      <c r="L774" s="420"/>
    </row>
    <row r="775" ht="15.75" customHeight="1">
      <c r="D775" s="420"/>
      <c r="H775" s="420"/>
      <c r="L775" s="420"/>
    </row>
    <row r="776" ht="15.75" customHeight="1">
      <c r="D776" s="420"/>
      <c r="H776" s="420"/>
      <c r="L776" s="420"/>
    </row>
    <row r="777" ht="15.75" customHeight="1">
      <c r="D777" s="420"/>
      <c r="H777" s="420"/>
      <c r="L777" s="420"/>
    </row>
    <row r="778" ht="15.75" customHeight="1">
      <c r="D778" s="420"/>
      <c r="H778" s="420"/>
      <c r="L778" s="420"/>
    </row>
    <row r="779" ht="15.75" customHeight="1">
      <c r="D779" s="420"/>
      <c r="H779" s="420"/>
      <c r="L779" s="420"/>
    </row>
    <row r="780" ht="15.75" customHeight="1">
      <c r="D780" s="420"/>
      <c r="H780" s="420"/>
      <c r="L780" s="420"/>
    </row>
    <row r="781" ht="15.75" customHeight="1">
      <c r="D781" s="420"/>
      <c r="H781" s="420"/>
      <c r="L781" s="420"/>
    </row>
    <row r="782" ht="15.75" customHeight="1">
      <c r="D782" s="420"/>
      <c r="H782" s="420"/>
      <c r="L782" s="420"/>
    </row>
    <row r="783" ht="15.75" customHeight="1">
      <c r="D783" s="420"/>
      <c r="H783" s="420"/>
      <c r="L783" s="420"/>
    </row>
    <row r="784" ht="15.75" customHeight="1">
      <c r="D784" s="420"/>
      <c r="H784" s="420"/>
      <c r="L784" s="420"/>
    </row>
    <row r="785" ht="15.75" customHeight="1">
      <c r="D785" s="420"/>
      <c r="H785" s="420"/>
      <c r="L785" s="420"/>
    </row>
    <row r="786" ht="15.75" customHeight="1">
      <c r="D786" s="420"/>
      <c r="H786" s="420"/>
      <c r="L786" s="420"/>
    </row>
    <row r="787" ht="15.75" customHeight="1">
      <c r="D787" s="420"/>
      <c r="H787" s="420"/>
      <c r="L787" s="420"/>
    </row>
    <row r="788" ht="15.75" customHeight="1">
      <c r="D788" s="420"/>
      <c r="H788" s="420"/>
      <c r="L788" s="420"/>
    </row>
    <row r="789" ht="15.75" customHeight="1">
      <c r="D789" s="420"/>
      <c r="H789" s="420"/>
      <c r="L789" s="420"/>
    </row>
    <row r="790" ht="15.75" customHeight="1">
      <c r="D790" s="420"/>
      <c r="H790" s="420"/>
      <c r="L790" s="420"/>
    </row>
    <row r="791" ht="15.75" customHeight="1">
      <c r="D791" s="420"/>
      <c r="H791" s="420"/>
      <c r="L791" s="420"/>
    </row>
    <row r="792" ht="15.75" customHeight="1">
      <c r="D792" s="420"/>
      <c r="H792" s="420"/>
      <c r="L792" s="420"/>
    </row>
    <row r="793" ht="15.75" customHeight="1">
      <c r="D793" s="420"/>
      <c r="H793" s="420"/>
      <c r="L793" s="420"/>
    </row>
    <row r="794" ht="15.75" customHeight="1">
      <c r="D794" s="420"/>
      <c r="H794" s="420"/>
      <c r="L794" s="420"/>
    </row>
    <row r="795" ht="15.75" customHeight="1">
      <c r="D795" s="420"/>
      <c r="H795" s="420"/>
      <c r="L795" s="420"/>
    </row>
    <row r="796" ht="15.75" customHeight="1">
      <c r="D796" s="420"/>
      <c r="H796" s="420"/>
      <c r="L796" s="420"/>
    </row>
    <row r="797" ht="15.75" customHeight="1">
      <c r="D797" s="420"/>
      <c r="H797" s="420"/>
      <c r="L797" s="420"/>
    </row>
    <row r="798" ht="15.75" customHeight="1">
      <c r="D798" s="420"/>
      <c r="H798" s="420"/>
      <c r="L798" s="420"/>
    </row>
    <row r="799" ht="15.75" customHeight="1">
      <c r="D799" s="420"/>
      <c r="H799" s="420"/>
      <c r="L799" s="420"/>
    </row>
    <row r="800" ht="15.75" customHeight="1">
      <c r="D800" s="420"/>
      <c r="H800" s="420"/>
      <c r="L800" s="420"/>
    </row>
    <row r="801" ht="15.75" customHeight="1">
      <c r="D801" s="420"/>
      <c r="H801" s="420"/>
      <c r="L801" s="420"/>
    </row>
    <row r="802" ht="15.75" customHeight="1">
      <c r="D802" s="420"/>
      <c r="H802" s="420"/>
      <c r="L802" s="420"/>
    </row>
    <row r="803" ht="15.75" customHeight="1">
      <c r="D803" s="420"/>
      <c r="H803" s="420"/>
      <c r="L803" s="420"/>
    </row>
    <row r="804" ht="15.75" customHeight="1">
      <c r="D804" s="420"/>
      <c r="H804" s="420"/>
      <c r="L804" s="420"/>
    </row>
    <row r="805" ht="15.75" customHeight="1">
      <c r="D805" s="420"/>
      <c r="H805" s="420"/>
      <c r="L805" s="420"/>
    </row>
    <row r="806" ht="15.75" customHeight="1">
      <c r="D806" s="420"/>
      <c r="H806" s="420"/>
      <c r="L806" s="420"/>
    </row>
    <row r="807" ht="15.75" customHeight="1">
      <c r="D807" s="420"/>
      <c r="H807" s="420"/>
      <c r="L807" s="420"/>
    </row>
    <row r="808" ht="15.75" customHeight="1">
      <c r="D808" s="420"/>
      <c r="H808" s="420"/>
      <c r="L808" s="420"/>
    </row>
    <row r="809" ht="15.75" customHeight="1">
      <c r="D809" s="420"/>
      <c r="H809" s="420"/>
      <c r="L809" s="420"/>
    </row>
    <row r="810" ht="15.75" customHeight="1">
      <c r="D810" s="420"/>
      <c r="H810" s="420"/>
      <c r="L810" s="420"/>
    </row>
    <row r="811" ht="15.75" customHeight="1">
      <c r="D811" s="420"/>
      <c r="H811" s="420"/>
      <c r="L811" s="420"/>
    </row>
    <row r="812" ht="15.75" customHeight="1">
      <c r="D812" s="420"/>
      <c r="H812" s="420"/>
      <c r="L812" s="420"/>
    </row>
    <row r="813" ht="15.75" customHeight="1">
      <c r="D813" s="420"/>
      <c r="H813" s="420"/>
      <c r="L813" s="420"/>
    </row>
    <row r="814" ht="15.75" customHeight="1">
      <c r="D814" s="420"/>
      <c r="H814" s="420"/>
      <c r="L814" s="420"/>
    </row>
    <row r="815" ht="15.75" customHeight="1">
      <c r="D815" s="420"/>
      <c r="H815" s="420"/>
      <c r="L815" s="420"/>
    </row>
    <row r="816" ht="15.75" customHeight="1">
      <c r="D816" s="420"/>
      <c r="H816" s="420"/>
      <c r="L816" s="420"/>
    </row>
    <row r="817" ht="15.75" customHeight="1">
      <c r="D817" s="420"/>
      <c r="H817" s="420"/>
      <c r="L817" s="420"/>
    </row>
    <row r="818" ht="15.75" customHeight="1">
      <c r="D818" s="420"/>
      <c r="H818" s="420"/>
      <c r="L818" s="420"/>
    </row>
    <row r="819" ht="15.75" customHeight="1">
      <c r="D819" s="420"/>
      <c r="H819" s="420"/>
      <c r="L819" s="420"/>
    </row>
    <row r="820" ht="15.75" customHeight="1">
      <c r="D820" s="420"/>
      <c r="H820" s="420"/>
      <c r="L820" s="420"/>
    </row>
    <row r="821" ht="15.75" customHeight="1">
      <c r="D821" s="420"/>
      <c r="H821" s="420"/>
      <c r="L821" s="420"/>
    </row>
    <row r="822" ht="15.75" customHeight="1">
      <c r="D822" s="420"/>
      <c r="H822" s="420"/>
      <c r="L822" s="420"/>
    </row>
    <row r="823" ht="15.75" customHeight="1">
      <c r="D823" s="420"/>
      <c r="H823" s="420"/>
      <c r="L823" s="420"/>
    </row>
    <row r="824" ht="15.75" customHeight="1">
      <c r="D824" s="420"/>
      <c r="H824" s="420"/>
      <c r="L824" s="420"/>
    </row>
    <row r="825" ht="15.75" customHeight="1">
      <c r="D825" s="420"/>
      <c r="H825" s="420"/>
      <c r="L825" s="420"/>
    </row>
    <row r="826" ht="15.75" customHeight="1">
      <c r="D826" s="420"/>
      <c r="H826" s="420"/>
      <c r="L826" s="420"/>
    </row>
    <row r="827" ht="15.75" customHeight="1">
      <c r="D827" s="420"/>
      <c r="H827" s="420"/>
      <c r="L827" s="420"/>
    </row>
    <row r="828" ht="15.75" customHeight="1">
      <c r="D828" s="420"/>
      <c r="H828" s="420"/>
      <c r="L828" s="420"/>
    </row>
    <row r="829" ht="15.75" customHeight="1">
      <c r="D829" s="420"/>
      <c r="H829" s="420"/>
      <c r="L829" s="420"/>
    </row>
    <row r="830" ht="15.75" customHeight="1">
      <c r="D830" s="420"/>
      <c r="H830" s="420"/>
      <c r="L830" s="420"/>
    </row>
    <row r="831" ht="15.75" customHeight="1">
      <c r="D831" s="420"/>
      <c r="H831" s="420"/>
      <c r="L831" s="420"/>
    </row>
    <row r="832" ht="15.75" customHeight="1">
      <c r="D832" s="420"/>
      <c r="H832" s="420"/>
      <c r="L832" s="420"/>
    </row>
    <row r="833" ht="15.75" customHeight="1">
      <c r="D833" s="420"/>
      <c r="H833" s="420"/>
      <c r="L833" s="420"/>
    </row>
    <row r="834" ht="15.75" customHeight="1">
      <c r="D834" s="420"/>
      <c r="H834" s="420"/>
      <c r="L834" s="420"/>
    </row>
    <row r="835" ht="15.75" customHeight="1">
      <c r="D835" s="420"/>
      <c r="H835" s="420"/>
      <c r="L835" s="420"/>
    </row>
    <row r="836" ht="15.75" customHeight="1">
      <c r="D836" s="420"/>
      <c r="H836" s="420"/>
      <c r="L836" s="420"/>
    </row>
    <row r="837" ht="15.75" customHeight="1">
      <c r="D837" s="420"/>
      <c r="H837" s="420"/>
      <c r="L837" s="420"/>
    </row>
    <row r="838" ht="15.75" customHeight="1">
      <c r="D838" s="420"/>
      <c r="H838" s="420"/>
      <c r="L838" s="420"/>
    </row>
    <row r="839" ht="15.75" customHeight="1">
      <c r="D839" s="420"/>
      <c r="H839" s="420"/>
      <c r="L839" s="420"/>
    </row>
    <row r="840" ht="15.75" customHeight="1">
      <c r="D840" s="420"/>
      <c r="H840" s="420"/>
      <c r="L840" s="420"/>
    </row>
    <row r="841" ht="15.75" customHeight="1">
      <c r="D841" s="420"/>
      <c r="H841" s="420"/>
      <c r="L841" s="420"/>
    </row>
    <row r="842" ht="15.75" customHeight="1">
      <c r="D842" s="420"/>
      <c r="H842" s="420"/>
      <c r="L842" s="420"/>
    </row>
    <row r="843" ht="15.75" customHeight="1">
      <c r="D843" s="420"/>
      <c r="H843" s="420"/>
      <c r="L843" s="420"/>
    </row>
    <row r="844" ht="15.75" customHeight="1">
      <c r="D844" s="420"/>
      <c r="H844" s="420"/>
      <c r="L844" s="420"/>
    </row>
    <row r="845" ht="15.75" customHeight="1">
      <c r="D845" s="420"/>
      <c r="H845" s="420"/>
      <c r="L845" s="420"/>
    </row>
    <row r="846" ht="15.75" customHeight="1">
      <c r="D846" s="420"/>
      <c r="H846" s="420"/>
      <c r="L846" s="420"/>
    </row>
    <row r="847" ht="15.75" customHeight="1">
      <c r="D847" s="420"/>
      <c r="H847" s="420"/>
      <c r="L847" s="420"/>
    </row>
    <row r="848" ht="15.75" customHeight="1">
      <c r="D848" s="420"/>
      <c r="H848" s="420"/>
      <c r="L848" s="420"/>
    </row>
    <row r="849" ht="15.75" customHeight="1">
      <c r="D849" s="420"/>
      <c r="H849" s="420"/>
      <c r="L849" s="420"/>
    </row>
    <row r="850" ht="15.75" customHeight="1">
      <c r="D850" s="420"/>
      <c r="H850" s="420"/>
      <c r="L850" s="420"/>
    </row>
    <row r="851" ht="15.75" customHeight="1">
      <c r="D851" s="420"/>
      <c r="H851" s="420"/>
      <c r="L851" s="420"/>
    </row>
    <row r="852" ht="15.75" customHeight="1">
      <c r="D852" s="420"/>
      <c r="H852" s="420"/>
      <c r="L852" s="420"/>
    </row>
    <row r="853" ht="15.75" customHeight="1">
      <c r="D853" s="420"/>
      <c r="H853" s="420"/>
      <c r="L853" s="420"/>
    </row>
    <row r="854" ht="15.75" customHeight="1">
      <c r="D854" s="420"/>
      <c r="H854" s="420"/>
      <c r="L854" s="420"/>
    </row>
    <row r="855" ht="15.75" customHeight="1">
      <c r="D855" s="420"/>
      <c r="H855" s="420"/>
      <c r="L855" s="420"/>
    </row>
    <row r="856" ht="15.75" customHeight="1">
      <c r="D856" s="420"/>
      <c r="H856" s="420"/>
      <c r="L856" s="420"/>
    </row>
    <row r="857" ht="15.75" customHeight="1">
      <c r="D857" s="420"/>
      <c r="H857" s="420"/>
      <c r="L857" s="420"/>
    </row>
    <row r="858" ht="15.75" customHeight="1">
      <c r="D858" s="420"/>
      <c r="H858" s="420"/>
      <c r="L858" s="420"/>
    </row>
    <row r="859" ht="15.75" customHeight="1">
      <c r="D859" s="420"/>
      <c r="H859" s="420"/>
      <c r="L859" s="420"/>
    </row>
    <row r="860" ht="15.75" customHeight="1">
      <c r="D860" s="420"/>
      <c r="H860" s="420"/>
      <c r="L860" s="420"/>
    </row>
    <row r="861" ht="15.75" customHeight="1">
      <c r="D861" s="420"/>
      <c r="H861" s="420"/>
      <c r="L861" s="420"/>
    </row>
    <row r="862" ht="15.75" customHeight="1">
      <c r="D862" s="420"/>
      <c r="H862" s="420"/>
      <c r="L862" s="420"/>
    </row>
    <row r="863" ht="15.75" customHeight="1">
      <c r="D863" s="420"/>
      <c r="H863" s="420"/>
      <c r="L863" s="420"/>
    </row>
    <row r="864" ht="15.75" customHeight="1">
      <c r="D864" s="420"/>
      <c r="H864" s="420"/>
      <c r="L864" s="420"/>
    </row>
    <row r="865" ht="15.75" customHeight="1">
      <c r="D865" s="420"/>
      <c r="H865" s="420"/>
      <c r="L865" s="420"/>
    </row>
    <row r="866" ht="15.75" customHeight="1">
      <c r="D866" s="420"/>
      <c r="H866" s="420"/>
      <c r="L866" s="420"/>
    </row>
    <row r="867" ht="15.75" customHeight="1">
      <c r="D867" s="420"/>
      <c r="H867" s="420"/>
      <c r="L867" s="420"/>
    </row>
    <row r="868" ht="15.75" customHeight="1">
      <c r="D868" s="420"/>
      <c r="H868" s="420"/>
      <c r="L868" s="420"/>
    </row>
    <row r="869" ht="15.75" customHeight="1">
      <c r="D869" s="420"/>
      <c r="H869" s="420"/>
      <c r="L869" s="420"/>
    </row>
    <row r="870" ht="15.75" customHeight="1">
      <c r="D870" s="420"/>
      <c r="H870" s="420"/>
      <c r="L870" s="420"/>
    </row>
    <row r="871" ht="15.75" customHeight="1">
      <c r="D871" s="420"/>
      <c r="H871" s="420"/>
      <c r="L871" s="420"/>
    </row>
    <row r="872" ht="15.75" customHeight="1">
      <c r="D872" s="420"/>
      <c r="H872" s="420"/>
      <c r="L872" s="420"/>
    </row>
    <row r="873" ht="15.75" customHeight="1">
      <c r="D873" s="420"/>
      <c r="H873" s="420"/>
      <c r="L873" s="420"/>
    </row>
    <row r="874" ht="15.75" customHeight="1">
      <c r="D874" s="420"/>
      <c r="H874" s="420"/>
      <c r="L874" s="420"/>
    </row>
    <row r="875" ht="15.75" customHeight="1">
      <c r="D875" s="420"/>
      <c r="H875" s="420"/>
      <c r="L875" s="420"/>
    </row>
    <row r="876" ht="15.75" customHeight="1">
      <c r="D876" s="420"/>
      <c r="H876" s="420"/>
      <c r="L876" s="420"/>
    </row>
    <row r="877" ht="15.75" customHeight="1">
      <c r="D877" s="420"/>
      <c r="H877" s="420"/>
      <c r="L877" s="420"/>
    </row>
    <row r="878" ht="15.75" customHeight="1">
      <c r="D878" s="420"/>
      <c r="H878" s="420"/>
      <c r="L878" s="420"/>
    </row>
    <row r="879" ht="15.75" customHeight="1">
      <c r="D879" s="420"/>
      <c r="H879" s="420"/>
      <c r="L879" s="420"/>
    </row>
    <row r="880" ht="15.75" customHeight="1">
      <c r="D880" s="420"/>
      <c r="H880" s="420"/>
      <c r="L880" s="420"/>
    </row>
    <row r="881" ht="15.75" customHeight="1">
      <c r="D881" s="420"/>
      <c r="H881" s="420"/>
      <c r="L881" s="420"/>
    </row>
    <row r="882" ht="15.75" customHeight="1">
      <c r="D882" s="420"/>
      <c r="H882" s="420"/>
      <c r="L882" s="420"/>
    </row>
    <row r="883" ht="15.75" customHeight="1">
      <c r="D883" s="420"/>
      <c r="H883" s="420"/>
      <c r="L883" s="420"/>
    </row>
    <row r="884" ht="15.75" customHeight="1">
      <c r="D884" s="420"/>
      <c r="H884" s="420"/>
      <c r="L884" s="420"/>
    </row>
    <row r="885" ht="15.75" customHeight="1">
      <c r="D885" s="420"/>
      <c r="H885" s="420"/>
      <c r="L885" s="420"/>
    </row>
    <row r="886" ht="15.75" customHeight="1">
      <c r="D886" s="420"/>
      <c r="H886" s="420"/>
      <c r="L886" s="420"/>
    </row>
    <row r="887" ht="15.75" customHeight="1">
      <c r="D887" s="420"/>
      <c r="H887" s="420"/>
      <c r="L887" s="420"/>
    </row>
    <row r="888" ht="15.75" customHeight="1">
      <c r="D888" s="420"/>
      <c r="H888" s="420"/>
      <c r="L888" s="420"/>
    </row>
    <row r="889" ht="15.75" customHeight="1">
      <c r="D889" s="420"/>
      <c r="H889" s="420"/>
      <c r="L889" s="420"/>
    </row>
    <row r="890" ht="15.75" customHeight="1">
      <c r="D890" s="420"/>
      <c r="H890" s="420"/>
      <c r="L890" s="420"/>
    </row>
    <row r="891" ht="15.75" customHeight="1">
      <c r="D891" s="420"/>
      <c r="H891" s="420"/>
      <c r="L891" s="420"/>
    </row>
    <row r="892" ht="15.75" customHeight="1">
      <c r="D892" s="420"/>
      <c r="H892" s="420"/>
      <c r="L892" s="420"/>
    </row>
    <row r="893" ht="15.75" customHeight="1">
      <c r="D893" s="420"/>
      <c r="H893" s="420"/>
      <c r="L893" s="420"/>
    </row>
    <row r="894" ht="15.75" customHeight="1">
      <c r="D894" s="420"/>
      <c r="H894" s="420"/>
      <c r="L894" s="420"/>
    </row>
    <row r="895" ht="15.75" customHeight="1">
      <c r="D895" s="420"/>
      <c r="H895" s="420"/>
      <c r="L895" s="420"/>
    </row>
    <row r="896" ht="15.75" customHeight="1">
      <c r="D896" s="420"/>
      <c r="H896" s="420"/>
      <c r="L896" s="420"/>
    </row>
    <row r="897" ht="15.75" customHeight="1">
      <c r="D897" s="420"/>
      <c r="H897" s="420"/>
      <c r="L897" s="420"/>
    </row>
    <row r="898" ht="15.75" customHeight="1">
      <c r="D898" s="420"/>
      <c r="H898" s="420"/>
      <c r="L898" s="420"/>
    </row>
    <row r="899" ht="15.75" customHeight="1">
      <c r="D899" s="420"/>
      <c r="H899" s="420"/>
      <c r="L899" s="420"/>
    </row>
    <row r="900" ht="15.75" customHeight="1">
      <c r="D900" s="420"/>
      <c r="H900" s="420"/>
      <c r="L900" s="420"/>
    </row>
    <row r="901" ht="15.75" customHeight="1">
      <c r="D901" s="420"/>
      <c r="H901" s="420"/>
      <c r="L901" s="420"/>
    </row>
    <row r="902" ht="15.75" customHeight="1">
      <c r="D902" s="420"/>
      <c r="H902" s="420"/>
      <c r="L902" s="420"/>
    </row>
    <row r="903" ht="15.75" customHeight="1">
      <c r="D903" s="420"/>
      <c r="H903" s="420"/>
      <c r="L903" s="420"/>
    </row>
    <row r="904" ht="15.75" customHeight="1">
      <c r="D904" s="420"/>
      <c r="H904" s="420"/>
      <c r="L904" s="420"/>
    </row>
    <row r="905" ht="15.75" customHeight="1">
      <c r="D905" s="420"/>
      <c r="H905" s="420"/>
      <c r="L905" s="420"/>
    </row>
    <row r="906" ht="15.75" customHeight="1">
      <c r="D906" s="420"/>
      <c r="H906" s="420"/>
      <c r="L906" s="420"/>
    </row>
    <row r="907" ht="15.75" customHeight="1">
      <c r="D907" s="420"/>
      <c r="H907" s="420"/>
      <c r="L907" s="420"/>
    </row>
    <row r="908" ht="15.75" customHeight="1">
      <c r="D908" s="420"/>
      <c r="H908" s="420"/>
      <c r="L908" s="420"/>
    </row>
    <row r="909" ht="15.75" customHeight="1">
      <c r="D909" s="420"/>
      <c r="H909" s="420"/>
      <c r="L909" s="420"/>
    </row>
    <row r="910" ht="15.75" customHeight="1">
      <c r="D910" s="420"/>
      <c r="H910" s="420"/>
      <c r="L910" s="420"/>
    </row>
    <row r="911" ht="15.75" customHeight="1">
      <c r="D911" s="420"/>
      <c r="H911" s="420"/>
      <c r="L911" s="420"/>
    </row>
    <row r="912" ht="15.75" customHeight="1">
      <c r="D912" s="420"/>
      <c r="H912" s="420"/>
      <c r="L912" s="420"/>
    </row>
    <row r="913" ht="15.75" customHeight="1">
      <c r="D913" s="420"/>
      <c r="H913" s="420"/>
      <c r="L913" s="420"/>
    </row>
    <row r="914" ht="15.75" customHeight="1">
      <c r="D914" s="420"/>
      <c r="H914" s="420"/>
      <c r="L914" s="420"/>
    </row>
    <row r="915" ht="15.75" customHeight="1">
      <c r="D915" s="420"/>
      <c r="H915" s="420"/>
      <c r="L915" s="420"/>
    </row>
    <row r="916" ht="15.75" customHeight="1">
      <c r="D916" s="420"/>
      <c r="H916" s="420"/>
      <c r="L916" s="420"/>
    </row>
    <row r="917" ht="15.75" customHeight="1">
      <c r="D917" s="420"/>
      <c r="H917" s="420"/>
      <c r="L917" s="420"/>
    </row>
    <row r="918" ht="15.75" customHeight="1">
      <c r="D918" s="420"/>
      <c r="H918" s="420"/>
      <c r="L918" s="420"/>
    </row>
    <row r="919" ht="15.75" customHeight="1">
      <c r="D919" s="420"/>
      <c r="H919" s="420"/>
      <c r="L919" s="420"/>
    </row>
    <row r="920" ht="15.75" customHeight="1">
      <c r="D920" s="420"/>
      <c r="H920" s="420"/>
      <c r="L920" s="420"/>
    </row>
    <row r="921" ht="15.75" customHeight="1">
      <c r="D921" s="420"/>
      <c r="H921" s="420"/>
      <c r="L921" s="420"/>
    </row>
    <row r="922" ht="15.75" customHeight="1">
      <c r="D922" s="420"/>
      <c r="H922" s="420"/>
      <c r="L922" s="420"/>
    </row>
    <row r="923" ht="15.75" customHeight="1">
      <c r="D923" s="420"/>
      <c r="H923" s="420"/>
      <c r="L923" s="420"/>
    </row>
    <row r="924" ht="15.75" customHeight="1">
      <c r="D924" s="420"/>
      <c r="H924" s="420"/>
      <c r="L924" s="420"/>
    </row>
    <row r="925" ht="15.75" customHeight="1">
      <c r="D925" s="420"/>
      <c r="H925" s="420"/>
      <c r="L925" s="420"/>
    </row>
    <row r="926" ht="15.75" customHeight="1">
      <c r="D926" s="420"/>
      <c r="H926" s="420"/>
      <c r="L926" s="420"/>
    </row>
    <row r="927" ht="15.75" customHeight="1">
      <c r="D927" s="420"/>
      <c r="H927" s="420"/>
      <c r="L927" s="420"/>
    </row>
    <row r="928" ht="15.75" customHeight="1">
      <c r="D928" s="420"/>
      <c r="H928" s="420"/>
      <c r="L928" s="420"/>
    </row>
    <row r="929" ht="15.75" customHeight="1">
      <c r="D929" s="420"/>
      <c r="H929" s="420"/>
      <c r="L929" s="420"/>
    </row>
    <row r="930" ht="15.75" customHeight="1">
      <c r="D930" s="420"/>
      <c r="H930" s="420"/>
      <c r="L930" s="420"/>
    </row>
    <row r="931" ht="15.75" customHeight="1">
      <c r="D931" s="420"/>
      <c r="H931" s="420"/>
      <c r="L931" s="420"/>
    </row>
    <row r="932" ht="15.75" customHeight="1">
      <c r="D932" s="420"/>
      <c r="H932" s="420"/>
      <c r="L932" s="420"/>
    </row>
    <row r="933" ht="15.75" customHeight="1">
      <c r="D933" s="420"/>
      <c r="H933" s="420"/>
      <c r="L933" s="420"/>
    </row>
    <row r="934" ht="15.75" customHeight="1">
      <c r="D934" s="420"/>
      <c r="H934" s="420"/>
      <c r="L934" s="420"/>
    </row>
    <row r="935" ht="15.75" customHeight="1">
      <c r="D935" s="420"/>
      <c r="H935" s="420"/>
      <c r="L935" s="420"/>
    </row>
    <row r="936" ht="15.75" customHeight="1">
      <c r="D936" s="420"/>
      <c r="H936" s="420"/>
      <c r="L936" s="420"/>
    </row>
    <row r="937" ht="15.75" customHeight="1">
      <c r="D937" s="420"/>
      <c r="H937" s="420"/>
      <c r="L937" s="420"/>
    </row>
    <row r="938" ht="15.75" customHeight="1">
      <c r="D938" s="420"/>
      <c r="H938" s="420"/>
      <c r="L938" s="420"/>
    </row>
    <row r="939" ht="15.75" customHeight="1">
      <c r="D939" s="420"/>
      <c r="H939" s="420"/>
      <c r="L939" s="420"/>
    </row>
    <row r="940" ht="15.75" customHeight="1">
      <c r="D940" s="420"/>
      <c r="H940" s="420"/>
      <c r="L940" s="420"/>
    </row>
    <row r="941" ht="15.75" customHeight="1">
      <c r="D941" s="420"/>
      <c r="H941" s="420"/>
      <c r="L941" s="420"/>
    </row>
    <row r="942" ht="15.75" customHeight="1">
      <c r="D942" s="420"/>
      <c r="H942" s="420"/>
      <c r="L942" s="420"/>
    </row>
    <row r="943" ht="15.75" customHeight="1">
      <c r="D943" s="420"/>
      <c r="H943" s="420"/>
      <c r="L943" s="420"/>
    </row>
    <row r="944" ht="15.75" customHeight="1">
      <c r="D944" s="420"/>
      <c r="H944" s="420"/>
      <c r="L944" s="420"/>
    </row>
    <row r="945" ht="15.75" customHeight="1">
      <c r="D945" s="420"/>
      <c r="H945" s="420"/>
      <c r="L945" s="420"/>
    </row>
    <row r="946" ht="15.75" customHeight="1">
      <c r="D946" s="420"/>
      <c r="H946" s="420"/>
      <c r="L946" s="420"/>
    </row>
    <row r="947" ht="15.75" customHeight="1">
      <c r="D947" s="420"/>
      <c r="H947" s="420"/>
      <c r="L947" s="420"/>
    </row>
    <row r="948" ht="15.75" customHeight="1">
      <c r="D948" s="420"/>
      <c r="H948" s="420"/>
      <c r="L948" s="420"/>
    </row>
    <row r="949" ht="15.75" customHeight="1">
      <c r="D949" s="420"/>
      <c r="H949" s="420"/>
      <c r="L949" s="420"/>
    </row>
    <row r="950" ht="15.75" customHeight="1">
      <c r="D950" s="420"/>
      <c r="H950" s="420"/>
      <c r="L950" s="420"/>
    </row>
    <row r="951" ht="15.75" customHeight="1">
      <c r="D951" s="420"/>
      <c r="H951" s="420"/>
      <c r="L951" s="420"/>
    </row>
    <row r="952" ht="15.75" customHeight="1">
      <c r="D952" s="420"/>
      <c r="H952" s="420"/>
      <c r="L952" s="420"/>
    </row>
    <row r="953" ht="15.75" customHeight="1">
      <c r="D953" s="420"/>
      <c r="H953" s="420"/>
      <c r="L953" s="420"/>
    </row>
    <row r="954" ht="15.75" customHeight="1">
      <c r="D954" s="420"/>
      <c r="H954" s="420"/>
      <c r="L954" s="420"/>
    </row>
    <row r="955" ht="15.75" customHeight="1">
      <c r="D955" s="420"/>
      <c r="H955" s="420"/>
      <c r="L955" s="420"/>
    </row>
    <row r="956" ht="15.75" customHeight="1">
      <c r="D956" s="420"/>
      <c r="H956" s="420"/>
      <c r="L956" s="420"/>
    </row>
    <row r="957" ht="15.75" customHeight="1">
      <c r="D957" s="420"/>
      <c r="H957" s="420"/>
      <c r="L957" s="420"/>
    </row>
    <row r="958" ht="15.75" customHeight="1">
      <c r="D958" s="420"/>
      <c r="H958" s="420"/>
      <c r="L958" s="420"/>
    </row>
    <row r="959" ht="15.75" customHeight="1">
      <c r="D959" s="420"/>
      <c r="H959" s="420"/>
      <c r="L959" s="420"/>
    </row>
    <row r="960" ht="15.75" customHeight="1">
      <c r="D960" s="420"/>
      <c r="H960" s="420"/>
      <c r="L960" s="420"/>
    </row>
    <row r="961" ht="15.75" customHeight="1">
      <c r="D961" s="420"/>
      <c r="H961" s="420"/>
      <c r="L961" s="420"/>
    </row>
    <row r="962" ht="15.75" customHeight="1">
      <c r="D962" s="420"/>
      <c r="H962" s="420"/>
      <c r="L962" s="420"/>
    </row>
    <row r="963" ht="15.75" customHeight="1">
      <c r="D963" s="420"/>
      <c r="H963" s="420"/>
      <c r="L963" s="420"/>
    </row>
    <row r="964" ht="15.75" customHeight="1">
      <c r="D964" s="420"/>
      <c r="H964" s="420"/>
      <c r="L964" s="420"/>
    </row>
    <row r="965" ht="15.75" customHeight="1">
      <c r="D965" s="420"/>
      <c r="H965" s="420"/>
      <c r="L965" s="420"/>
    </row>
    <row r="966" ht="15.75" customHeight="1">
      <c r="D966" s="420"/>
      <c r="H966" s="420"/>
      <c r="L966" s="420"/>
    </row>
    <row r="967" ht="15.75" customHeight="1">
      <c r="D967" s="420"/>
      <c r="H967" s="420"/>
      <c r="L967" s="420"/>
    </row>
    <row r="968" ht="15.75" customHeight="1">
      <c r="D968" s="420"/>
      <c r="H968" s="420"/>
      <c r="L968" s="420"/>
    </row>
    <row r="969" ht="15.75" customHeight="1">
      <c r="D969" s="420"/>
      <c r="H969" s="420"/>
      <c r="L969" s="420"/>
    </row>
    <row r="970" ht="15.75" customHeight="1">
      <c r="D970" s="420"/>
      <c r="H970" s="420"/>
      <c r="L970" s="420"/>
    </row>
    <row r="971" ht="15.75" customHeight="1">
      <c r="D971" s="420"/>
      <c r="H971" s="420"/>
      <c r="L971" s="420"/>
    </row>
    <row r="972" ht="15.75" customHeight="1">
      <c r="D972" s="420"/>
      <c r="H972" s="420"/>
      <c r="L972" s="420"/>
    </row>
    <row r="973" ht="15.75" customHeight="1">
      <c r="D973" s="420"/>
      <c r="H973" s="420"/>
      <c r="L973" s="420"/>
    </row>
    <row r="974" ht="15.75" customHeight="1">
      <c r="D974" s="420"/>
      <c r="H974" s="420"/>
      <c r="L974" s="420"/>
    </row>
    <row r="975" ht="15.75" customHeight="1">
      <c r="D975" s="420"/>
      <c r="H975" s="420"/>
      <c r="L975" s="420"/>
    </row>
    <row r="976" ht="15.75" customHeight="1">
      <c r="D976" s="420"/>
      <c r="H976" s="420"/>
      <c r="L976" s="420"/>
    </row>
    <row r="977" ht="15.75" customHeight="1">
      <c r="D977" s="420"/>
      <c r="H977" s="420"/>
      <c r="L977" s="420"/>
    </row>
    <row r="978" ht="15.75" customHeight="1">
      <c r="D978" s="420"/>
      <c r="H978" s="420"/>
      <c r="L978" s="420"/>
    </row>
    <row r="979" ht="15.75" customHeight="1">
      <c r="D979" s="420"/>
      <c r="H979" s="420"/>
      <c r="L979" s="420"/>
    </row>
    <row r="980" ht="15.75" customHeight="1">
      <c r="D980" s="420"/>
      <c r="H980" s="420"/>
      <c r="L980" s="420"/>
    </row>
    <row r="981" ht="15.75" customHeight="1">
      <c r="D981" s="420"/>
      <c r="H981" s="420"/>
      <c r="L981" s="420"/>
    </row>
    <row r="982" ht="15.75" customHeight="1">
      <c r="D982" s="420"/>
      <c r="H982" s="420"/>
      <c r="L982" s="420"/>
    </row>
    <row r="983" ht="15.75" customHeight="1">
      <c r="D983" s="420"/>
      <c r="H983" s="420"/>
      <c r="L983" s="420"/>
    </row>
    <row r="984" ht="15.75" customHeight="1">
      <c r="D984" s="420"/>
      <c r="H984" s="420"/>
      <c r="L984" s="420"/>
    </row>
    <row r="985" ht="15.75" customHeight="1">
      <c r="D985" s="420"/>
      <c r="H985" s="420"/>
      <c r="L985" s="420"/>
    </row>
    <row r="986" ht="15.75" customHeight="1">
      <c r="D986" s="420"/>
      <c r="H986" s="420"/>
      <c r="L986" s="420"/>
    </row>
    <row r="987" ht="15.75" customHeight="1">
      <c r="D987" s="420"/>
      <c r="H987" s="420"/>
      <c r="L987" s="420"/>
    </row>
    <row r="988" ht="15.75" customHeight="1">
      <c r="D988" s="420"/>
      <c r="H988" s="420"/>
      <c r="L988" s="420"/>
    </row>
    <row r="989" ht="15.75" customHeight="1">
      <c r="D989" s="420"/>
      <c r="H989" s="420"/>
      <c r="L989" s="420"/>
    </row>
    <row r="990" ht="15.75" customHeight="1">
      <c r="D990" s="420"/>
      <c r="H990" s="420"/>
      <c r="L990" s="420"/>
    </row>
    <row r="991" ht="15.75" customHeight="1">
      <c r="D991" s="420"/>
      <c r="H991" s="420"/>
      <c r="L991" s="420"/>
    </row>
    <row r="992" ht="15.75" customHeight="1">
      <c r="D992" s="420"/>
      <c r="H992" s="420"/>
      <c r="L992" s="420"/>
    </row>
    <row r="993" ht="15.75" customHeight="1">
      <c r="D993" s="420"/>
      <c r="H993" s="420"/>
      <c r="L993" s="420"/>
    </row>
    <row r="994" ht="15.75" customHeight="1">
      <c r="D994" s="420"/>
      <c r="H994" s="420"/>
      <c r="L994" s="420"/>
    </row>
    <row r="995" ht="15.75" customHeight="1">
      <c r="D995" s="420"/>
      <c r="H995" s="420"/>
      <c r="L995" s="420"/>
    </row>
    <row r="996" ht="15.75" customHeight="1">
      <c r="D996" s="420"/>
      <c r="H996" s="420"/>
      <c r="L996" s="420"/>
    </row>
    <row r="997" ht="15.75" customHeight="1">
      <c r="D997" s="420"/>
      <c r="H997" s="420"/>
      <c r="L997" s="420"/>
    </row>
    <row r="998" ht="15.75" customHeight="1">
      <c r="D998" s="420"/>
      <c r="H998" s="420"/>
      <c r="L998" s="420"/>
    </row>
    <row r="999" ht="15.75" customHeight="1">
      <c r="D999" s="420"/>
      <c r="H999" s="420"/>
      <c r="L999" s="420"/>
    </row>
    <row r="1000" ht="15.75" customHeight="1">
      <c r="D1000" s="420"/>
      <c r="H1000" s="420"/>
      <c r="L1000" s="4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11" width="8.63"/>
    <col customWidth="1" min="12" max="22" width="6.63"/>
    <col customWidth="1" min="23" max="26" width="8.63"/>
  </cols>
  <sheetData>
    <row r="1">
      <c r="B1" s="239" t="s">
        <v>196</v>
      </c>
    </row>
    <row r="2">
      <c r="A2" s="240" t="s">
        <v>94</v>
      </c>
      <c r="B2" s="240">
        <v>5.0</v>
      </c>
      <c r="C2" s="240">
        <v>4.0</v>
      </c>
      <c r="D2" s="241">
        <v>3.0</v>
      </c>
      <c r="E2" s="241">
        <v>2.0</v>
      </c>
      <c r="F2" s="241">
        <v>1.0</v>
      </c>
      <c r="G2" s="241">
        <v>0.0</v>
      </c>
      <c r="L2" s="242" t="s">
        <v>197</v>
      </c>
      <c r="M2" s="243"/>
      <c r="N2" s="243"/>
      <c r="O2" s="244"/>
      <c r="P2" s="245" t="s">
        <v>198</v>
      </c>
      <c r="Q2" s="243"/>
      <c r="R2" s="243"/>
      <c r="S2" s="243"/>
      <c r="T2" s="243"/>
      <c r="U2" s="243"/>
      <c r="V2" s="244"/>
    </row>
    <row r="3">
      <c r="A3" s="240" t="s">
        <v>199</v>
      </c>
      <c r="B3" s="246">
        <v>45880.0</v>
      </c>
      <c r="C3" s="246">
        <v>45887.0</v>
      </c>
      <c r="D3" s="246">
        <v>45894.0</v>
      </c>
      <c r="E3" s="246">
        <v>45901.0</v>
      </c>
      <c r="F3" s="246">
        <v>45908.0</v>
      </c>
      <c r="G3" s="246">
        <v>45915.0</v>
      </c>
      <c r="H3" s="93" t="s">
        <v>200</v>
      </c>
      <c r="I3" s="93" t="s">
        <v>201</v>
      </c>
      <c r="K3" s="247" t="s">
        <v>202</v>
      </c>
      <c r="L3" s="248">
        <v>10.0</v>
      </c>
      <c r="M3" s="248">
        <v>9.0</v>
      </c>
      <c r="N3" s="248">
        <v>8.0</v>
      </c>
      <c r="O3" s="248">
        <v>7.0</v>
      </c>
      <c r="P3" s="249">
        <v>6.0</v>
      </c>
      <c r="Q3" s="249">
        <v>5.0</v>
      </c>
      <c r="R3" s="250">
        <v>4.0</v>
      </c>
      <c r="S3" s="251">
        <v>3.0</v>
      </c>
      <c r="T3" s="251">
        <v>2.0</v>
      </c>
      <c r="U3" s="251">
        <v>1.0</v>
      </c>
      <c r="V3" s="250">
        <v>0.0</v>
      </c>
    </row>
    <row r="4">
      <c r="A4" s="246" t="s">
        <v>203</v>
      </c>
      <c r="B4" s="240">
        <v>60.0</v>
      </c>
      <c r="C4" s="240">
        <v>160.0</v>
      </c>
      <c r="D4" s="240">
        <v>205.0</v>
      </c>
      <c r="E4" s="240">
        <v>262.0</v>
      </c>
      <c r="F4" s="240">
        <v>311.0</v>
      </c>
      <c r="G4" s="240">
        <v>390.0</v>
      </c>
      <c r="H4" s="252">
        <f>'Performances by Week'!AB10-'Performances by Week'!X10</f>
        <v>942</v>
      </c>
      <c r="I4" s="24">
        <f>'Performances by Week'!K10</f>
        <v>0.6867924528</v>
      </c>
      <c r="K4" s="249" t="s">
        <v>136</v>
      </c>
      <c r="L4" s="253">
        <v>0.15</v>
      </c>
      <c r="M4" s="253">
        <v>0.18</v>
      </c>
      <c r="N4" s="253">
        <v>0.21</v>
      </c>
      <c r="O4" s="253">
        <v>0.24</v>
      </c>
      <c r="P4" s="254">
        <v>0.27</v>
      </c>
      <c r="Q4" s="254">
        <v>0.3</v>
      </c>
      <c r="R4" s="254">
        <v>0.33</v>
      </c>
      <c r="S4" s="254">
        <v>0.39</v>
      </c>
      <c r="T4" s="255">
        <v>0.46</v>
      </c>
      <c r="U4" s="254">
        <v>0.59</v>
      </c>
      <c r="V4" s="254">
        <v>1.0</v>
      </c>
    </row>
    <row r="5">
      <c r="A5" s="246" t="s">
        <v>204</v>
      </c>
      <c r="B5" s="240">
        <v>63.0</v>
      </c>
      <c r="C5" s="240">
        <v>206.0</v>
      </c>
      <c r="D5" s="240">
        <v>250.0</v>
      </c>
      <c r="E5" s="240">
        <v>294.0</v>
      </c>
      <c r="F5" s="240">
        <v>360.0</v>
      </c>
      <c r="G5" s="240">
        <v>422.0</v>
      </c>
      <c r="H5" s="252">
        <f>'Performances by Week'!AB11-'Performances by Week'!X11</f>
        <v>1020</v>
      </c>
      <c r="I5" s="24">
        <f>'Performances by Week'!K11</f>
        <v>0.6559748428</v>
      </c>
      <c r="K5" s="249" t="s">
        <v>131</v>
      </c>
      <c r="L5" s="253">
        <v>0.15</v>
      </c>
      <c r="M5" s="253">
        <v>0.18</v>
      </c>
      <c r="N5" s="253">
        <v>0.21</v>
      </c>
      <c r="O5" s="253">
        <v>0.24</v>
      </c>
      <c r="P5" s="254">
        <v>0.27</v>
      </c>
      <c r="Q5" s="254">
        <v>0.3</v>
      </c>
      <c r="R5" s="254">
        <v>0.33</v>
      </c>
      <c r="S5" s="254">
        <v>0.39</v>
      </c>
      <c r="T5" s="255">
        <v>0.46</v>
      </c>
      <c r="U5" s="254">
        <v>0.59</v>
      </c>
      <c r="V5" s="254">
        <v>1.0</v>
      </c>
    </row>
    <row r="6">
      <c r="A6" s="246" t="s">
        <v>205</v>
      </c>
      <c r="B6" s="240">
        <v>57.0</v>
      </c>
      <c r="C6" s="240">
        <v>219.0</v>
      </c>
      <c r="D6" s="240">
        <v>296.0</v>
      </c>
      <c r="E6" s="240">
        <v>322.0</v>
      </c>
      <c r="F6" s="240">
        <v>444.0</v>
      </c>
      <c r="G6" s="240">
        <v>516.0</v>
      </c>
      <c r="H6" s="252">
        <f>'Performances by Week'!AB12-'Performances by Week'!X12</f>
        <v>1232</v>
      </c>
      <c r="I6" s="24">
        <f>'Performances by Week'!K12</f>
        <v>0.5559748428</v>
      </c>
      <c r="K6" s="249" t="s">
        <v>126</v>
      </c>
      <c r="L6" s="253">
        <v>0.15</v>
      </c>
      <c r="M6" s="253">
        <v>0.18</v>
      </c>
      <c r="N6" s="253">
        <v>0.21</v>
      </c>
      <c r="O6" s="253">
        <v>0.24</v>
      </c>
      <c r="P6" s="254">
        <v>0.27</v>
      </c>
      <c r="Q6" s="254">
        <v>0.3</v>
      </c>
      <c r="R6" s="254">
        <v>0.33</v>
      </c>
      <c r="S6" s="254">
        <v>0.39</v>
      </c>
      <c r="T6" s="255">
        <v>0.46</v>
      </c>
      <c r="U6" s="254">
        <v>0.59</v>
      </c>
      <c r="V6" s="254">
        <v>1.0</v>
      </c>
    </row>
    <row r="7">
      <c r="A7" s="246" t="s">
        <v>206</v>
      </c>
      <c r="B7" s="241">
        <f t="shared" ref="B7:G7" si="1">$H$7*$H$10*Q5</f>
        <v>271.49</v>
      </c>
      <c r="C7" s="241">
        <f t="shared" si="1"/>
        <v>298.639</v>
      </c>
      <c r="D7" s="241">
        <f t="shared" si="1"/>
        <v>352.937</v>
      </c>
      <c r="E7" s="241">
        <f t="shared" si="1"/>
        <v>416.2846667</v>
      </c>
      <c r="F7" s="241">
        <f t="shared" si="1"/>
        <v>533.9303333</v>
      </c>
      <c r="G7" s="241">
        <f t="shared" si="1"/>
        <v>904.9666667</v>
      </c>
      <c r="H7" s="241">
        <f>AVERAGE(H4:H6)</f>
        <v>1064.666667</v>
      </c>
      <c r="K7" s="249" t="s">
        <v>207</v>
      </c>
      <c r="L7" s="253">
        <v>0.15</v>
      </c>
      <c r="M7" s="253">
        <v>0.18</v>
      </c>
      <c r="N7" s="253">
        <v>0.21</v>
      </c>
      <c r="O7" s="253">
        <v>0.24</v>
      </c>
      <c r="P7" s="254">
        <v>0.27</v>
      </c>
      <c r="Q7" s="254">
        <v>0.3</v>
      </c>
      <c r="R7" s="254">
        <v>0.33</v>
      </c>
      <c r="S7" s="254">
        <v>0.39</v>
      </c>
      <c r="T7" s="255">
        <v>0.46</v>
      </c>
      <c r="U7" s="254">
        <v>0.59</v>
      </c>
      <c r="V7" s="254">
        <v>1.0</v>
      </c>
    </row>
    <row r="8">
      <c r="A8" s="246" t="s">
        <v>208</v>
      </c>
      <c r="B8" s="241">
        <f t="shared" ref="B8:G8" si="2">IF(B4&gt;0,AVERAGE(B4:B6)-B7,"TBD")</f>
        <v>-211.49</v>
      </c>
      <c r="C8" s="241">
        <f t="shared" si="2"/>
        <v>-103.639</v>
      </c>
      <c r="D8" s="241">
        <f t="shared" si="2"/>
        <v>-102.6036667</v>
      </c>
      <c r="E8" s="241">
        <f t="shared" si="2"/>
        <v>-123.618</v>
      </c>
      <c r="F8" s="241">
        <f t="shared" si="2"/>
        <v>-162.2636667</v>
      </c>
      <c r="G8" s="241">
        <f t="shared" si="2"/>
        <v>-462.3</v>
      </c>
      <c r="M8" s="256"/>
      <c r="N8" s="254"/>
      <c r="O8" s="254"/>
      <c r="P8" s="254"/>
      <c r="Q8" s="254"/>
    </row>
    <row r="9">
      <c r="A9" s="246"/>
      <c r="H9" s="240" t="s">
        <v>209</v>
      </c>
      <c r="M9" s="247"/>
      <c r="N9" s="254"/>
      <c r="O9" s="254"/>
      <c r="P9" s="254"/>
      <c r="Q9" s="254"/>
    </row>
    <row r="10">
      <c r="A10" s="246"/>
      <c r="H10" s="257">
        <v>0.85</v>
      </c>
      <c r="M10" s="238"/>
      <c r="N10" s="254"/>
      <c r="O10" s="254"/>
      <c r="P10" s="254"/>
      <c r="Q10" s="254"/>
    </row>
    <row r="11">
      <c r="A11" s="246"/>
      <c r="M11" s="238"/>
      <c r="N11" s="254"/>
      <c r="O11" s="254"/>
      <c r="P11" s="254"/>
      <c r="Q11" s="2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G1"/>
    <mergeCell ref="L2:O2"/>
    <mergeCell ref="P2:V2"/>
  </mergeCells>
  <conditionalFormatting sqref="I4:I6">
    <cfRule type="cellIs" dxfId="0" priority="1" stopIfTrue="1" operator="equal">
      <formula>""</formula>
    </cfRule>
  </conditionalFormatting>
  <conditionalFormatting sqref="I4:I6">
    <cfRule type="cellIs" dxfId="1" priority="2" operator="equal">
      <formula>"Too early"</formula>
    </cfRule>
  </conditionalFormatting>
  <conditionalFormatting sqref="I4:I6">
    <cfRule type="cellIs" dxfId="2" priority="3" operator="lessThanOrEqual">
      <formula>0.7</formula>
    </cfRule>
  </conditionalFormatting>
  <conditionalFormatting sqref="I4:I6">
    <cfRule type="cellIs" dxfId="3" priority="4" operator="between">
      <formula>0.85</formula>
      <formula>0.7</formula>
    </cfRule>
  </conditionalFormatting>
  <conditionalFormatting sqref="I4:I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13" width="8.63"/>
    <col customWidth="1" min="14" max="14" width="14.38"/>
    <col customWidth="1" min="15" max="25" width="6.88"/>
    <col customWidth="1" min="26" max="26" width="8.63"/>
  </cols>
  <sheetData>
    <row r="1">
      <c r="B1" s="239" t="s">
        <v>196</v>
      </c>
    </row>
    <row r="2">
      <c r="A2" s="240" t="s">
        <v>94</v>
      </c>
      <c r="B2" s="240">
        <v>8.0</v>
      </c>
      <c r="C2" s="240">
        <v>7.0</v>
      </c>
      <c r="D2" s="240">
        <v>6.0</v>
      </c>
      <c r="E2" s="240">
        <v>5.0</v>
      </c>
      <c r="F2" s="240">
        <v>4.0</v>
      </c>
      <c r="G2" s="241">
        <v>3.0</v>
      </c>
      <c r="H2" s="241">
        <v>2.0</v>
      </c>
      <c r="I2" s="241">
        <v>1.0</v>
      </c>
      <c r="J2" s="241">
        <v>0.0</v>
      </c>
      <c r="O2" s="242" t="s">
        <v>197</v>
      </c>
      <c r="P2" s="243"/>
      <c r="Q2" s="243"/>
      <c r="R2" s="244"/>
      <c r="S2" s="245" t="s">
        <v>198</v>
      </c>
      <c r="T2" s="243"/>
      <c r="U2" s="243"/>
      <c r="V2" s="243"/>
      <c r="W2" s="243"/>
      <c r="X2" s="243"/>
      <c r="Y2" s="244"/>
    </row>
    <row r="3">
      <c r="A3" s="240" t="s">
        <v>210</v>
      </c>
      <c r="B3" s="246">
        <v>45880.0</v>
      </c>
      <c r="C3" s="246">
        <v>45887.0</v>
      </c>
      <c r="D3" s="246">
        <v>45894.0</v>
      </c>
      <c r="E3" s="246">
        <v>45901.0</v>
      </c>
      <c r="F3" s="246">
        <v>45908.0</v>
      </c>
      <c r="G3" s="246">
        <v>45915.0</v>
      </c>
      <c r="H3" s="246">
        <v>45922.0</v>
      </c>
      <c r="I3" s="246">
        <v>45929.0</v>
      </c>
      <c r="J3" s="246">
        <v>45936.0</v>
      </c>
      <c r="K3" s="93" t="s">
        <v>200</v>
      </c>
      <c r="L3" s="93" t="s">
        <v>201</v>
      </c>
      <c r="N3" s="247" t="s">
        <v>202</v>
      </c>
      <c r="O3" s="248">
        <v>10.0</v>
      </c>
      <c r="P3" s="248">
        <v>9.0</v>
      </c>
      <c r="Q3" s="248">
        <v>8.0</v>
      </c>
      <c r="R3" s="248">
        <v>7.0</v>
      </c>
      <c r="S3" s="249">
        <v>6.0</v>
      </c>
      <c r="T3" s="249">
        <v>5.0</v>
      </c>
      <c r="U3" s="250">
        <v>4.0</v>
      </c>
      <c r="V3" s="251">
        <v>3.0</v>
      </c>
      <c r="W3" s="251">
        <v>2.0</v>
      </c>
      <c r="X3" s="251">
        <v>1.0</v>
      </c>
      <c r="Y3" s="250">
        <v>0.0</v>
      </c>
    </row>
    <row r="4">
      <c r="A4" s="246" t="s">
        <v>211</v>
      </c>
      <c r="B4" s="240">
        <v>60.0</v>
      </c>
      <c r="C4" s="240">
        <v>100.0</v>
      </c>
      <c r="D4" s="240">
        <v>106.0</v>
      </c>
      <c r="E4" s="240">
        <v>135.0</v>
      </c>
      <c r="F4" s="240">
        <v>193.0</v>
      </c>
      <c r="G4" s="240">
        <v>212.0</v>
      </c>
      <c r="K4" s="240">
        <f>1433-543</f>
        <v>890</v>
      </c>
      <c r="L4" s="24">
        <f>'Performances by Week'!K15</f>
        <v>0.7662604899</v>
      </c>
      <c r="N4" s="249" t="s">
        <v>136</v>
      </c>
      <c r="O4" s="253">
        <v>0.15</v>
      </c>
      <c r="P4" s="253">
        <v>0.18</v>
      </c>
      <c r="Q4" s="253">
        <v>0.21</v>
      </c>
      <c r="R4" s="253">
        <v>0.24</v>
      </c>
      <c r="S4" s="254">
        <v>0.27</v>
      </c>
      <c r="T4" s="254">
        <v>0.3</v>
      </c>
      <c r="U4" s="254">
        <v>0.33</v>
      </c>
      <c r="V4" s="254">
        <v>0.39</v>
      </c>
      <c r="W4" s="255">
        <v>0.46</v>
      </c>
      <c r="X4" s="254">
        <v>0.59</v>
      </c>
      <c r="Y4" s="254">
        <v>1.0</v>
      </c>
    </row>
    <row r="5">
      <c r="A5" s="246" t="s">
        <v>212</v>
      </c>
      <c r="B5" s="240">
        <v>63.0</v>
      </c>
      <c r="C5" s="240">
        <v>98.0</v>
      </c>
      <c r="D5" s="240">
        <v>115.0</v>
      </c>
      <c r="E5" s="240">
        <v>130.0</v>
      </c>
      <c r="F5" s="240">
        <v>179.0</v>
      </c>
      <c r="G5" s="240">
        <v>225.0</v>
      </c>
      <c r="K5" s="240">
        <f>1433-581</f>
        <v>852</v>
      </c>
      <c r="L5" s="24">
        <f>'Performances by Week'!K16</f>
        <v>0.8635102976</v>
      </c>
      <c r="N5" s="249" t="s">
        <v>131</v>
      </c>
      <c r="O5" s="253">
        <v>0.15</v>
      </c>
      <c r="P5" s="253">
        <v>0.18</v>
      </c>
      <c r="Q5" s="253">
        <v>0.21</v>
      </c>
      <c r="R5" s="253">
        <v>0.24</v>
      </c>
      <c r="S5" s="254">
        <v>0.27</v>
      </c>
      <c r="T5" s="254">
        <v>0.3</v>
      </c>
      <c r="U5" s="254">
        <v>0.33</v>
      </c>
      <c r="V5" s="254">
        <v>0.39</v>
      </c>
      <c r="W5" s="255">
        <v>0.46</v>
      </c>
      <c r="X5" s="254">
        <v>0.59</v>
      </c>
      <c r="Y5" s="254">
        <v>1.0</v>
      </c>
    </row>
    <row r="6">
      <c r="A6" s="246" t="s">
        <v>213</v>
      </c>
      <c r="B6" s="240">
        <v>57.0</v>
      </c>
      <c r="C6" s="240">
        <v>137.0</v>
      </c>
      <c r="D6" s="240">
        <v>154.0</v>
      </c>
      <c r="E6" s="240">
        <v>174.0</v>
      </c>
      <c r="F6" s="240">
        <v>239.0</v>
      </c>
      <c r="G6" s="240">
        <v>295.0</v>
      </c>
      <c r="K6" s="240">
        <f>1433-613</f>
        <v>820</v>
      </c>
      <c r="L6" s="24">
        <f>'Performances by Week'!K17</f>
        <v>0.9894966629</v>
      </c>
      <c r="N6" s="249" t="s">
        <v>126</v>
      </c>
      <c r="O6" s="253">
        <v>0.15</v>
      </c>
      <c r="P6" s="253">
        <v>0.18</v>
      </c>
      <c r="Q6" s="253">
        <v>0.21</v>
      </c>
      <c r="R6" s="253">
        <v>0.24</v>
      </c>
      <c r="S6" s="254">
        <v>0.27</v>
      </c>
      <c r="T6" s="254">
        <v>0.3</v>
      </c>
      <c r="U6" s="254">
        <v>0.33</v>
      </c>
      <c r="V6" s="254">
        <v>0.39</v>
      </c>
      <c r="W6" s="255">
        <v>0.46</v>
      </c>
      <c r="X6" s="254">
        <v>0.59</v>
      </c>
      <c r="Y6" s="254">
        <v>1.0</v>
      </c>
    </row>
    <row r="7">
      <c r="A7" s="246" t="s">
        <v>206</v>
      </c>
      <c r="B7" s="241">
        <f t="shared" ref="B7:J7" si="1">$K$7*$K$10*Q4</f>
        <v>151.725</v>
      </c>
      <c r="C7" s="241">
        <f t="shared" si="1"/>
        <v>173.4</v>
      </c>
      <c r="D7" s="241">
        <f t="shared" si="1"/>
        <v>195.075</v>
      </c>
      <c r="E7" s="241">
        <f t="shared" si="1"/>
        <v>216.75</v>
      </c>
      <c r="F7" s="241">
        <f t="shared" si="1"/>
        <v>238.425</v>
      </c>
      <c r="G7" s="241">
        <f t="shared" si="1"/>
        <v>281.775</v>
      </c>
      <c r="H7" s="241">
        <f t="shared" si="1"/>
        <v>332.35</v>
      </c>
      <c r="I7" s="241">
        <f t="shared" si="1"/>
        <v>426.275</v>
      </c>
      <c r="J7" s="241">
        <f t="shared" si="1"/>
        <v>722.5</v>
      </c>
      <c r="K7" s="240">
        <v>850.0</v>
      </c>
      <c r="N7" s="249" t="s">
        <v>207</v>
      </c>
      <c r="O7" s="253">
        <v>0.15</v>
      </c>
      <c r="P7" s="253">
        <v>0.18</v>
      </c>
      <c r="Q7" s="253">
        <v>0.21</v>
      </c>
      <c r="R7" s="253">
        <v>0.24</v>
      </c>
      <c r="S7" s="254">
        <v>0.27</v>
      </c>
      <c r="T7" s="254">
        <v>0.3</v>
      </c>
      <c r="U7" s="254">
        <v>0.33</v>
      </c>
      <c r="V7" s="254">
        <v>0.39</v>
      </c>
      <c r="W7" s="255">
        <v>0.46</v>
      </c>
      <c r="X7" s="254">
        <v>0.59</v>
      </c>
      <c r="Y7" s="254">
        <v>1.0</v>
      </c>
    </row>
    <row r="8">
      <c r="A8" s="246" t="s">
        <v>208</v>
      </c>
      <c r="B8" s="241">
        <f t="shared" ref="B8:J8" si="2">IF(B4&gt;0,AVERAGE(B4:B6)-B7,"TBD")</f>
        <v>-91.725</v>
      </c>
      <c r="C8" s="241">
        <f t="shared" si="2"/>
        <v>-61.73333333</v>
      </c>
      <c r="D8" s="241">
        <f t="shared" si="2"/>
        <v>-70.075</v>
      </c>
      <c r="E8" s="241">
        <f t="shared" si="2"/>
        <v>-70.41666667</v>
      </c>
      <c r="F8" s="241">
        <f t="shared" si="2"/>
        <v>-34.75833333</v>
      </c>
      <c r="G8" s="241">
        <f t="shared" si="2"/>
        <v>-37.775</v>
      </c>
      <c r="H8" s="241" t="str">
        <f t="shared" si="2"/>
        <v>TBD</v>
      </c>
      <c r="I8" s="241" t="str">
        <f t="shared" si="2"/>
        <v>TBD</v>
      </c>
      <c r="J8" s="241" t="str">
        <f t="shared" si="2"/>
        <v>TBD</v>
      </c>
      <c r="N8" s="256"/>
      <c r="O8" s="254"/>
      <c r="P8" s="254"/>
      <c r="Q8" s="254"/>
      <c r="R8" s="254"/>
    </row>
    <row r="9">
      <c r="A9" s="246"/>
      <c r="K9" s="240" t="s">
        <v>209</v>
      </c>
      <c r="N9" s="247"/>
      <c r="O9" s="254"/>
      <c r="P9" s="254"/>
      <c r="Q9" s="254"/>
      <c r="R9" s="254"/>
    </row>
    <row r="10">
      <c r="A10" s="246"/>
      <c r="K10" s="257">
        <v>0.85</v>
      </c>
      <c r="N10" s="238"/>
      <c r="O10" s="254"/>
      <c r="P10" s="254"/>
      <c r="Q10" s="254"/>
      <c r="R10" s="254"/>
    </row>
    <row r="11">
      <c r="A11" s="246"/>
      <c r="N11" s="238"/>
      <c r="O11" s="254"/>
      <c r="P11" s="254"/>
      <c r="Q11" s="254"/>
      <c r="R11" s="2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O2:R2"/>
    <mergeCell ref="S2:Y2"/>
  </mergeCells>
  <conditionalFormatting sqref="L4:L6">
    <cfRule type="cellIs" dxfId="0" priority="1" stopIfTrue="1" operator="equal">
      <formula>""</formula>
    </cfRule>
  </conditionalFormatting>
  <conditionalFormatting sqref="L4:L6">
    <cfRule type="cellIs" dxfId="1" priority="2" operator="equal">
      <formula>"Too early"</formula>
    </cfRule>
  </conditionalFormatting>
  <conditionalFormatting sqref="L4:L6">
    <cfRule type="cellIs" dxfId="2" priority="3" operator="lessThanOrEqual">
      <formula>0.7</formula>
    </cfRule>
  </conditionalFormatting>
  <conditionalFormatting sqref="L4:L6">
    <cfRule type="cellIs" dxfId="3" priority="4" operator="between">
      <formula>0.85</formula>
      <formula>0.7</formula>
    </cfRule>
  </conditionalFormatting>
  <conditionalFormatting sqref="L4:L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15" width="8.63"/>
    <col customWidth="1" min="16" max="16" width="12.88"/>
    <col customWidth="1" min="17" max="27" width="6.63"/>
  </cols>
  <sheetData>
    <row r="1">
      <c r="B1" s="239" t="s">
        <v>214</v>
      </c>
      <c r="Q1" s="242" t="s">
        <v>197</v>
      </c>
      <c r="R1" s="243"/>
      <c r="S1" s="243"/>
      <c r="T1" s="244"/>
      <c r="U1" s="245" t="s">
        <v>198</v>
      </c>
      <c r="V1" s="243"/>
      <c r="W1" s="243"/>
      <c r="X1" s="243"/>
      <c r="Y1" s="243"/>
      <c r="Z1" s="243"/>
      <c r="AA1" s="244"/>
    </row>
    <row r="2">
      <c r="A2" s="240" t="s">
        <v>94</v>
      </c>
      <c r="B2" s="240">
        <v>10.0</v>
      </c>
      <c r="C2" s="240">
        <v>9.0</v>
      </c>
      <c r="D2" s="241">
        <v>8.0</v>
      </c>
      <c r="E2" s="241">
        <v>7.0</v>
      </c>
      <c r="F2" s="241">
        <v>6.0</v>
      </c>
      <c r="G2" s="241">
        <v>5.0</v>
      </c>
      <c r="H2" s="241">
        <v>4.0</v>
      </c>
      <c r="I2" s="241">
        <v>3.0</v>
      </c>
      <c r="J2" s="241">
        <v>2.0</v>
      </c>
      <c r="K2" s="241">
        <v>1.0</v>
      </c>
      <c r="L2" s="241">
        <v>0.0</v>
      </c>
      <c r="P2" s="247" t="s">
        <v>202</v>
      </c>
      <c r="Q2" s="248">
        <v>10.0</v>
      </c>
      <c r="R2" s="248">
        <v>9.0</v>
      </c>
      <c r="S2" s="248">
        <v>8.0</v>
      </c>
      <c r="T2" s="248">
        <v>7.0</v>
      </c>
      <c r="U2" s="249">
        <v>6.0</v>
      </c>
      <c r="V2" s="249">
        <v>5.0</v>
      </c>
      <c r="W2" s="250">
        <v>4.0</v>
      </c>
      <c r="X2" s="251">
        <v>3.0</v>
      </c>
      <c r="Y2" s="251">
        <v>2.0</v>
      </c>
      <c r="Z2" s="251">
        <v>1.0</v>
      </c>
      <c r="AA2" s="250">
        <v>0.0</v>
      </c>
    </row>
    <row r="3">
      <c r="A3" s="258" t="s">
        <v>215</v>
      </c>
      <c r="B3" s="246">
        <v>45880.0</v>
      </c>
      <c r="C3" s="246">
        <v>45887.0</v>
      </c>
      <c r="D3" s="246">
        <v>45894.0</v>
      </c>
      <c r="E3" s="246">
        <v>45901.0</v>
      </c>
      <c r="F3" s="246">
        <v>45908.0</v>
      </c>
      <c r="G3" s="246">
        <v>45915.0</v>
      </c>
      <c r="H3" s="246">
        <v>45922.0</v>
      </c>
      <c r="I3" s="246">
        <v>45929.0</v>
      </c>
      <c r="J3" s="246">
        <v>45936.0</v>
      </c>
      <c r="K3" s="246">
        <v>45943.0</v>
      </c>
      <c r="L3" s="246">
        <v>45950.0</v>
      </c>
      <c r="M3" s="93" t="s">
        <v>200</v>
      </c>
      <c r="N3" s="93" t="s">
        <v>201</v>
      </c>
      <c r="P3" s="249" t="s">
        <v>136</v>
      </c>
      <c r="Q3" s="253">
        <v>0.15</v>
      </c>
      <c r="R3" s="253">
        <v>0.18</v>
      </c>
      <c r="S3" s="253">
        <v>0.21</v>
      </c>
      <c r="T3" s="253">
        <v>0.24</v>
      </c>
      <c r="U3" s="254">
        <v>0.27</v>
      </c>
      <c r="V3" s="254">
        <v>0.3</v>
      </c>
      <c r="W3" s="254">
        <v>0.33</v>
      </c>
      <c r="X3" s="254">
        <v>0.39</v>
      </c>
      <c r="Y3" s="255">
        <v>0.46</v>
      </c>
      <c r="Z3" s="254">
        <v>0.59</v>
      </c>
      <c r="AA3" s="254">
        <v>1.0</v>
      </c>
    </row>
    <row r="4">
      <c r="A4" s="246" t="s">
        <v>216</v>
      </c>
      <c r="B4" s="240">
        <v>60.0</v>
      </c>
      <c r="C4" s="240">
        <v>64.0</v>
      </c>
      <c r="D4" s="240">
        <v>68.0</v>
      </c>
      <c r="E4" s="240">
        <v>74.0</v>
      </c>
      <c r="F4" s="240">
        <v>80.0</v>
      </c>
      <c r="G4" s="240">
        <v>92.0</v>
      </c>
      <c r="M4" s="252">
        <f>'Performances by Week'!AB22-'Performances by Week'!X22</f>
        <v>876</v>
      </c>
      <c r="N4" s="24">
        <f>'Performances by Week'!K22</f>
        <v>0.6545073375</v>
      </c>
      <c r="P4" s="249" t="s">
        <v>131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217</v>
      </c>
      <c r="B5" s="240">
        <v>63.0</v>
      </c>
      <c r="C5" s="240">
        <v>63.0</v>
      </c>
      <c r="D5" s="240">
        <v>73.0</v>
      </c>
      <c r="E5" s="240">
        <v>93.0</v>
      </c>
      <c r="F5" s="240">
        <v>106.0</v>
      </c>
      <c r="G5" s="240">
        <v>114.0</v>
      </c>
      <c r="M5" s="252">
        <f>'Performances by Week'!AB23-'Performances by Week'!X23</f>
        <v>953</v>
      </c>
      <c r="N5" s="24">
        <f>'Performances by Week'!K23</f>
        <v>0.6459119497</v>
      </c>
      <c r="P5" s="249" t="s">
        <v>126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218</v>
      </c>
      <c r="B6" s="240">
        <v>57.0</v>
      </c>
      <c r="C6" s="240">
        <v>59.0</v>
      </c>
      <c r="D6" s="240">
        <v>66.0</v>
      </c>
      <c r="E6" s="240">
        <v>74.0</v>
      </c>
      <c r="F6" s="240">
        <v>76.0</v>
      </c>
      <c r="G6" s="240">
        <v>87.0</v>
      </c>
      <c r="M6" s="252">
        <f>'Performances by Week'!AB24-'Performances by Week'!X24</f>
        <v>1210</v>
      </c>
      <c r="N6" s="24">
        <f>'Performances by Week'!K24</f>
        <v>0.4402515723</v>
      </c>
      <c r="P6" s="249" t="s">
        <v>207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206</v>
      </c>
      <c r="B7" s="241">
        <f t="shared" ref="B7:L7" si="1">$M$7*$M$10*Q4</f>
        <v>129.1575</v>
      </c>
      <c r="C7" s="241">
        <f t="shared" si="1"/>
        <v>154.989</v>
      </c>
      <c r="D7" s="241">
        <f t="shared" si="1"/>
        <v>180.8205</v>
      </c>
      <c r="E7" s="241">
        <f t="shared" si="1"/>
        <v>206.652</v>
      </c>
      <c r="F7" s="241">
        <f t="shared" si="1"/>
        <v>232.4835</v>
      </c>
      <c r="G7" s="241">
        <f t="shared" si="1"/>
        <v>258.315</v>
      </c>
      <c r="H7" s="241">
        <f t="shared" si="1"/>
        <v>284.1465</v>
      </c>
      <c r="I7" s="241">
        <f t="shared" si="1"/>
        <v>335.8095</v>
      </c>
      <c r="J7" s="241">
        <f t="shared" si="1"/>
        <v>396.083</v>
      </c>
      <c r="K7" s="241">
        <f t="shared" si="1"/>
        <v>508.0195</v>
      </c>
      <c r="L7" s="241">
        <f t="shared" si="1"/>
        <v>861.05</v>
      </c>
      <c r="M7" s="241">
        <f>AVERAGE(M4:M6)</f>
        <v>1013</v>
      </c>
    </row>
    <row r="8">
      <c r="A8" s="246" t="s">
        <v>208</v>
      </c>
      <c r="B8" s="241">
        <f t="shared" ref="B8:L8" si="2">IF(B4&gt;0,AVERAGE(B4:B6)-B7,"TBD")</f>
        <v>-69.1575</v>
      </c>
      <c r="C8" s="241">
        <f t="shared" si="2"/>
        <v>-92.989</v>
      </c>
      <c r="D8" s="241">
        <f t="shared" si="2"/>
        <v>-111.8205</v>
      </c>
      <c r="E8" s="241">
        <f t="shared" si="2"/>
        <v>-126.3186667</v>
      </c>
      <c r="F8" s="241">
        <f t="shared" si="2"/>
        <v>-145.1501667</v>
      </c>
      <c r="G8" s="241">
        <f t="shared" si="2"/>
        <v>-160.6483333</v>
      </c>
      <c r="H8" s="241" t="str">
        <f t="shared" si="2"/>
        <v>TBD</v>
      </c>
      <c r="I8" s="241" t="str">
        <f t="shared" si="2"/>
        <v>TBD</v>
      </c>
      <c r="J8" s="241" t="str">
        <f t="shared" si="2"/>
        <v>TBD</v>
      </c>
      <c r="K8" s="241" t="str">
        <f t="shared" si="2"/>
        <v>TBD</v>
      </c>
      <c r="L8" s="241" t="str">
        <f t="shared" si="2"/>
        <v>TBD</v>
      </c>
    </row>
    <row r="9">
      <c r="A9" s="246"/>
      <c r="M9" s="240" t="s">
        <v>209</v>
      </c>
    </row>
    <row r="10">
      <c r="A10" s="246"/>
      <c r="M10" s="257">
        <v>0.85</v>
      </c>
    </row>
    <row r="11">
      <c r="A11" s="2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Q1:T1"/>
    <mergeCell ref="U1:AA1"/>
  </mergeCells>
  <conditionalFormatting sqref="N4:N6">
    <cfRule type="cellIs" dxfId="0" priority="1" stopIfTrue="1" operator="equal">
      <formula>""</formula>
    </cfRule>
  </conditionalFormatting>
  <conditionalFormatting sqref="N4:N6">
    <cfRule type="cellIs" dxfId="1" priority="2" operator="equal">
      <formula>"Too early"</formula>
    </cfRule>
  </conditionalFormatting>
  <conditionalFormatting sqref="N4:N6">
    <cfRule type="cellIs" dxfId="2" priority="3" operator="lessThanOrEqual">
      <formula>0.7</formula>
    </cfRule>
  </conditionalFormatting>
  <conditionalFormatting sqref="N4:N6">
    <cfRule type="cellIs" dxfId="3" priority="4" operator="between">
      <formula>0.85</formula>
      <formula>0.7</formula>
    </cfRule>
  </conditionalFormatting>
  <conditionalFormatting sqref="N4:N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6" width="8.63"/>
  </cols>
  <sheetData>
    <row r="1">
      <c r="A1" s="240" t="s">
        <v>94</v>
      </c>
      <c r="B1" s="241">
        <v>3.0</v>
      </c>
      <c r="C1" s="241">
        <v>2.0</v>
      </c>
      <c r="D1" s="241">
        <v>1.0</v>
      </c>
      <c r="E1" s="241">
        <v>0.0</v>
      </c>
      <c r="K1" s="256"/>
      <c r="L1" s="259" t="s">
        <v>94</v>
      </c>
      <c r="M1" s="243"/>
      <c r="N1" s="243"/>
      <c r="O1" s="243"/>
    </row>
    <row r="2">
      <c r="A2" s="240" t="s">
        <v>219</v>
      </c>
      <c r="B2" s="246">
        <v>45880.0</v>
      </c>
      <c r="C2" s="246">
        <v>45887.0</v>
      </c>
      <c r="D2" s="246">
        <v>45894.0</v>
      </c>
      <c r="E2" s="246">
        <v>45901.0</v>
      </c>
      <c r="F2" s="93" t="s">
        <v>200</v>
      </c>
      <c r="K2" s="247" t="s">
        <v>202</v>
      </c>
      <c r="L2" s="249" t="s">
        <v>136</v>
      </c>
      <c r="M2" s="249" t="s">
        <v>131</v>
      </c>
      <c r="N2" s="249" t="s">
        <v>126</v>
      </c>
      <c r="O2" s="249" t="s">
        <v>207</v>
      </c>
    </row>
    <row r="3">
      <c r="A3" s="246" t="s">
        <v>220</v>
      </c>
      <c r="B3" s="240">
        <v>754.0</v>
      </c>
      <c r="C3" s="240">
        <v>915.0</v>
      </c>
      <c r="D3" s="240">
        <v>1013.0</v>
      </c>
      <c r="E3" s="240">
        <v>1096.0</v>
      </c>
      <c r="G3" s="240">
        <f>E3/F5</f>
        <v>0.841781874</v>
      </c>
      <c r="K3" s="247"/>
      <c r="L3" s="238"/>
      <c r="M3" s="238"/>
      <c r="N3" s="238"/>
      <c r="O3" s="238"/>
    </row>
    <row r="4">
      <c r="A4" s="246" t="s">
        <v>221</v>
      </c>
      <c r="B4" s="240">
        <v>651.0</v>
      </c>
      <c r="C4" s="240">
        <v>826.0</v>
      </c>
      <c r="D4" s="240">
        <v>926.0</v>
      </c>
      <c r="E4" s="240">
        <v>1027.0</v>
      </c>
      <c r="G4" s="240">
        <f>E4/F5</f>
        <v>0.7887864823</v>
      </c>
      <c r="K4" s="247">
        <v>0.0</v>
      </c>
      <c r="L4" s="254">
        <v>1.0</v>
      </c>
      <c r="M4" s="254">
        <v>1.0</v>
      </c>
      <c r="N4" s="254">
        <v>1.0</v>
      </c>
      <c r="O4" s="254">
        <v>1.0</v>
      </c>
    </row>
    <row r="5">
      <c r="A5" s="246" t="s">
        <v>206</v>
      </c>
      <c r="B5" s="241">
        <f>$F$5*$G$5*N7</f>
        <v>431.613</v>
      </c>
      <c r="C5" s="241">
        <f>$F$5*$G$5*N6</f>
        <v>509.082</v>
      </c>
      <c r="D5" s="241">
        <f>$F$5*$G$5*N5</f>
        <v>652.953</v>
      </c>
      <c r="E5" s="241">
        <f>$F$5*$G$5*N4</f>
        <v>1106.7</v>
      </c>
      <c r="F5" s="240">
        <v>1302.0</v>
      </c>
      <c r="G5" s="257">
        <v>0.85</v>
      </c>
      <c r="K5" s="256">
        <v>1.0</v>
      </c>
      <c r="L5" s="254">
        <v>0.59</v>
      </c>
      <c r="M5" s="254">
        <v>0.59</v>
      </c>
      <c r="N5" s="254">
        <v>0.59</v>
      </c>
      <c r="O5" s="254">
        <v>0.59</v>
      </c>
    </row>
    <row r="6">
      <c r="A6" s="246"/>
      <c r="K6" s="256">
        <v>2.0</v>
      </c>
      <c r="L6" s="255">
        <v>0.46</v>
      </c>
      <c r="M6" s="255">
        <v>0.46</v>
      </c>
      <c r="N6" s="255">
        <v>0.46</v>
      </c>
      <c r="O6" s="255">
        <v>0.46</v>
      </c>
    </row>
    <row r="7">
      <c r="A7" s="246"/>
      <c r="K7" s="256">
        <v>3.0</v>
      </c>
      <c r="L7" s="254">
        <v>0.39</v>
      </c>
      <c r="M7" s="254">
        <v>0.39</v>
      </c>
      <c r="N7" s="254">
        <v>0.39</v>
      </c>
      <c r="O7" s="254">
        <v>0.39</v>
      </c>
    </row>
    <row r="8">
      <c r="A8" s="246"/>
      <c r="K8" s="247">
        <v>4.0</v>
      </c>
      <c r="L8" s="254">
        <v>0.33</v>
      </c>
      <c r="M8" s="254">
        <v>0.33</v>
      </c>
      <c r="N8" s="254">
        <v>0.33</v>
      </c>
      <c r="O8" s="254">
        <v>0.33</v>
      </c>
    </row>
    <row r="9">
      <c r="A9" s="246"/>
      <c r="K9" s="238">
        <v>5.0</v>
      </c>
      <c r="L9" s="254">
        <v>0.3</v>
      </c>
      <c r="M9" s="254">
        <v>0.3</v>
      </c>
      <c r="N9" s="254">
        <v>0.3</v>
      </c>
      <c r="O9" s="254">
        <v>0.3</v>
      </c>
    </row>
    <row r="10">
      <c r="K10" s="238">
        <v>6.0</v>
      </c>
      <c r="L10" s="254">
        <v>0.27</v>
      </c>
      <c r="M10" s="254">
        <v>0.27</v>
      </c>
      <c r="N10" s="254">
        <v>0.27</v>
      </c>
      <c r="O10" s="254">
        <v>0.27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O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3" width="11.0"/>
    <col customWidth="1" min="4" max="4" width="9.25"/>
    <col customWidth="1" min="5" max="15" width="8.63"/>
    <col customWidth="1" min="16" max="16" width="14.38"/>
    <col customWidth="1" min="17" max="27" width="6.88"/>
  </cols>
  <sheetData>
    <row r="1">
      <c r="D1" s="239" t="s">
        <v>196</v>
      </c>
    </row>
    <row r="2">
      <c r="A2" s="240" t="s">
        <v>94</v>
      </c>
      <c r="B2" s="240">
        <v>10.0</v>
      </c>
      <c r="C2" s="240">
        <v>9.0</v>
      </c>
      <c r="D2" s="240">
        <v>8.0</v>
      </c>
      <c r="E2" s="240">
        <v>7.0</v>
      </c>
      <c r="F2" s="240">
        <v>6.0</v>
      </c>
      <c r="G2" s="240">
        <v>5.0</v>
      </c>
      <c r="H2" s="240">
        <v>4.0</v>
      </c>
      <c r="I2" s="241">
        <v>3.0</v>
      </c>
      <c r="J2" s="241">
        <v>2.0</v>
      </c>
      <c r="K2" s="241">
        <v>1.0</v>
      </c>
      <c r="L2" s="241">
        <v>0.0</v>
      </c>
      <c r="Q2" s="242" t="s">
        <v>197</v>
      </c>
      <c r="R2" s="243"/>
      <c r="S2" s="243"/>
      <c r="T2" s="244"/>
      <c r="U2" s="245" t="s">
        <v>198</v>
      </c>
      <c r="V2" s="243"/>
      <c r="W2" s="243"/>
      <c r="X2" s="243"/>
      <c r="Y2" s="243"/>
      <c r="Z2" s="243"/>
      <c r="AA2" s="244"/>
    </row>
    <row r="3">
      <c r="A3" s="240" t="s">
        <v>222</v>
      </c>
      <c r="B3" s="246">
        <v>45887.0</v>
      </c>
      <c r="C3" s="246">
        <v>45894.0</v>
      </c>
      <c r="D3" s="246">
        <v>45901.0</v>
      </c>
      <c r="E3" s="246">
        <v>45908.0</v>
      </c>
      <c r="F3" s="246">
        <v>45915.0</v>
      </c>
      <c r="G3" s="246">
        <v>45922.0</v>
      </c>
      <c r="H3" s="246">
        <v>45929.0</v>
      </c>
      <c r="I3" s="246">
        <v>45936.0</v>
      </c>
      <c r="J3" s="246">
        <v>45943.0</v>
      </c>
      <c r="K3" s="246">
        <v>45950.0</v>
      </c>
      <c r="L3" s="246">
        <v>45957.0</v>
      </c>
      <c r="M3" s="93" t="s">
        <v>200</v>
      </c>
      <c r="N3" s="93" t="s">
        <v>201</v>
      </c>
      <c r="P3" s="247" t="s">
        <v>202</v>
      </c>
      <c r="Q3" s="248">
        <v>10.0</v>
      </c>
      <c r="R3" s="248">
        <v>9.0</v>
      </c>
      <c r="S3" s="248">
        <v>8.0</v>
      </c>
      <c r="T3" s="248">
        <v>7.0</v>
      </c>
      <c r="U3" s="249">
        <v>6.0</v>
      </c>
      <c r="V3" s="249">
        <v>5.0</v>
      </c>
      <c r="W3" s="250">
        <v>4.0</v>
      </c>
      <c r="X3" s="251">
        <v>3.0</v>
      </c>
      <c r="Y3" s="251">
        <v>2.0</v>
      </c>
      <c r="Z3" s="251">
        <v>1.0</v>
      </c>
      <c r="AA3" s="250">
        <v>0.0</v>
      </c>
    </row>
    <row r="4">
      <c r="A4" s="246" t="s">
        <v>223</v>
      </c>
      <c r="B4" s="260">
        <v>87.0</v>
      </c>
      <c r="C4" s="260">
        <v>93.0</v>
      </c>
      <c r="D4" s="240">
        <v>102.0</v>
      </c>
      <c r="E4" s="240">
        <v>106.0</v>
      </c>
      <c r="F4" s="240">
        <v>111.0</v>
      </c>
      <c r="M4" s="252">
        <f>'Performances by Week'!AB26-'Performances by Week'!X26</f>
        <v>1087</v>
      </c>
      <c r="N4" s="24">
        <f>'Performances by Week'!K26</f>
        <v>0.5567703083</v>
      </c>
      <c r="P4" s="249" t="s">
        <v>136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224</v>
      </c>
      <c r="B5" s="260">
        <v>192.0</v>
      </c>
      <c r="C5" s="260">
        <v>209.0</v>
      </c>
      <c r="D5" s="240">
        <v>256.0</v>
      </c>
      <c r="E5" s="240">
        <v>310.0</v>
      </c>
      <c r="F5" s="240">
        <v>340.0</v>
      </c>
      <c r="M5" s="252">
        <f>'Performances by Week'!AB27-'Performances by Week'!X27</f>
        <v>870</v>
      </c>
      <c r="N5" s="24">
        <f>'Performances by Week'!K27</f>
        <v>1.333669329</v>
      </c>
      <c r="P5" s="249" t="s">
        <v>131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225</v>
      </c>
      <c r="B6" s="260">
        <v>138.0</v>
      </c>
      <c r="C6" s="260">
        <v>165.0</v>
      </c>
      <c r="D6" s="240">
        <v>187.0</v>
      </c>
      <c r="E6" s="240">
        <v>219.0</v>
      </c>
      <c r="F6" s="240">
        <v>232.0</v>
      </c>
      <c r="M6" s="252">
        <f>'Performances by Week'!AB28-'Performances by Week'!X28</f>
        <v>872</v>
      </c>
      <c r="N6" s="24">
        <f>'Performances by Week'!K28</f>
        <v>1.053138973</v>
      </c>
      <c r="P6" s="249" t="s">
        <v>126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206</v>
      </c>
      <c r="B7" s="241">
        <f t="shared" ref="B7:L7" si="1">$M$7*$M$10*Q4</f>
        <v>120.2325</v>
      </c>
      <c r="C7" s="241">
        <f t="shared" si="1"/>
        <v>144.279</v>
      </c>
      <c r="D7" s="241">
        <f t="shared" si="1"/>
        <v>168.3255</v>
      </c>
      <c r="E7" s="241">
        <f t="shared" si="1"/>
        <v>192.372</v>
      </c>
      <c r="F7" s="241">
        <f t="shared" si="1"/>
        <v>216.4185</v>
      </c>
      <c r="G7" s="241">
        <f t="shared" si="1"/>
        <v>240.465</v>
      </c>
      <c r="H7" s="241">
        <f t="shared" si="1"/>
        <v>264.5115</v>
      </c>
      <c r="I7" s="241">
        <f t="shared" si="1"/>
        <v>312.6045</v>
      </c>
      <c r="J7" s="241">
        <f t="shared" si="1"/>
        <v>368.713</v>
      </c>
      <c r="K7" s="241">
        <f t="shared" si="1"/>
        <v>472.9145</v>
      </c>
      <c r="L7" s="241">
        <f t="shared" si="1"/>
        <v>801.55</v>
      </c>
      <c r="M7" s="241">
        <f>AVERAGE(M4:M6)</f>
        <v>943</v>
      </c>
      <c r="P7" s="249" t="s">
        <v>207</v>
      </c>
      <c r="Q7" s="253">
        <v>0.15</v>
      </c>
      <c r="R7" s="253">
        <v>0.18</v>
      </c>
      <c r="S7" s="253">
        <v>0.21</v>
      </c>
      <c r="T7" s="253">
        <v>0.24</v>
      </c>
      <c r="U7" s="254">
        <v>0.27</v>
      </c>
      <c r="V7" s="254">
        <v>0.3</v>
      </c>
      <c r="W7" s="254">
        <v>0.33</v>
      </c>
      <c r="X7" s="254">
        <v>0.39</v>
      </c>
      <c r="Y7" s="255">
        <v>0.46</v>
      </c>
      <c r="Z7" s="254">
        <v>0.59</v>
      </c>
      <c r="AA7" s="254">
        <v>1.0</v>
      </c>
    </row>
    <row r="8">
      <c r="A8" s="246" t="s">
        <v>208</v>
      </c>
      <c r="B8" s="241">
        <f t="shared" ref="B8:L8" si="2">IF(B4&gt;0,AVERAGE(B4:B6)-B7,"TBD")</f>
        <v>18.7675</v>
      </c>
      <c r="C8" s="241">
        <f t="shared" si="2"/>
        <v>11.38766667</v>
      </c>
      <c r="D8" s="241">
        <f t="shared" si="2"/>
        <v>13.34116667</v>
      </c>
      <c r="E8" s="241">
        <f t="shared" si="2"/>
        <v>19.29466667</v>
      </c>
      <c r="F8" s="241">
        <f t="shared" si="2"/>
        <v>11.24816667</v>
      </c>
      <c r="G8" s="241" t="str">
        <f t="shared" si="2"/>
        <v>TBD</v>
      </c>
      <c r="H8" s="241" t="str">
        <f t="shared" si="2"/>
        <v>TBD</v>
      </c>
      <c r="I8" s="241" t="str">
        <f t="shared" si="2"/>
        <v>TBD</v>
      </c>
      <c r="J8" s="241" t="str">
        <f t="shared" si="2"/>
        <v>TBD</v>
      </c>
      <c r="K8" s="241" t="str">
        <f t="shared" si="2"/>
        <v>TBD</v>
      </c>
      <c r="L8" s="241" t="str">
        <f t="shared" si="2"/>
        <v>TBD</v>
      </c>
      <c r="P8" s="256"/>
      <c r="Q8" s="254"/>
      <c r="R8" s="254"/>
      <c r="S8" s="254"/>
      <c r="T8" s="254"/>
    </row>
    <row r="9">
      <c r="A9" s="246"/>
      <c r="B9" s="246"/>
      <c r="C9" s="246"/>
      <c r="M9" s="240" t="s">
        <v>209</v>
      </c>
      <c r="P9" s="247"/>
      <c r="Q9" s="254"/>
      <c r="R9" s="254"/>
      <c r="S9" s="254"/>
      <c r="T9" s="254"/>
    </row>
    <row r="10">
      <c r="A10" s="246"/>
      <c r="B10" s="246"/>
      <c r="C10" s="246"/>
      <c r="M10" s="257">
        <v>0.85</v>
      </c>
      <c r="P10" s="238"/>
      <c r="Q10" s="254"/>
      <c r="R10" s="254"/>
      <c r="S10" s="254"/>
      <c r="T10" s="254"/>
    </row>
    <row r="11">
      <c r="A11" s="246"/>
      <c r="B11" s="246"/>
      <c r="C11" s="246"/>
      <c r="P11" s="238"/>
      <c r="Q11" s="254"/>
      <c r="R11" s="254"/>
      <c r="S11" s="254"/>
      <c r="T11" s="2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L1"/>
    <mergeCell ref="Q2:T2"/>
    <mergeCell ref="U2:AA2"/>
  </mergeCells>
  <conditionalFormatting sqref="N4:N6">
    <cfRule type="cellIs" dxfId="0" priority="1" stopIfTrue="1" operator="equal">
      <formula>""</formula>
    </cfRule>
  </conditionalFormatting>
  <conditionalFormatting sqref="N4:N6">
    <cfRule type="cellIs" dxfId="1" priority="2" operator="equal">
      <formula>"Too early"</formula>
    </cfRule>
  </conditionalFormatting>
  <conditionalFormatting sqref="N4:N6">
    <cfRule type="cellIs" dxfId="2" priority="3" operator="lessThanOrEqual">
      <formula>0.7</formula>
    </cfRule>
  </conditionalFormatting>
  <conditionalFormatting sqref="N4:N6">
    <cfRule type="cellIs" dxfId="3" priority="4" operator="between">
      <formula>0.85</formula>
      <formula>0.7</formula>
    </cfRule>
  </conditionalFormatting>
  <conditionalFormatting sqref="N4:N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3" width="11.0"/>
    <col customWidth="1" min="4" max="4" width="9.25"/>
    <col customWidth="1" min="5" max="15" width="8.63"/>
    <col customWidth="1" min="16" max="16" width="14.38"/>
    <col customWidth="1" min="17" max="27" width="6.88"/>
  </cols>
  <sheetData>
    <row r="1">
      <c r="D1" s="239" t="s">
        <v>196</v>
      </c>
    </row>
    <row r="2">
      <c r="A2" s="240" t="s">
        <v>94</v>
      </c>
      <c r="B2" s="240">
        <v>10.0</v>
      </c>
      <c r="C2" s="240">
        <v>9.0</v>
      </c>
      <c r="D2" s="240">
        <v>8.0</v>
      </c>
      <c r="E2" s="240">
        <v>7.0</v>
      </c>
      <c r="F2" s="240">
        <v>6.0</v>
      </c>
      <c r="G2" s="240">
        <v>5.0</v>
      </c>
      <c r="H2" s="240">
        <v>4.0</v>
      </c>
      <c r="I2" s="241">
        <v>3.0</v>
      </c>
      <c r="J2" s="241">
        <v>2.0</v>
      </c>
      <c r="K2" s="241">
        <v>1.0</v>
      </c>
      <c r="L2" s="241">
        <v>0.0</v>
      </c>
      <c r="Q2" s="242" t="s">
        <v>197</v>
      </c>
      <c r="R2" s="243"/>
      <c r="S2" s="243"/>
      <c r="T2" s="244"/>
      <c r="U2" s="245" t="s">
        <v>198</v>
      </c>
      <c r="V2" s="243"/>
      <c r="W2" s="243"/>
      <c r="X2" s="243"/>
      <c r="Y2" s="243"/>
      <c r="Z2" s="243"/>
      <c r="AA2" s="244"/>
    </row>
    <row r="3">
      <c r="A3" s="240" t="s">
        <v>226</v>
      </c>
      <c r="B3" s="246">
        <v>45908.0</v>
      </c>
      <c r="C3" s="246">
        <v>45915.0</v>
      </c>
      <c r="D3" s="246">
        <v>45922.0</v>
      </c>
      <c r="E3" s="246">
        <v>45929.0</v>
      </c>
      <c r="F3" s="246">
        <v>45936.0</v>
      </c>
      <c r="G3" s="246">
        <v>45943.0</v>
      </c>
      <c r="H3" s="246">
        <v>45950.0</v>
      </c>
      <c r="I3" s="246">
        <v>45957.0</v>
      </c>
      <c r="J3" s="246">
        <v>45964.0</v>
      </c>
      <c r="K3" s="246">
        <v>45971.0</v>
      </c>
      <c r="L3" s="246">
        <v>45978.0</v>
      </c>
      <c r="M3" s="93" t="s">
        <v>200</v>
      </c>
      <c r="N3" s="93" t="s">
        <v>201</v>
      </c>
      <c r="P3" s="247" t="s">
        <v>202</v>
      </c>
      <c r="Q3" s="248">
        <v>10.0</v>
      </c>
      <c r="R3" s="248">
        <v>9.0</v>
      </c>
      <c r="S3" s="248">
        <v>8.0</v>
      </c>
      <c r="T3" s="248">
        <v>7.0</v>
      </c>
      <c r="U3" s="249">
        <v>6.0</v>
      </c>
      <c r="V3" s="249">
        <v>5.0</v>
      </c>
      <c r="W3" s="250">
        <v>4.0</v>
      </c>
      <c r="X3" s="251">
        <v>3.0</v>
      </c>
      <c r="Y3" s="251">
        <v>2.0</v>
      </c>
      <c r="Z3" s="251">
        <v>1.0</v>
      </c>
      <c r="AA3" s="250">
        <v>0.0</v>
      </c>
    </row>
    <row r="4">
      <c r="A4" s="246" t="s">
        <v>227</v>
      </c>
      <c r="B4" s="260">
        <v>55.0</v>
      </c>
      <c r="C4" s="260">
        <v>60.0</v>
      </c>
      <c r="M4" s="252">
        <f>'Performances by Week'!AB31-'Performances by Week'!X31</f>
        <v>1225</v>
      </c>
      <c r="N4" s="24">
        <f>'Performances by Week'!K26</f>
        <v>0.5567703083</v>
      </c>
      <c r="P4" s="249" t="s">
        <v>136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228</v>
      </c>
      <c r="B5" s="260">
        <v>95.0</v>
      </c>
      <c r="C5" s="260">
        <v>110.0</v>
      </c>
      <c r="M5" s="252">
        <f>'Performances by Week'!AB32-'Performances by Week'!X32</f>
        <v>1002</v>
      </c>
      <c r="N5" s="24">
        <f>'Performances by Week'!K27</f>
        <v>1.333669329</v>
      </c>
      <c r="P5" s="249" t="s">
        <v>131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229</v>
      </c>
      <c r="B6" s="260">
        <v>75.0</v>
      </c>
      <c r="C6" s="260">
        <v>81.0</v>
      </c>
      <c r="M6" s="252">
        <f>'Performances by Week'!AB33-'Performances by Week'!X33</f>
        <v>969</v>
      </c>
      <c r="N6" s="24">
        <f>'Performances by Week'!K28</f>
        <v>1.053138973</v>
      </c>
      <c r="P6" s="249" t="s">
        <v>126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206</v>
      </c>
      <c r="B7" s="241">
        <f t="shared" ref="B7:L7" si="1">$M$7*$M$10*Q4</f>
        <v>135.83</v>
      </c>
      <c r="C7" s="241">
        <f t="shared" si="1"/>
        <v>162.996</v>
      </c>
      <c r="D7" s="241">
        <f t="shared" si="1"/>
        <v>190.162</v>
      </c>
      <c r="E7" s="241">
        <f t="shared" si="1"/>
        <v>217.328</v>
      </c>
      <c r="F7" s="241">
        <f t="shared" si="1"/>
        <v>244.494</v>
      </c>
      <c r="G7" s="241">
        <f t="shared" si="1"/>
        <v>271.66</v>
      </c>
      <c r="H7" s="241">
        <f t="shared" si="1"/>
        <v>298.826</v>
      </c>
      <c r="I7" s="241">
        <f t="shared" si="1"/>
        <v>353.158</v>
      </c>
      <c r="J7" s="241">
        <f t="shared" si="1"/>
        <v>416.5453333</v>
      </c>
      <c r="K7" s="241">
        <f t="shared" si="1"/>
        <v>534.2646667</v>
      </c>
      <c r="L7" s="241">
        <f t="shared" si="1"/>
        <v>905.5333333</v>
      </c>
      <c r="M7" s="241">
        <f>AVERAGE(M4:M6)</f>
        <v>1065.333333</v>
      </c>
      <c r="P7" s="249" t="s">
        <v>207</v>
      </c>
      <c r="Q7" s="253">
        <v>0.15</v>
      </c>
      <c r="R7" s="253">
        <v>0.18</v>
      </c>
      <c r="S7" s="253">
        <v>0.21</v>
      </c>
      <c r="T7" s="253">
        <v>0.24</v>
      </c>
      <c r="U7" s="254">
        <v>0.27</v>
      </c>
      <c r="V7" s="254">
        <v>0.3</v>
      </c>
      <c r="W7" s="254">
        <v>0.33</v>
      </c>
      <c r="X7" s="254">
        <v>0.39</v>
      </c>
      <c r="Y7" s="255">
        <v>0.46</v>
      </c>
      <c r="Z7" s="254">
        <v>0.59</v>
      </c>
      <c r="AA7" s="254">
        <v>1.0</v>
      </c>
    </row>
    <row r="8">
      <c r="A8" s="246" t="s">
        <v>208</v>
      </c>
      <c r="B8" s="241">
        <f t="shared" ref="B8:L8" si="2">IF(B4&gt;0,AVERAGE(B4:B6)-B7,"TBD")</f>
        <v>-60.83</v>
      </c>
      <c r="C8" s="241">
        <f t="shared" si="2"/>
        <v>-79.32933333</v>
      </c>
      <c r="D8" s="241" t="str">
        <f t="shared" si="2"/>
        <v>TBD</v>
      </c>
      <c r="E8" s="241" t="str">
        <f t="shared" si="2"/>
        <v>TBD</v>
      </c>
      <c r="F8" s="241" t="str">
        <f t="shared" si="2"/>
        <v>TBD</v>
      </c>
      <c r="G8" s="241" t="str">
        <f t="shared" si="2"/>
        <v>TBD</v>
      </c>
      <c r="H8" s="241" t="str">
        <f t="shared" si="2"/>
        <v>TBD</v>
      </c>
      <c r="I8" s="241" t="str">
        <f t="shared" si="2"/>
        <v>TBD</v>
      </c>
      <c r="J8" s="241" t="str">
        <f t="shared" si="2"/>
        <v>TBD</v>
      </c>
      <c r="K8" s="241" t="str">
        <f t="shared" si="2"/>
        <v>TBD</v>
      </c>
      <c r="L8" s="241" t="str">
        <f t="shared" si="2"/>
        <v>TBD</v>
      </c>
      <c r="P8" s="256"/>
      <c r="Q8" s="254"/>
      <c r="R8" s="254"/>
      <c r="S8" s="254"/>
      <c r="T8" s="254"/>
    </row>
    <row r="9">
      <c r="A9" s="246"/>
      <c r="B9" s="246"/>
      <c r="C9" s="246"/>
      <c r="M9" s="240" t="s">
        <v>209</v>
      </c>
      <c r="P9" s="247"/>
      <c r="Q9" s="254"/>
      <c r="R9" s="254"/>
      <c r="S9" s="254"/>
      <c r="T9" s="254"/>
    </row>
    <row r="10">
      <c r="A10" s="246"/>
      <c r="B10" s="246"/>
      <c r="C10" s="246"/>
      <c r="M10" s="257">
        <v>0.85</v>
      </c>
      <c r="P10" s="238"/>
      <c r="Q10" s="254"/>
      <c r="R10" s="254"/>
      <c r="S10" s="254"/>
      <c r="T10" s="254"/>
    </row>
    <row r="11">
      <c r="A11" s="246"/>
      <c r="B11" s="246"/>
      <c r="C11" s="246"/>
      <c r="P11" s="238"/>
      <c r="Q11" s="254"/>
      <c r="R11" s="254"/>
      <c r="S11" s="254"/>
      <c r="T11" s="2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L1"/>
    <mergeCell ref="Q2:T2"/>
    <mergeCell ref="U2:AA2"/>
  </mergeCells>
  <conditionalFormatting sqref="N4:N6">
    <cfRule type="cellIs" dxfId="0" priority="1" stopIfTrue="1" operator="equal">
      <formula>""</formula>
    </cfRule>
  </conditionalFormatting>
  <conditionalFormatting sqref="N4:N6">
    <cfRule type="cellIs" dxfId="1" priority="2" operator="equal">
      <formula>"Too early"</formula>
    </cfRule>
  </conditionalFormatting>
  <conditionalFormatting sqref="N4:N6">
    <cfRule type="cellIs" dxfId="2" priority="3" operator="lessThanOrEqual">
      <formula>0.7</formula>
    </cfRule>
  </conditionalFormatting>
  <conditionalFormatting sqref="N4:N6">
    <cfRule type="cellIs" dxfId="3" priority="4" operator="between">
      <formula>0.85</formula>
      <formula>0.7</formula>
    </cfRule>
  </conditionalFormatting>
  <conditionalFormatting sqref="N4:N6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3" width="11.0"/>
    <col customWidth="1" min="4" max="4" width="9.25"/>
    <col customWidth="1" min="5" max="15" width="8.63"/>
    <col customWidth="1" min="16" max="16" width="14.38"/>
    <col customWidth="1" min="17" max="27" width="6.88"/>
  </cols>
  <sheetData>
    <row r="1">
      <c r="D1" s="239" t="s">
        <v>196</v>
      </c>
    </row>
    <row r="2">
      <c r="A2" s="240" t="s">
        <v>94</v>
      </c>
      <c r="B2" s="240">
        <v>10.0</v>
      </c>
      <c r="C2" s="240">
        <v>9.0</v>
      </c>
      <c r="D2" s="240">
        <v>8.0</v>
      </c>
      <c r="E2" s="240">
        <v>7.0</v>
      </c>
      <c r="F2" s="240">
        <v>6.0</v>
      </c>
      <c r="G2" s="240">
        <v>5.0</v>
      </c>
      <c r="H2" s="240">
        <v>4.0</v>
      </c>
      <c r="I2" s="241">
        <v>3.0</v>
      </c>
      <c r="J2" s="241">
        <v>2.0</v>
      </c>
      <c r="K2" s="241">
        <v>1.0</v>
      </c>
      <c r="L2" s="241">
        <v>0.0</v>
      </c>
      <c r="Q2" s="242" t="s">
        <v>197</v>
      </c>
      <c r="R2" s="243"/>
      <c r="S2" s="243"/>
      <c r="T2" s="244"/>
      <c r="U2" s="245" t="s">
        <v>198</v>
      </c>
      <c r="V2" s="243"/>
      <c r="W2" s="243"/>
      <c r="X2" s="243"/>
      <c r="Y2" s="243"/>
      <c r="Z2" s="243"/>
      <c r="AA2" s="244"/>
    </row>
    <row r="3">
      <c r="A3" s="240" t="s">
        <v>230</v>
      </c>
      <c r="B3" s="246">
        <v>45915.0</v>
      </c>
      <c r="C3" s="246">
        <v>45922.0</v>
      </c>
      <c r="D3" s="246">
        <v>45929.0</v>
      </c>
      <c r="E3" s="246">
        <v>45936.0</v>
      </c>
      <c r="F3" s="246">
        <v>45943.0</v>
      </c>
      <c r="G3" s="246">
        <v>45950.0</v>
      </c>
      <c r="H3" s="246">
        <v>45957.0</v>
      </c>
      <c r="I3" s="246">
        <v>45964.0</v>
      </c>
      <c r="J3" s="246">
        <v>45971.0</v>
      </c>
      <c r="K3" s="246">
        <v>45978.0</v>
      </c>
      <c r="L3" s="246">
        <v>45985.0</v>
      </c>
      <c r="M3" s="93" t="s">
        <v>200</v>
      </c>
      <c r="N3" s="93" t="s">
        <v>201</v>
      </c>
      <c r="P3" s="247" t="s">
        <v>202</v>
      </c>
      <c r="Q3" s="248">
        <v>10.0</v>
      </c>
      <c r="R3" s="248">
        <v>9.0</v>
      </c>
      <c r="S3" s="248">
        <v>8.0</v>
      </c>
      <c r="T3" s="248">
        <v>7.0</v>
      </c>
      <c r="U3" s="249">
        <v>6.0</v>
      </c>
      <c r="V3" s="249">
        <v>5.0</v>
      </c>
      <c r="W3" s="250">
        <v>4.0</v>
      </c>
      <c r="X3" s="251">
        <v>3.0</v>
      </c>
      <c r="Y3" s="251">
        <v>2.0</v>
      </c>
      <c r="Z3" s="251">
        <v>1.0</v>
      </c>
      <c r="AA3" s="250">
        <v>0.0</v>
      </c>
    </row>
    <row r="4">
      <c r="A4" s="246" t="s">
        <v>231</v>
      </c>
      <c r="B4" s="261">
        <v>306.0</v>
      </c>
      <c r="C4" s="261"/>
      <c r="D4" s="262"/>
      <c r="E4" s="262"/>
      <c r="F4" s="262"/>
      <c r="G4" s="262"/>
      <c r="H4" s="262"/>
      <c r="I4" s="262"/>
      <c r="J4" s="262"/>
      <c r="K4" s="262"/>
      <c r="L4" s="262"/>
      <c r="M4" s="252">
        <f>'Performances by Week'!AB34-'Performances by Week'!X34</f>
        <v>1302</v>
      </c>
      <c r="N4" s="24" t="str">
        <f>'Performances by Week'!K34</f>
        <v>Too early</v>
      </c>
      <c r="P4" s="249" t="s">
        <v>136</v>
      </c>
      <c r="Q4" s="253">
        <v>0.15</v>
      </c>
      <c r="R4" s="253">
        <v>0.18</v>
      </c>
      <c r="S4" s="253">
        <v>0.21</v>
      </c>
      <c r="T4" s="253">
        <v>0.24</v>
      </c>
      <c r="U4" s="254">
        <v>0.27</v>
      </c>
      <c r="V4" s="254">
        <v>0.3</v>
      </c>
      <c r="W4" s="254">
        <v>0.33</v>
      </c>
      <c r="X4" s="254">
        <v>0.39</v>
      </c>
      <c r="Y4" s="255">
        <v>0.46</v>
      </c>
      <c r="Z4" s="254">
        <v>0.59</v>
      </c>
      <c r="AA4" s="254">
        <v>1.0</v>
      </c>
    </row>
    <row r="5">
      <c r="A5" s="246" t="s">
        <v>232</v>
      </c>
      <c r="B5" s="261">
        <v>370.0</v>
      </c>
      <c r="C5" s="261"/>
      <c r="D5" s="262"/>
      <c r="E5" s="262"/>
      <c r="F5" s="262"/>
      <c r="G5" s="262"/>
      <c r="H5" s="262"/>
      <c r="I5" s="262"/>
      <c r="J5" s="262"/>
      <c r="K5" s="262"/>
      <c r="L5" s="262"/>
      <c r="M5" s="252">
        <f>'Performances by Week'!AB35-'Performances by Week'!X35</f>
        <v>1302</v>
      </c>
      <c r="N5" s="24" t="str">
        <f>'Performances by Week'!K35</f>
        <v>Too early</v>
      </c>
      <c r="P5" s="249" t="s">
        <v>131</v>
      </c>
      <c r="Q5" s="253">
        <v>0.15</v>
      </c>
      <c r="R5" s="253">
        <v>0.18</v>
      </c>
      <c r="S5" s="253">
        <v>0.21</v>
      </c>
      <c r="T5" s="253">
        <v>0.24</v>
      </c>
      <c r="U5" s="254">
        <v>0.27</v>
      </c>
      <c r="V5" s="254">
        <v>0.3</v>
      </c>
      <c r="W5" s="254">
        <v>0.33</v>
      </c>
      <c r="X5" s="254">
        <v>0.39</v>
      </c>
      <c r="Y5" s="255">
        <v>0.46</v>
      </c>
      <c r="Z5" s="254">
        <v>0.59</v>
      </c>
      <c r="AA5" s="254">
        <v>1.0</v>
      </c>
    </row>
    <row r="6">
      <c r="A6" s="246" t="s">
        <v>233</v>
      </c>
      <c r="B6" s="261">
        <v>283.0</v>
      </c>
      <c r="C6" s="261"/>
      <c r="D6" s="262"/>
      <c r="E6" s="262"/>
      <c r="F6" s="262"/>
      <c r="G6" s="262"/>
      <c r="H6" s="262"/>
      <c r="I6" s="262"/>
      <c r="J6" s="262"/>
      <c r="K6" s="262"/>
      <c r="L6" s="262"/>
      <c r="M6" s="252">
        <f>'Performances by Week'!AB36-'Performances by Week'!X36</f>
        <v>1302</v>
      </c>
      <c r="N6" s="24" t="str">
        <f>'Performances by Week'!K36</f>
        <v>Too early</v>
      </c>
      <c r="P6" s="249" t="s">
        <v>126</v>
      </c>
      <c r="Q6" s="253">
        <v>0.15</v>
      </c>
      <c r="R6" s="253">
        <v>0.18</v>
      </c>
      <c r="S6" s="253">
        <v>0.21</v>
      </c>
      <c r="T6" s="253">
        <v>0.24</v>
      </c>
      <c r="U6" s="254">
        <v>0.27</v>
      </c>
      <c r="V6" s="254">
        <v>0.3</v>
      </c>
      <c r="W6" s="254">
        <v>0.33</v>
      </c>
      <c r="X6" s="254">
        <v>0.39</v>
      </c>
      <c r="Y6" s="255">
        <v>0.46</v>
      </c>
      <c r="Z6" s="254">
        <v>0.59</v>
      </c>
      <c r="AA6" s="254">
        <v>1.0</v>
      </c>
    </row>
    <row r="7">
      <c r="A7" s="246" t="s">
        <v>234</v>
      </c>
      <c r="B7" s="261">
        <v>483.0</v>
      </c>
      <c r="C7" s="261"/>
      <c r="D7" s="262"/>
      <c r="E7" s="262"/>
      <c r="F7" s="262"/>
      <c r="G7" s="262"/>
      <c r="H7" s="262"/>
      <c r="I7" s="262"/>
      <c r="J7" s="262"/>
      <c r="K7" s="262"/>
      <c r="L7" s="262"/>
      <c r="M7" s="252">
        <f>'Performances by Week'!AB37-'Performances by Week'!X37</f>
        <v>1302</v>
      </c>
      <c r="N7" s="24" t="str">
        <f>'Performances by Week'!K37</f>
        <v>Too early</v>
      </c>
      <c r="P7" s="249" t="s">
        <v>207</v>
      </c>
      <c r="Q7" s="253">
        <v>0.15</v>
      </c>
      <c r="R7" s="253">
        <v>0.18</v>
      </c>
      <c r="S7" s="253">
        <v>0.21</v>
      </c>
      <c r="T7" s="253">
        <v>0.24</v>
      </c>
      <c r="U7" s="254">
        <v>0.27</v>
      </c>
      <c r="V7" s="254">
        <v>0.3</v>
      </c>
      <c r="W7" s="254">
        <v>0.33</v>
      </c>
      <c r="X7" s="254">
        <v>0.39</v>
      </c>
      <c r="Y7" s="255">
        <v>0.46</v>
      </c>
      <c r="Z7" s="254">
        <v>0.59</v>
      </c>
      <c r="AA7" s="254">
        <v>1.0</v>
      </c>
    </row>
    <row r="8">
      <c r="A8" s="246" t="s">
        <v>206</v>
      </c>
      <c r="B8" s="241">
        <f t="shared" ref="B8:L8" si="1">$M$8*$M$13*Q6</f>
        <v>166.005</v>
      </c>
      <c r="C8" s="241">
        <f t="shared" si="1"/>
        <v>199.206</v>
      </c>
      <c r="D8" s="241">
        <f t="shared" si="1"/>
        <v>232.407</v>
      </c>
      <c r="E8" s="241">
        <f t="shared" si="1"/>
        <v>265.608</v>
      </c>
      <c r="F8" s="241">
        <f t="shared" si="1"/>
        <v>298.809</v>
      </c>
      <c r="G8" s="241">
        <f t="shared" si="1"/>
        <v>332.01</v>
      </c>
      <c r="H8" s="241">
        <f t="shared" si="1"/>
        <v>365.211</v>
      </c>
      <c r="I8" s="241">
        <f t="shared" si="1"/>
        <v>431.613</v>
      </c>
      <c r="J8" s="241">
        <f t="shared" si="1"/>
        <v>509.082</v>
      </c>
      <c r="K8" s="241">
        <f t="shared" si="1"/>
        <v>652.953</v>
      </c>
      <c r="L8" s="241">
        <f t="shared" si="1"/>
        <v>1106.7</v>
      </c>
      <c r="M8" s="241">
        <f>AVERAGE(M4:M7)</f>
        <v>1302</v>
      </c>
      <c r="P8" s="256"/>
      <c r="Q8" s="254"/>
      <c r="R8" s="254"/>
      <c r="S8" s="254"/>
      <c r="T8" s="254"/>
    </row>
    <row r="9">
      <c r="A9" s="246" t="s">
        <v>235</v>
      </c>
      <c r="B9" s="263">
        <f t="shared" ref="B9:L9" si="2">AVERAGE(B32:B35)</f>
        <v>480.5</v>
      </c>
      <c r="C9" s="263">
        <f t="shared" si="2"/>
        <v>532.5</v>
      </c>
      <c r="D9" s="263">
        <f t="shared" si="2"/>
        <v>570.5</v>
      </c>
      <c r="E9" s="263">
        <f t="shared" si="2"/>
        <v>607.5</v>
      </c>
      <c r="F9" s="263">
        <f t="shared" si="2"/>
        <v>645.75</v>
      </c>
      <c r="G9" s="263">
        <f t="shared" si="2"/>
        <v>720</v>
      </c>
      <c r="H9" s="263">
        <f t="shared" si="2"/>
        <v>836.5</v>
      </c>
      <c r="I9" s="263">
        <f t="shared" si="2"/>
        <v>956.75</v>
      </c>
      <c r="J9" s="263">
        <f t="shared" si="2"/>
        <v>1099.75</v>
      </c>
      <c r="K9" s="263">
        <f t="shared" si="2"/>
        <v>1227.25</v>
      </c>
      <c r="L9" s="263">
        <f t="shared" si="2"/>
        <v>1293.25</v>
      </c>
      <c r="M9" s="241"/>
      <c r="P9" s="256"/>
      <c r="Q9" s="254"/>
      <c r="R9" s="254"/>
      <c r="S9" s="254"/>
      <c r="T9" s="254"/>
    </row>
    <row r="10">
      <c r="A10" s="246" t="s">
        <v>236</v>
      </c>
      <c r="B10" s="241">
        <f t="shared" ref="B10:L10" si="3">AVERAGE(B43:B44)</f>
        <v>943.5</v>
      </c>
      <c r="C10" s="241">
        <f t="shared" si="3"/>
        <v>992.5</v>
      </c>
      <c r="D10" s="241">
        <f t="shared" si="3"/>
        <v>1056</v>
      </c>
      <c r="E10" s="241">
        <f t="shared" si="3"/>
        <v>1088</v>
      </c>
      <c r="F10" s="241">
        <f t="shared" si="3"/>
        <v>1158</v>
      </c>
      <c r="G10" s="241">
        <f t="shared" si="3"/>
        <v>1220</v>
      </c>
      <c r="H10" s="241">
        <f t="shared" si="3"/>
        <v>1242.5</v>
      </c>
      <c r="I10" s="241">
        <f t="shared" si="3"/>
        <v>1259.5</v>
      </c>
      <c r="J10" s="241">
        <f t="shared" si="3"/>
        <v>1266.5</v>
      </c>
      <c r="K10" s="241">
        <f t="shared" si="3"/>
        <v>1274.5</v>
      </c>
      <c r="L10" s="241">
        <f t="shared" si="3"/>
        <v>1288.5</v>
      </c>
      <c r="M10" s="241"/>
      <c r="P10" s="256"/>
      <c r="Q10" s="254"/>
      <c r="R10" s="254"/>
      <c r="S10" s="254"/>
      <c r="T10" s="254"/>
    </row>
    <row r="11">
      <c r="A11" s="246" t="s">
        <v>237</v>
      </c>
      <c r="B11" s="241">
        <f t="shared" ref="B11:L11" si="4">IF(B4&gt;0,AVERAGE(B4:B7)-B9,"TBD")</f>
        <v>-120</v>
      </c>
      <c r="C11" s="241" t="str">
        <f t="shared" si="4"/>
        <v>TBD</v>
      </c>
      <c r="D11" s="241" t="str">
        <f t="shared" si="4"/>
        <v>TBD</v>
      </c>
      <c r="E11" s="241" t="str">
        <f t="shared" si="4"/>
        <v>TBD</v>
      </c>
      <c r="F11" s="241" t="str">
        <f t="shared" si="4"/>
        <v>TBD</v>
      </c>
      <c r="G11" s="241" t="str">
        <f t="shared" si="4"/>
        <v>TBD</v>
      </c>
      <c r="H11" s="241" t="str">
        <f t="shared" si="4"/>
        <v>TBD</v>
      </c>
      <c r="I11" s="241" t="str">
        <f t="shared" si="4"/>
        <v>TBD</v>
      </c>
      <c r="J11" s="241" t="str">
        <f t="shared" si="4"/>
        <v>TBD</v>
      </c>
      <c r="K11" s="241" t="str">
        <f t="shared" si="4"/>
        <v>TBD</v>
      </c>
      <c r="L11" s="241" t="str">
        <f t="shared" si="4"/>
        <v>TBD</v>
      </c>
      <c r="P11" s="247"/>
      <c r="Q11" s="254"/>
      <c r="R11" s="254"/>
      <c r="S11" s="254"/>
      <c r="T11" s="254"/>
    </row>
    <row r="12">
      <c r="A12" s="246"/>
      <c r="B12" s="246"/>
      <c r="C12" s="246"/>
      <c r="M12" s="240" t="s">
        <v>209</v>
      </c>
      <c r="P12" s="238"/>
      <c r="Q12" s="254"/>
      <c r="R12" s="254"/>
      <c r="S12" s="254"/>
      <c r="T12" s="254"/>
    </row>
    <row r="13">
      <c r="A13" s="246"/>
      <c r="B13" s="246"/>
      <c r="C13" s="246"/>
      <c r="M13" s="257">
        <v>0.85</v>
      </c>
      <c r="P13" s="238"/>
      <c r="Q13" s="254"/>
      <c r="R13" s="254"/>
      <c r="S13" s="254"/>
      <c r="T13" s="254"/>
    </row>
    <row r="14">
      <c r="A14" s="246"/>
      <c r="B14" s="246"/>
      <c r="C14" s="2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264" t="s">
        <v>94</v>
      </c>
      <c r="B30" s="264">
        <v>10.0</v>
      </c>
      <c r="C30" s="264">
        <v>9.0</v>
      </c>
      <c r="D30" s="264">
        <v>8.0</v>
      </c>
      <c r="E30" s="264">
        <v>7.0</v>
      </c>
      <c r="F30" s="264">
        <v>6.0</v>
      </c>
      <c r="G30" s="264">
        <v>5.0</v>
      </c>
      <c r="H30" s="264">
        <v>4.0</v>
      </c>
      <c r="I30" s="264">
        <v>3.0</v>
      </c>
      <c r="J30" s="264">
        <v>2.0</v>
      </c>
      <c r="K30" s="264">
        <v>1.0</v>
      </c>
      <c r="L30" s="264">
        <v>0.0</v>
      </c>
      <c r="M30" s="264"/>
      <c r="N30" s="265"/>
    </row>
    <row r="31" ht="15.75" customHeight="1">
      <c r="A31" s="266" t="s">
        <v>238</v>
      </c>
      <c r="B31" s="267">
        <v>45551.0</v>
      </c>
      <c r="C31" s="267">
        <v>45558.0</v>
      </c>
      <c r="D31" s="267">
        <v>45565.0</v>
      </c>
      <c r="E31" s="267">
        <v>45572.0</v>
      </c>
      <c r="F31" s="267">
        <v>45579.0</v>
      </c>
      <c r="G31" s="267">
        <v>45586.0</v>
      </c>
      <c r="H31" s="267">
        <v>45593.0</v>
      </c>
      <c r="I31" s="267">
        <v>45600.0</v>
      </c>
      <c r="J31" s="267">
        <v>45607.0</v>
      </c>
      <c r="K31" s="267">
        <v>45614.0</v>
      </c>
      <c r="L31" s="267">
        <v>45621.0</v>
      </c>
      <c r="M31" s="268" t="s">
        <v>200</v>
      </c>
      <c r="N31" s="269" t="s">
        <v>239</v>
      </c>
    </row>
    <row r="32" ht="15.75" customHeight="1">
      <c r="A32" s="264" t="s">
        <v>240</v>
      </c>
      <c r="B32" s="270">
        <v>395.0</v>
      </c>
      <c r="C32" s="270">
        <v>422.0</v>
      </c>
      <c r="D32" s="270">
        <v>451.0</v>
      </c>
      <c r="E32" s="270">
        <v>488.0</v>
      </c>
      <c r="F32" s="270">
        <v>518.0</v>
      </c>
      <c r="G32" s="270">
        <v>591.0</v>
      </c>
      <c r="H32" s="270">
        <v>667.0</v>
      </c>
      <c r="I32" s="270">
        <v>754.0</v>
      </c>
      <c r="J32" s="270">
        <v>913.0</v>
      </c>
      <c r="K32" s="270">
        <v>1165.0</v>
      </c>
      <c r="L32" s="270">
        <v>1276.0</v>
      </c>
      <c r="M32" s="270">
        <v>1342.0</v>
      </c>
      <c r="N32" s="271">
        <v>0.9664</v>
      </c>
    </row>
    <row r="33" ht="15.75" customHeight="1">
      <c r="A33" s="264" t="s">
        <v>241</v>
      </c>
      <c r="B33" s="270">
        <v>604.0</v>
      </c>
      <c r="C33" s="270">
        <v>669.0</v>
      </c>
      <c r="D33" s="270">
        <v>701.0</v>
      </c>
      <c r="E33" s="270">
        <v>735.0</v>
      </c>
      <c r="F33" s="270">
        <v>763.0</v>
      </c>
      <c r="G33" s="270">
        <v>832.0</v>
      </c>
      <c r="H33" s="270">
        <v>955.0</v>
      </c>
      <c r="I33" s="270">
        <v>1040.0</v>
      </c>
      <c r="J33" s="270">
        <v>1229.0</v>
      </c>
      <c r="K33" s="270">
        <v>1269.0</v>
      </c>
      <c r="L33" s="270">
        <v>1301.0</v>
      </c>
      <c r="M33" s="270">
        <v>1342.0</v>
      </c>
      <c r="N33" s="271">
        <v>0.9873</v>
      </c>
    </row>
    <row r="34" ht="15.75" customHeight="1">
      <c r="A34" s="264" t="s">
        <v>242</v>
      </c>
      <c r="B34" s="270">
        <v>302.0</v>
      </c>
      <c r="C34" s="270">
        <v>353.0</v>
      </c>
      <c r="D34" s="270">
        <v>391.0</v>
      </c>
      <c r="E34" s="270">
        <v>422.0</v>
      </c>
      <c r="F34" s="270">
        <v>454.0</v>
      </c>
      <c r="G34" s="270">
        <v>500.0</v>
      </c>
      <c r="H34" s="270">
        <v>657.0</v>
      </c>
      <c r="I34" s="270">
        <v>813.0</v>
      </c>
      <c r="J34" s="270">
        <v>988.0</v>
      </c>
      <c r="K34" s="270">
        <v>1200.0</v>
      </c>
      <c r="L34" s="270">
        <v>1301.0</v>
      </c>
      <c r="M34" s="270">
        <v>1342.0</v>
      </c>
      <c r="N34" s="271">
        <v>0.9836</v>
      </c>
    </row>
    <row r="35" ht="15.75" customHeight="1">
      <c r="A35" s="264" t="s">
        <v>243</v>
      </c>
      <c r="B35" s="270">
        <v>621.0</v>
      </c>
      <c r="C35" s="270">
        <v>686.0</v>
      </c>
      <c r="D35" s="270">
        <v>739.0</v>
      </c>
      <c r="E35" s="270">
        <v>785.0</v>
      </c>
      <c r="F35" s="270">
        <v>848.0</v>
      </c>
      <c r="G35" s="270">
        <v>957.0</v>
      </c>
      <c r="H35" s="270">
        <v>1067.0</v>
      </c>
      <c r="I35" s="270">
        <v>1220.0</v>
      </c>
      <c r="J35" s="270">
        <v>1269.0</v>
      </c>
      <c r="K35" s="270">
        <v>1275.0</v>
      </c>
      <c r="L35" s="270">
        <v>1295.0</v>
      </c>
      <c r="M35" s="270">
        <v>1342.0</v>
      </c>
      <c r="N35" s="271">
        <v>0.9813</v>
      </c>
    </row>
    <row r="36" ht="15.75" customHeight="1">
      <c r="A36" s="264" t="s">
        <v>206</v>
      </c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5"/>
    </row>
    <row r="37" ht="15.75" customHeight="1">
      <c r="A37" s="264" t="s">
        <v>208</v>
      </c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5"/>
    </row>
    <row r="38" ht="15.75" customHeight="1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 t="s">
        <v>209</v>
      </c>
      <c r="N38" s="265"/>
    </row>
    <row r="39" ht="15.75" customHeight="1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72">
        <v>0.85</v>
      </c>
      <c r="N39" s="265"/>
    </row>
    <row r="40" ht="15.75" customHeight="1"/>
    <row r="41" ht="15.75" customHeight="1">
      <c r="A41" s="264" t="s">
        <v>94</v>
      </c>
      <c r="B41" s="264">
        <v>10.0</v>
      </c>
      <c r="C41" s="264">
        <v>9.0</v>
      </c>
      <c r="D41" s="264">
        <v>8.0</v>
      </c>
      <c r="E41" s="264">
        <v>7.0</v>
      </c>
      <c r="F41" s="264">
        <v>6.0</v>
      </c>
      <c r="G41" s="264">
        <v>5.0</v>
      </c>
      <c r="H41" s="264">
        <v>4.0</v>
      </c>
      <c r="I41" s="264">
        <v>3.0</v>
      </c>
      <c r="J41" s="264">
        <v>2.0</v>
      </c>
      <c r="K41" s="264">
        <v>1.0</v>
      </c>
      <c r="L41" s="264">
        <v>0.0</v>
      </c>
      <c r="M41" s="264"/>
      <c r="N41" s="273"/>
    </row>
    <row r="42" ht="15.75" customHeight="1">
      <c r="A42" s="266" t="s">
        <v>244</v>
      </c>
      <c r="B42" s="267">
        <v>45194.0</v>
      </c>
      <c r="C42" s="267">
        <v>45201.0</v>
      </c>
      <c r="D42" s="267">
        <v>45208.0</v>
      </c>
      <c r="E42" s="267">
        <v>45215.0</v>
      </c>
      <c r="F42" s="267">
        <v>45222.0</v>
      </c>
      <c r="G42" s="267">
        <v>45229.0</v>
      </c>
      <c r="H42" s="267">
        <v>45236.0</v>
      </c>
      <c r="I42" s="267">
        <v>45243.0</v>
      </c>
      <c r="J42" s="267">
        <v>45250.0</v>
      </c>
      <c r="K42" s="267">
        <v>45988.0</v>
      </c>
      <c r="L42" s="267">
        <v>45995.0</v>
      </c>
      <c r="M42" s="268" t="s">
        <v>200</v>
      </c>
      <c r="N42" s="274" t="s">
        <v>239</v>
      </c>
    </row>
    <row r="43" ht="15.75" customHeight="1">
      <c r="A43" s="264" t="s">
        <v>245</v>
      </c>
      <c r="B43" s="270">
        <v>844.0</v>
      </c>
      <c r="C43" s="270">
        <v>894.0</v>
      </c>
      <c r="D43" s="270">
        <v>980.0</v>
      </c>
      <c r="E43" s="270">
        <v>1010.0</v>
      </c>
      <c r="F43" s="270">
        <v>1104.0</v>
      </c>
      <c r="G43" s="270">
        <v>1218.0</v>
      </c>
      <c r="H43" s="270">
        <v>1244.0</v>
      </c>
      <c r="I43" s="270">
        <v>1264.0</v>
      </c>
      <c r="J43" s="270">
        <v>1268.0</v>
      </c>
      <c r="K43" s="270">
        <v>1279.0</v>
      </c>
      <c r="L43" s="270">
        <v>1289.0</v>
      </c>
      <c r="M43" s="275">
        <v>1334.0</v>
      </c>
      <c r="N43" s="276">
        <v>0.9962</v>
      </c>
    </row>
    <row r="44" ht="15.75" customHeight="1">
      <c r="A44" s="264" t="s">
        <v>246</v>
      </c>
      <c r="B44" s="270">
        <v>1043.0</v>
      </c>
      <c r="C44" s="270">
        <v>1091.0</v>
      </c>
      <c r="D44" s="270">
        <v>1132.0</v>
      </c>
      <c r="E44" s="270">
        <v>1166.0</v>
      </c>
      <c r="F44" s="270">
        <v>1212.0</v>
      </c>
      <c r="G44" s="270">
        <v>1222.0</v>
      </c>
      <c r="H44" s="270">
        <v>1241.0</v>
      </c>
      <c r="I44" s="270">
        <v>1255.0</v>
      </c>
      <c r="J44" s="270">
        <v>1265.0</v>
      </c>
      <c r="K44" s="270">
        <v>1270.0</v>
      </c>
      <c r="L44" s="270">
        <v>1288.0</v>
      </c>
      <c r="M44" s="270">
        <v>1334.0</v>
      </c>
      <c r="N44" s="271">
        <v>0.979</v>
      </c>
    </row>
    <row r="45" ht="15.75" customHeight="1">
      <c r="A45" s="264" t="s">
        <v>206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73"/>
    </row>
    <row r="46" ht="15.75" customHeight="1">
      <c r="A46" s="264" t="s">
        <v>208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73"/>
    </row>
    <row r="47" ht="15.75" customHeight="1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 t="s">
        <v>209</v>
      </c>
      <c r="N47" s="273"/>
    </row>
    <row r="48" ht="15.75" customHeight="1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72">
        <v>0.85</v>
      </c>
      <c r="N48" s="27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L1"/>
    <mergeCell ref="Q2:T2"/>
    <mergeCell ref="U2:AA2"/>
  </mergeCells>
  <conditionalFormatting sqref="N4:N7">
    <cfRule type="cellIs" dxfId="0" priority="1" stopIfTrue="1" operator="equal">
      <formula>""</formula>
    </cfRule>
  </conditionalFormatting>
  <conditionalFormatting sqref="N4:N7">
    <cfRule type="cellIs" dxfId="1" priority="2" operator="equal">
      <formula>"Too early"</formula>
    </cfRule>
  </conditionalFormatting>
  <conditionalFormatting sqref="N4:N7">
    <cfRule type="cellIs" dxfId="2" priority="3" operator="lessThanOrEqual">
      <formula>0.7</formula>
    </cfRule>
  </conditionalFormatting>
  <conditionalFormatting sqref="N4:N7">
    <cfRule type="cellIs" dxfId="3" priority="4" operator="between">
      <formula>0.85</formula>
      <formula>0.7</formula>
    </cfRule>
  </conditionalFormatting>
  <conditionalFormatting sqref="N4:N7">
    <cfRule type="cellIs" dxfId="4" priority="5" operator="greaterThanOrEqual">
      <formula>0.85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2025-06-06T18:30:38Z</dcterms:created>
  <dc:creator>Julius Lai</dc:creator>
</cp:coreProperties>
</file>