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DMIN\Desktop\Data Entry\"/>
    </mc:Choice>
  </mc:AlternateContent>
  <bookViews>
    <workbookView xWindow="0" yWindow="0" windowWidth="11205" windowHeight="5385"/>
  </bookViews>
  <sheets>
    <sheet name="data" sheetId="2" r:id="rId1"/>
    <sheet name="Insights" sheetId="3"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6" i="2" l="1"/>
  <c r="G69" i="2" l="1"/>
  <c r="H69" i="2"/>
  <c r="I69" i="2"/>
  <c r="J69" i="2"/>
  <c r="K69" i="2"/>
  <c r="L69" i="2"/>
  <c r="M69" i="2"/>
  <c r="N69" i="2"/>
  <c r="F69" i="2"/>
  <c r="D68" i="2"/>
  <c r="E68" i="2"/>
  <c r="F68" i="2"/>
  <c r="G68" i="2"/>
  <c r="H68" i="2"/>
  <c r="I68" i="2"/>
  <c r="J68" i="2"/>
  <c r="K68" i="2"/>
  <c r="L68" i="2"/>
  <c r="M68" i="2"/>
  <c r="N68" i="2"/>
  <c r="D67" i="2"/>
  <c r="E67" i="2"/>
  <c r="F67" i="2"/>
  <c r="G67" i="2"/>
  <c r="H67" i="2"/>
  <c r="I67" i="2"/>
  <c r="J67" i="2"/>
  <c r="K67" i="2"/>
  <c r="L67" i="2"/>
  <c r="M67" i="2"/>
  <c r="N67" i="2"/>
  <c r="C68" i="2"/>
  <c r="C67" i="2"/>
  <c r="C61" i="2"/>
  <c r="D66" i="2"/>
  <c r="E66" i="2"/>
  <c r="F66" i="2"/>
  <c r="G66" i="2"/>
  <c r="H66" i="2"/>
  <c r="I66" i="2"/>
  <c r="J66" i="2"/>
  <c r="K66" i="2"/>
  <c r="L66" i="2"/>
  <c r="M66" i="2"/>
  <c r="N66" i="2"/>
  <c r="D63" i="2"/>
  <c r="E63" i="2"/>
  <c r="F63" i="2"/>
  <c r="G63" i="2"/>
  <c r="H63" i="2"/>
  <c r="I63" i="2"/>
  <c r="J63" i="2"/>
  <c r="K63" i="2"/>
  <c r="L63" i="2"/>
  <c r="M63" i="2"/>
  <c r="N63" i="2"/>
  <c r="C63" i="2"/>
  <c r="D62" i="2"/>
  <c r="E62" i="2"/>
  <c r="F62" i="2"/>
  <c r="G62" i="2"/>
  <c r="H62" i="2"/>
  <c r="I62" i="2"/>
  <c r="J62" i="2"/>
  <c r="K62" i="2"/>
  <c r="L62" i="2"/>
  <c r="M62" i="2"/>
  <c r="N62" i="2"/>
  <c r="C62" i="2"/>
  <c r="D61" i="2"/>
  <c r="E61" i="2"/>
  <c r="F61" i="2"/>
  <c r="G61" i="2"/>
  <c r="H61" i="2"/>
  <c r="I61" i="2"/>
  <c r="J61" i="2"/>
  <c r="K61" i="2"/>
  <c r="L61" i="2"/>
  <c r="M61" i="2"/>
  <c r="N61" i="2"/>
  <c r="M60" i="2"/>
  <c r="N60" i="2"/>
  <c r="D60" i="2"/>
  <c r="E60" i="2"/>
  <c r="F60" i="2"/>
  <c r="G60" i="2"/>
  <c r="H60" i="2"/>
  <c r="I60" i="2"/>
  <c r="J60" i="2"/>
  <c r="K60" i="2"/>
  <c r="L60" i="2"/>
  <c r="C60" i="2"/>
  <c r="G51" i="2"/>
  <c r="H51" i="2"/>
  <c r="I51" i="2"/>
  <c r="J51" i="2"/>
  <c r="J56" i="2" s="1"/>
  <c r="K51" i="2"/>
  <c r="K56" i="2" s="1"/>
  <c r="L51" i="2"/>
  <c r="M51" i="2"/>
  <c r="N51" i="2"/>
  <c r="N56" i="2" s="1"/>
  <c r="F51" i="2"/>
  <c r="N50" i="2"/>
  <c r="N55" i="2" s="1"/>
  <c r="D50" i="2"/>
  <c r="E50" i="2"/>
  <c r="F50" i="2"/>
  <c r="G50" i="2"/>
  <c r="H50" i="2"/>
  <c r="I50" i="2"/>
  <c r="J50" i="2"/>
  <c r="J55" i="2" s="1"/>
  <c r="K50" i="2"/>
  <c r="K55" i="2" s="1"/>
  <c r="L50" i="2"/>
  <c r="M50" i="2"/>
  <c r="C50" i="2"/>
  <c r="C55" i="2" s="1"/>
  <c r="C44" i="2"/>
  <c r="D44" i="2"/>
  <c r="E44" i="2"/>
  <c r="F44" i="2"/>
  <c r="G44" i="2"/>
  <c r="H44" i="2"/>
  <c r="I44" i="2"/>
  <c r="J44" i="2"/>
  <c r="K44" i="2"/>
  <c r="L44" i="2"/>
  <c r="M44" i="2"/>
  <c r="N44" i="2"/>
  <c r="N31" i="2"/>
  <c r="N54" i="2" s="1"/>
  <c r="D31" i="2"/>
  <c r="D54" i="2" s="1"/>
  <c r="E31" i="2"/>
  <c r="E54" i="2" s="1"/>
  <c r="F31" i="2"/>
  <c r="G31" i="2"/>
  <c r="H31" i="2"/>
  <c r="I31" i="2"/>
  <c r="J31" i="2"/>
  <c r="J54" i="2" s="1"/>
  <c r="K31" i="2"/>
  <c r="K54" i="2" s="1"/>
  <c r="L31" i="2"/>
  <c r="L54" i="2" s="1"/>
  <c r="M31" i="2"/>
  <c r="M54" i="2" s="1"/>
  <c r="C31" i="2"/>
  <c r="M56" i="2" l="1"/>
  <c r="I54" i="2"/>
  <c r="I55" i="2"/>
  <c r="I56" i="2"/>
  <c r="C54" i="2"/>
  <c r="H56" i="2"/>
  <c r="L56" i="2"/>
  <c r="F52" i="2"/>
  <c r="F57" i="2" s="1"/>
  <c r="F55" i="2"/>
  <c r="H54" i="2"/>
  <c r="M55" i="2"/>
  <c r="E55" i="2"/>
  <c r="F56" i="2"/>
  <c r="G56" i="2"/>
  <c r="G55" i="2"/>
  <c r="G54" i="2"/>
  <c r="L55" i="2"/>
  <c r="D55" i="2"/>
  <c r="H55" i="2"/>
  <c r="F54" i="2"/>
  <c r="N29" i="2"/>
  <c r="L52" i="2" s="1"/>
  <c r="L57" i="2" s="1"/>
  <c r="M29" i="2"/>
  <c r="K52" i="2" s="1"/>
  <c r="K57" i="2" s="1"/>
  <c r="L29" i="2"/>
  <c r="J52" i="2" s="1"/>
  <c r="J57" i="2" s="1"/>
  <c r="K29" i="2"/>
  <c r="I52" i="2" s="1"/>
  <c r="I57" i="2" s="1"/>
  <c r="J29" i="2"/>
  <c r="H52" i="2" s="1"/>
  <c r="H57" i="2" s="1"/>
  <c r="I29" i="2"/>
  <c r="G52" i="2" s="1"/>
  <c r="G57" i="2" s="1"/>
  <c r="H29" i="2"/>
  <c r="G29" i="2"/>
  <c r="F29" i="2"/>
  <c r="E29" i="2"/>
  <c r="D29" i="2"/>
  <c r="C29" i="2"/>
  <c r="D49" i="2"/>
  <c r="E49" i="2" s="1"/>
  <c r="F49" i="2" s="1"/>
  <c r="G49" i="2" s="1"/>
  <c r="H49" i="2" s="1"/>
  <c r="I49" i="2" s="1"/>
  <c r="J49" i="2" s="1"/>
  <c r="K49" i="2" s="1"/>
  <c r="L49" i="2" s="1"/>
  <c r="M49" i="2" s="1"/>
  <c r="N49" i="2" s="1"/>
  <c r="D37" i="2"/>
  <c r="E37" i="2" s="1"/>
  <c r="F37" i="2" s="1"/>
  <c r="G37" i="2" s="1"/>
  <c r="H37" i="2" s="1"/>
  <c r="I37" i="2" s="1"/>
  <c r="J37" i="2" s="1"/>
  <c r="K37" i="2" s="1"/>
  <c r="L37" i="2" s="1"/>
  <c r="M37" i="2" s="1"/>
  <c r="N37" i="2" s="1"/>
  <c r="D18" i="2"/>
  <c r="E18" i="2" s="1"/>
  <c r="F18" i="2" s="1"/>
  <c r="G18" i="2" s="1"/>
  <c r="H18" i="2" s="1"/>
  <c r="I18" i="2" s="1"/>
  <c r="J18" i="2" s="1"/>
  <c r="K18" i="2" s="1"/>
  <c r="L18" i="2" s="1"/>
  <c r="M18" i="2" s="1"/>
  <c r="N18" i="2" s="1"/>
  <c r="O18" i="2" s="1"/>
  <c r="P18" i="2" s="1"/>
  <c r="O29" i="2" l="1"/>
  <c r="M52" i="2" s="1"/>
  <c r="M57" i="2" s="1"/>
  <c r="P29" i="2" l="1"/>
  <c r="N52" i="2" s="1"/>
  <c r="N57" i="2" s="1"/>
</calcChain>
</file>

<file path=xl/sharedStrings.xml><?xml version="1.0" encoding="utf-8"?>
<sst xmlns="http://schemas.openxmlformats.org/spreadsheetml/2006/main" count="61" uniqueCount="54">
  <si>
    <t>Facebook ads for acquisition</t>
  </si>
  <si>
    <t>Google ads for acquisition</t>
  </si>
  <si>
    <t>Referral program</t>
  </si>
  <si>
    <t>Prospecting sales team</t>
  </si>
  <si>
    <t>in k</t>
  </si>
  <si>
    <t>in $k</t>
  </si>
  <si>
    <t>CAC measurements</t>
  </si>
  <si>
    <t xml:space="preserve">Reality: </t>
  </si>
  <si>
    <t>Sales and marketing expenses</t>
  </si>
  <si>
    <t>Organic / otherwise unattributable</t>
  </si>
  <si>
    <t>all figures in $</t>
  </si>
  <si>
    <t>Total acquisitions</t>
  </si>
  <si>
    <t>Overall acquisition-related sales and marketing ($k)</t>
  </si>
  <si>
    <t>Revnon Inc</t>
  </si>
  <si>
    <t>Lag-adjusted channel-specific CACs:</t>
  </si>
  <si>
    <t>This team facilitates transactions from existing accounts</t>
  </si>
  <si>
    <t>2-month lead -- money is spent for customers acquired 2 months ago</t>
  </si>
  <si>
    <t>Spend equally impacts customer acquisition in current and subsequent 2 months. 80% earmarked for customer acquisition.</t>
  </si>
  <si>
    <t>Spend equally impacts customer acquisition in current and subsequent 3 months. 80% earmarked for customer acquisition.</t>
  </si>
  <si>
    <t>Channel</t>
  </si>
  <si>
    <t>3-month lag, on average, between sales activity and adoption</t>
  </si>
  <si>
    <t>Month</t>
  </si>
  <si>
    <t>Referral program (marketing)Amount</t>
  </si>
  <si>
    <t>TV ads Amount</t>
  </si>
  <si>
    <t>OOH(Out of Home Marketing) Amount</t>
  </si>
  <si>
    <t>New customer promotions (marketing) Amount</t>
  </si>
  <si>
    <t>Facebook ads for acquisition Amount</t>
  </si>
  <si>
    <t>Facebook ads for repeat orders Amount</t>
  </si>
  <si>
    <t>Google ads for acquisition Amount</t>
  </si>
  <si>
    <t>Google ads for repeat orders Amount</t>
  </si>
  <si>
    <t>Prospecting sales team Amount</t>
  </si>
  <si>
    <t>Account manager team Amount</t>
  </si>
  <si>
    <t>Acquisition-related onboarding expense Amount</t>
  </si>
  <si>
    <t>Total sales and marketing expenses</t>
  </si>
  <si>
    <t>Lag-adjusted sales and marketing ($k)spend that impacted acquisition in the current period only</t>
  </si>
  <si>
    <t>Lag-adjusted acquisition-related spending ($k)(lag adjusted sales and marketing + acqusition related onboarding expenses)</t>
  </si>
  <si>
    <t>Overall CACs</t>
  </si>
  <si>
    <t>Basic channel-specific CACs: they do not account for lead lag relationships</t>
  </si>
  <si>
    <t>Referral program(referal program spending in current month/customers aquired through referal in that month)</t>
  </si>
  <si>
    <t>Referral program(lags for referal program, facebook and google ads  will be the same as basic channel specific because it is assumed that each amount was allocated to a specific month without carry over</t>
  </si>
  <si>
    <t>Prospecting sales team(Amount spent on prospecting in month1/ amount of customers aquired in month 4)</t>
  </si>
  <si>
    <r>
      <rPr>
        <b/>
        <sz val="16"/>
        <color theme="1"/>
        <rFont val="Calibri"/>
        <family val="2"/>
        <scheme val="minor"/>
      </rPr>
      <t>Customer Acquisition Cost, or CAC</t>
    </r>
    <r>
      <rPr>
        <sz val="16"/>
        <color theme="1"/>
        <rFont val="Calibri"/>
        <family val="2"/>
        <scheme val="minor"/>
      </rPr>
      <t>, measures how much an organization spends to acquire new customers. CAC – an important business metric – is the total cost of sales and marketing efforts, as well as property or equipment, needed to convince a customer to buy a product or service.</t>
    </r>
  </si>
  <si>
    <t>Customer Acquisitions (last touch attribution) ie customer acquisition that could not be attributed to a specific channel</t>
  </si>
  <si>
    <t>PROJECT</t>
  </si>
  <si>
    <t>In the context of Revnon, a dynamic and rapidly evolving SaaS company, we've conducted an in-depth analysis of Customer Acquisition Costs (CAC) across different dimensions. This comprehensive assessment encompasses:</t>
  </si>
  <si>
    <t>By performing this thorough analysis, we can precisely determine the precise amount allocated to various customer acquisition channels. This insight will enable Revnon to make informed decisions about resource allocation, optimizing its marketing strategies, and ultimately driving sustainable growth in a competitive SaaS landscape.</t>
  </si>
  <si>
    <t>1.Overall CACs Level: We've examined the overall CAC, which provides a high-level view of the total investment made in acquiring customers across all channels. This metric allows us to understand the aggregate expenditure on customer acquisition, helping us gauge the company's efficiency in acquiring customers as a whole.</t>
  </si>
  <si>
    <t>2. Basic Channel-Specific CACs Level: In addition to the overall CAC, we've delved into channel-specific CACs. This breakdown isolates the cost associated with each customer acquisition channel individually. By segmenting these costs, we gain valuable insights into which channels are performing most cost-effectively and which may require optimization or additional investment.</t>
  </si>
  <si>
    <t>3. Lag-Adjusted Channel-Specific CACs Level: To provide a more nuanced perspective, we've also factored in lag-adjusted channel-specific CACs. This takes into consideration the time delay between customer acquisition and revenue generation. By accounting for this lag, we obtain a more accurate assessment of the long-term ROI for each acquisition channel, which is particularly important for a young, fast-growing company like Revnon.</t>
  </si>
  <si>
    <t>Customer Acquisition Cost (CAC) measurement across three different dimension</t>
  </si>
  <si>
    <t>Basic overall marketing CAC : (level 1 = total sales and marketing/ total customers acquired within a period )</t>
  </si>
  <si>
    <t>Lag-adjusted overall acquisition-related marketing CAC: (level 3 =lag adjusted sales and marketing/ total customers acquired within a period) . it considers  the lead and lag relationships that exist between sales and marketing and the customers that such relationship can impact.</t>
  </si>
  <si>
    <t>Lag-adjusted overall acquisition-related CAC: (level 4 =  Lag-adjusted acquisition-related spending/ total acquisition in a given period). it  includes all acquisition expenses whether or not it is sales and marketing related eg customer onboarding and other expenses that can drive acquisition</t>
  </si>
  <si>
    <t>Basic overall acquisition-related marketing CAC : (level 2 = Overall acquisition-related sales and marketing ($k)/ total customer acquisition). it does not consider sales and marketing that can be attributed to the old customer base.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</si>
</sst>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
  </numFmts>
  <fonts count="12" x14ac:knownFonts="1">
    <font>
      <sz val="11"/>
      <color theme="1"/>
      <name val="Calibri"/>
      <family val="2"/>
      <scheme val="minor"/>
    </font>
    <font>
      <b/>
      <sz val="11"/>
      <color theme="1"/>
      <name val="Calibri"/>
      <family val="2"/>
      <scheme val="minor"/>
    </font>
    <font>
      <sz val="11"/>
      <color theme="1"/>
      <name val="Calibri"/>
      <family val="2"/>
      <scheme val="minor"/>
    </font>
    <font>
      <b/>
      <sz val="18"/>
      <color theme="1"/>
      <name val="Calibri"/>
      <family val="2"/>
      <scheme val="minor"/>
    </font>
    <font>
      <sz val="16"/>
      <color theme="1"/>
      <name val="Calibri"/>
      <family val="2"/>
      <scheme val="minor"/>
    </font>
    <font>
      <b/>
      <sz val="16"/>
      <color theme="1"/>
      <name val="Calibri"/>
      <family val="2"/>
      <scheme val="minor"/>
    </font>
    <font>
      <b/>
      <u/>
      <sz val="16"/>
      <color theme="1"/>
      <name val="Calibri"/>
      <family val="2"/>
      <scheme val="minor"/>
    </font>
    <font>
      <b/>
      <sz val="13"/>
      <color theme="1"/>
      <name val="Calibri"/>
      <family val="2"/>
      <scheme val="minor"/>
    </font>
    <font>
      <i/>
      <sz val="13"/>
      <color theme="1"/>
      <name val="Calibri"/>
      <family val="2"/>
      <scheme val="minor"/>
    </font>
    <font>
      <sz val="13"/>
      <color theme="1"/>
      <name val="Calibri"/>
      <family val="2"/>
      <scheme val="minor"/>
    </font>
    <font>
      <b/>
      <u/>
      <sz val="13"/>
      <color theme="1"/>
      <name val="Calibri"/>
      <family val="2"/>
      <scheme val="minor"/>
    </font>
    <font>
      <b/>
      <sz val="20"/>
      <color theme="1"/>
      <name val="Calibri"/>
      <family val="2"/>
      <scheme val="minor"/>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3" fontId="2" fillId="0" borderId="0" applyFont="0" applyFill="0" applyBorder="0" applyAlignment="0" applyProtection="0"/>
  </cellStyleXfs>
  <cellXfs count="45">
    <xf numFmtId="0" fontId="0" fillId="0" borderId="0" xfId="0"/>
    <xf numFmtId="0" fontId="0" fillId="0" borderId="0" xfId="0" applyAlignment="1">
      <alignment horizontal="center"/>
    </xf>
    <xf numFmtId="0" fontId="1" fillId="0" borderId="0" xfId="0" applyFont="1"/>
    <xf numFmtId="0" fontId="3" fillId="0" borderId="0" xfId="0" applyFont="1" applyAlignment="1">
      <alignment horizontal="center"/>
    </xf>
    <xf numFmtId="0" fontId="4" fillId="0" borderId="0" xfId="0" applyFont="1" applyAlignment="1">
      <alignment wrapText="1"/>
    </xf>
    <xf numFmtId="0" fontId="6" fillId="0" borderId="0" xfId="0" applyFont="1"/>
    <xf numFmtId="0" fontId="5" fillId="0" borderId="0" xfId="0" applyFont="1"/>
    <xf numFmtId="0" fontId="4" fillId="0" borderId="0" xfId="0" applyFont="1"/>
    <xf numFmtId="0" fontId="7" fillId="0" borderId="0" xfId="0" applyFont="1"/>
    <xf numFmtId="0" fontId="8" fillId="0" borderId="0" xfId="0" applyFont="1"/>
    <xf numFmtId="3" fontId="9" fillId="0" borderId="0" xfId="0" applyNumberFormat="1" applyFont="1" applyAlignment="1">
      <alignment horizontal="center"/>
    </xf>
    <xf numFmtId="0" fontId="9" fillId="0" borderId="0" xfId="0" applyFont="1"/>
    <xf numFmtId="0" fontId="9" fillId="0" borderId="1" xfId="0" applyFont="1" applyBorder="1"/>
    <xf numFmtId="0" fontId="9" fillId="0" borderId="1" xfId="0" applyFont="1" applyBorder="1" applyAlignment="1">
      <alignment horizontal="center"/>
    </xf>
    <xf numFmtId="3" fontId="8" fillId="0" borderId="0" xfId="0" applyNumberFormat="1" applyFont="1" applyAlignment="1">
      <alignment horizontal="left"/>
    </xf>
    <xf numFmtId="0" fontId="9" fillId="0" borderId="0" xfId="0" applyFont="1" applyBorder="1"/>
    <xf numFmtId="3" fontId="9" fillId="0" borderId="0" xfId="0" applyNumberFormat="1" applyFont="1" applyBorder="1" applyAlignment="1">
      <alignment horizontal="center"/>
    </xf>
    <xf numFmtId="0" fontId="10" fillId="0" borderId="0" xfId="0" applyFont="1" applyBorder="1"/>
    <xf numFmtId="0" fontId="9" fillId="0" borderId="0" xfId="0" applyFont="1" applyBorder="1" applyAlignment="1">
      <alignment horizontal="center"/>
    </xf>
    <xf numFmtId="0" fontId="9" fillId="0" borderId="0" xfId="0" applyFont="1" applyAlignment="1">
      <alignment wrapText="1"/>
    </xf>
    <xf numFmtId="0" fontId="9" fillId="0" borderId="0" xfId="0" applyFont="1" applyAlignment="1">
      <alignment horizontal="center"/>
    </xf>
    <xf numFmtId="0" fontId="10" fillId="0" borderId="0" xfId="0" applyFont="1" applyAlignment="1">
      <alignment wrapText="1"/>
    </xf>
    <xf numFmtId="0" fontId="7" fillId="0" borderId="0" xfId="0" applyFont="1" applyAlignment="1">
      <alignment wrapText="1"/>
    </xf>
    <xf numFmtId="0" fontId="7" fillId="0" borderId="1" xfId="0" applyFont="1" applyBorder="1"/>
    <xf numFmtId="0" fontId="7" fillId="0" borderId="0" xfId="0" applyFont="1" applyBorder="1"/>
    <xf numFmtId="0" fontId="1" fillId="0" borderId="0" xfId="0" applyFont="1" applyBorder="1"/>
    <xf numFmtId="0" fontId="9" fillId="0" borderId="2" xfId="0" applyFont="1" applyBorder="1" applyAlignment="1">
      <alignment wrapText="1"/>
    </xf>
    <xf numFmtId="165" fontId="9" fillId="0" borderId="2" xfId="0" applyNumberFormat="1" applyFont="1" applyBorder="1" applyAlignment="1">
      <alignment horizontal="center"/>
    </xf>
    <xf numFmtId="2" fontId="9" fillId="0" borderId="2" xfId="0" applyNumberFormat="1" applyFont="1" applyBorder="1"/>
    <xf numFmtId="0" fontId="9" fillId="0" borderId="2" xfId="0" applyFont="1" applyBorder="1" applyAlignment="1">
      <alignment horizontal="center"/>
    </xf>
    <xf numFmtId="43" fontId="9" fillId="0" borderId="2" xfId="1" applyFont="1" applyBorder="1" applyAlignment="1">
      <alignment horizontal="center"/>
    </xf>
    <xf numFmtId="43" fontId="9" fillId="0" borderId="2" xfId="1" applyFont="1" applyBorder="1"/>
    <xf numFmtId="0" fontId="9" fillId="0" borderId="2" xfId="0" applyFont="1" applyBorder="1"/>
    <xf numFmtId="0" fontId="9" fillId="0" borderId="2" xfId="0" applyFont="1" applyFill="1" applyBorder="1"/>
    <xf numFmtId="3" fontId="9" fillId="0" borderId="2" xfId="0" applyNumberFormat="1" applyFont="1" applyBorder="1" applyAlignment="1">
      <alignment horizontal="center"/>
    </xf>
    <xf numFmtId="0" fontId="9" fillId="0" borderId="2" xfId="0" applyFont="1" applyFill="1" applyBorder="1" applyAlignment="1">
      <alignment wrapText="1"/>
    </xf>
    <xf numFmtId="164" fontId="9" fillId="0" borderId="2" xfId="0" applyNumberFormat="1" applyFont="1" applyBorder="1" applyAlignment="1">
      <alignment horizontal="center"/>
    </xf>
    <xf numFmtId="2" fontId="9" fillId="0" borderId="2" xfId="0" applyNumberFormat="1" applyFont="1" applyBorder="1" applyAlignment="1">
      <alignment horizontal="center"/>
    </xf>
    <xf numFmtId="0" fontId="0" fillId="0" borderId="0" xfId="0" applyBorder="1"/>
    <xf numFmtId="0" fontId="9" fillId="0" borderId="4" xfId="0" applyFont="1" applyBorder="1"/>
    <xf numFmtId="0" fontId="1" fillId="0" borderId="1" xfId="0" applyFont="1" applyBorder="1"/>
    <xf numFmtId="0" fontId="9" fillId="0" borderId="3" xfId="0" applyFont="1" applyBorder="1"/>
    <xf numFmtId="0" fontId="11" fillId="0" borderId="0" xfId="0" applyFont="1" applyAlignment="1">
      <alignment horizontal="center"/>
    </xf>
    <xf numFmtId="0" fontId="11" fillId="0" borderId="0" xfId="0" applyFont="1" applyAlignment="1">
      <alignment horizontal="center"/>
    </xf>
    <xf numFmtId="0" fontId="4" fillId="0" borderId="0" xfId="0" applyFont="1"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276227</xdr:colOff>
      <xdr:row>2</xdr:row>
      <xdr:rowOff>114300</xdr:rowOff>
    </xdr:from>
    <xdr:to>
      <xdr:col>17</xdr:col>
      <xdr:colOff>161925</xdr:colOff>
      <xdr:row>109</xdr:row>
      <xdr:rowOff>9525</xdr:rowOff>
    </xdr:to>
    <xdr:sp macro="" textlink="">
      <xdr:nvSpPr>
        <xdr:cNvPr id="2" name="TextBox 1"/>
        <xdr:cNvSpPr txBox="1"/>
      </xdr:nvSpPr>
      <xdr:spPr>
        <a:xfrm>
          <a:off x="581027" y="495300"/>
          <a:ext cx="9639298" cy="2027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Examination of data pertaining to sales and diverse marketing expenditures:</a:t>
          </a:r>
        </a:p>
        <a:p>
          <a:endParaRPr lang="en-US" sz="1300"/>
        </a:p>
        <a:p>
          <a:r>
            <a:rPr lang="en-US" sz="1300"/>
            <a:t>The data indicates a strategic approach to sales and marketing expenses over 12 months. There is a clear emphasis on customer acquisition through increased spending on channels like TV ads, online advertising (Facebook and Google), and new customer promotions. Simultaneously, investments in account managers and Facebook ads for repeat orders reveal a commitment to customer retention. The gradual increase in total expenses showcases a willingness to adapt to changing market dynamics. This data underscores the importance of a balanced marketing strategy, aligning customer acquisition and retention efforts, to drive business growth and maintain a competitive edge in the market.</a:t>
          </a:r>
        </a:p>
        <a:p>
          <a:endParaRPr lang="en-US" sz="1300"/>
        </a:p>
        <a:p>
          <a:r>
            <a:rPr lang="en-US" sz="1300" b="1"/>
            <a:t>Evaluation of data derived from customer acquisition (last-touch attribution) information.</a:t>
          </a:r>
        </a:p>
        <a:p>
          <a:endParaRPr lang="en-US" sz="1300"/>
        </a:p>
        <a:p>
          <a:r>
            <a:rPr lang="en-US" sz="1300"/>
            <a:t>The data reveals insights into customer acquisitions across various marketing channels over 12 months. Notably, the prospecting sales team exhibits the highest growth rate, starting at 0.5 and reaching 1.4 acquisitions per month, indicating a robust contribution to total acquisitions. Organic/unattributable sources consistently attract customers, becoming the most substantial channel by the end of the period, with 5.8 monthly acquisitions. Online advertising through Facebook and Google also demonstrates steady growth, highlighting their effectiveness in customer acquisition. The data reflects a diversified and successful marketing strategy, with total acquisitions steadily increasing from 4.95 to 9.32, suggesting overall business growth and effective channel management.</a:t>
          </a:r>
        </a:p>
        <a:p>
          <a:endParaRPr lang="en-US" sz="1300"/>
        </a:p>
        <a:p>
          <a:r>
            <a:rPr lang="en-US" sz="1300" b="1"/>
            <a:t>Evaluation of data related to Customer Acquisition Cost measurements</a:t>
          </a:r>
        </a:p>
        <a:p>
          <a:endParaRPr lang="en-US" sz="1300"/>
        </a:p>
        <a:p>
          <a:r>
            <a:rPr lang="en-US" sz="1300"/>
            <a:t>The data reveals a well-structured and growing investment in acquisition-related sales and marketing expenses over 12 months. Overall expenses steadily rise from $197.0k to $408.8k, showcasing a commitment to driving customer acquisition. Notably, lag-adjusted expenses, which account for past marketing efforts' impact on current acquisitions, start from Month 4 and grow to $369k by Month 12. This suggests an understanding of the time lag between marketing actions and results. Furthermore, when combined with acquisition-related onboarding expenses, the lag-adjusted spending demonstrates a holistic approach to boosting acquisitions, reaching $555k by the end of the period. This data reflects a strategic and evolving investment in customer acquisition strategies.</a:t>
          </a:r>
        </a:p>
        <a:p>
          <a:endParaRPr lang="en-US" sz="1300"/>
        </a:p>
        <a:p>
          <a:r>
            <a:rPr lang="en-US" sz="1300" b="1"/>
            <a:t>Evaluation of Overall Customer Acquisition Costs data.</a:t>
          </a:r>
        </a:p>
        <a:p>
          <a:endParaRPr lang="en-US" sz="1300"/>
        </a:p>
        <a:p>
          <a:r>
            <a:rPr lang="en-US" sz="1300"/>
            <a:t>The provided data offers valuable insights into Customer Acquisition Cost (CAC) at various levels, shedding light on the cost dynamics of acquiring customers over time.</a:t>
          </a:r>
        </a:p>
        <a:p>
          <a:endParaRPr lang="en-US" sz="1300"/>
        </a:p>
        <a:p>
          <a:r>
            <a:rPr lang="en-US" sz="1300"/>
            <a:t>1. Basic Overall Marketing CAC (Level 1): This metric showcases the baseline cost per customer acquisition, ranging from 88.0 to 94.9. The relatively stable CAC suggests that the core marketing expenses remain fairly consistent, indicating a predictable investment pattern in acquiring customers.</a:t>
          </a:r>
        </a:p>
        <a:p>
          <a:endParaRPr lang="en-US" sz="1300"/>
        </a:p>
        <a:p>
          <a:r>
            <a:rPr lang="en-US" sz="1300"/>
            <a:t>2. Basic Overall Acquisition-Related Marketing CAC (Level 2): This level refines CAC by focusing on expenses directly related to acquisition, excluding those associated with existing customers. The range of 39.80 to 43.85 indicates a gradual increase, highlighting a growing investment specifically aimed at attracting new customers.</a:t>
          </a:r>
        </a:p>
        <a:p>
          <a:endParaRPr lang="en-US" sz="1300"/>
        </a:p>
        <a:p>
          <a:r>
            <a:rPr lang="en-US" sz="1300"/>
            <a:t>3. Lag-Adjusted Overall Acquisition-Related Marketing CAC (Level 3): This metric introduces a temporal element, recognizing the impact of timing between marketing expenses and customer acquisition. The values from 36.58 to 39.58 signify the adjusted cost, revealing that understanding the timing of marketing investments can influence CAC.</a:t>
          </a:r>
        </a:p>
        <a:p>
          <a:endParaRPr lang="en-US" sz="1300"/>
        </a:p>
        <a:p>
          <a:r>
            <a:rPr lang="en-US" sz="1300"/>
            <a:t>4. Lag-Adjusted Overall Acquisition-Related CAC (Level 4): This level encompasses all acquisition-related expenses, including onboarding and other costs beyond traditional marketing. The range of 53.03 to 59.54 demonstrates the comprehensive cost per customer acquisition, emphasizing that effective customer acquisition may entail broader expenses beyond marketing.</a:t>
          </a:r>
        </a:p>
        <a:p>
          <a:endParaRPr lang="en-US" sz="1300"/>
        </a:p>
        <a:p>
          <a:r>
            <a:rPr lang="en-US" sz="1300"/>
            <a:t>Overall, the data underscores the need for businesses to consider not only the direct marketing expenses but also the timing and comprehensive acquisition-related costs. While the basic CAC (Level 1) provides a foundational understanding, the subsequent levels (2 to 4) offer deeper insights into the nuances of customer acquisition. Monitoring these levels can inform more strategic and cost-effective customer acquisition strategies, ultimately contributing to business growth and profitability.</a:t>
          </a:r>
        </a:p>
        <a:p>
          <a:endParaRPr lang="en-US" sz="1300"/>
        </a:p>
        <a:p>
          <a:r>
            <a:rPr lang="en-US" sz="1300" b="1"/>
            <a:t>Evaluation of data concerning Basic channel-specific Customer Acquisition Costs </a:t>
          </a:r>
        </a:p>
        <a:p>
          <a:endParaRPr lang="en-US" sz="1300"/>
        </a:p>
        <a:p>
          <a:r>
            <a:rPr lang="en-US" sz="1300">
              <a:effectLst/>
            </a:rPr>
            <a:t>The provided data offers insights into the company's spending on various customer acquisition channels over 12 months. Several key observations can be made:</a:t>
          </a:r>
        </a:p>
        <a:p>
          <a:endParaRPr lang="en-US" sz="1300" b="1">
            <a:effectLst/>
          </a:endParaRPr>
        </a:p>
        <a:p>
          <a:r>
            <a:rPr lang="en-US" sz="1300" b="0">
              <a:effectLst/>
            </a:rPr>
            <a:t>1. Referral Program: The company maintains a consistent monthly investment of $25 in the referral program throughout the year. This unwavering spending may indicate the company's commitment to leveraging referrals as a reliable source of customer acquisition without the need for frequent adjustments.</a:t>
          </a:r>
        </a:p>
        <a:p>
          <a:endParaRPr lang="en-US" sz="1300" b="0">
            <a:effectLst/>
          </a:endParaRPr>
        </a:p>
        <a:p>
          <a:r>
            <a:rPr lang="en-US" sz="1300" b="0">
              <a:effectLst/>
            </a:rPr>
            <a:t>2. Facebook and Google Ads: Both Facebook and Google ads for acquisition receive consistent monthly budgets of $80 and $70, respectively. This steadiness in spending suggests a strategic approach to online advertising, likely focusing on maintaining a presence on these platforms for a sustained impact on customer acquisition.</a:t>
          </a:r>
        </a:p>
        <a:p>
          <a:endParaRPr lang="en-US" sz="1300" b="0">
            <a:effectLst/>
          </a:endParaRPr>
        </a:p>
        <a:p>
          <a:r>
            <a:rPr lang="en-US" sz="1300" b="0">
              <a:effectLst/>
            </a:rPr>
            <a:t>3. Prospecting Sales Team: The prospecting sales team also maintains an unchanging monthly budget of $100, indicating a continuous commitment to in-person sales efforts. This suggests confidence in the team's ability to consistently acquire new customers.</a:t>
          </a:r>
        </a:p>
        <a:p>
          <a:endParaRPr lang="en-US" sz="1300">
            <a:effectLst/>
          </a:endParaRPr>
        </a:p>
        <a:p>
          <a:r>
            <a:rPr lang="en-US" sz="1300">
              <a:effectLst/>
            </a:rPr>
            <a:t>Overall, the data reflects a deliberate and predictable allocation of resources across these channels, highlighting the company's confidence in the chosen methods of customer acquisition. This consistency may be based on previous success or a well-defined acquisition strategy that doesn't require frequent adjustments in spending. Monitoring the effectiveness of these channels over time will be crucial for optimizing the company's acquisition efforts.</a:t>
          </a:r>
        </a:p>
        <a:p>
          <a:endParaRPr lang="en-US" sz="1300" b="0" i="0">
            <a:solidFill>
              <a:schemeClr val="dk1"/>
            </a:solidFill>
            <a:effectLst/>
            <a:latin typeface="+mn-lt"/>
            <a:ea typeface="+mn-ea"/>
            <a:cs typeface="+mn-cs"/>
          </a:endParaRPr>
        </a:p>
        <a:p>
          <a:r>
            <a:rPr lang="en-US" sz="1300" b="1" i="0">
              <a:solidFill>
                <a:schemeClr val="dk1"/>
              </a:solidFill>
              <a:effectLst/>
              <a:latin typeface="+mn-lt"/>
              <a:ea typeface="+mn-ea"/>
              <a:cs typeface="+mn-cs"/>
            </a:rPr>
            <a:t>Insights drawn from data related to lag-adjusted channel-specific Customer Acquisition Costs </a:t>
          </a:r>
          <a:endParaRPr lang="en-US" sz="1300" b="0" i="0">
            <a:solidFill>
              <a:schemeClr val="dk1"/>
            </a:solidFill>
            <a:effectLst/>
            <a:latin typeface="+mn-lt"/>
            <a:ea typeface="+mn-ea"/>
            <a:cs typeface="+mn-cs"/>
          </a:endParaRPr>
        </a:p>
        <a:p>
          <a:r>
            <a:rPr lang="en-US" sz="1300" b="0" i="0">
              <a:solidFill>
                <a:schemeClr val="dk1"/>
              </a:solidFill>
              <a:effectLst/>
              <a:latin typeface="+mn-lt"/>
              <a:ea typeface="+mn-ea"/>
              <a:cs typeface="+mn-cs"/>
            </a:rPr>
            <a:t>The data provides insights into the lag-adjusted channel-specific Customer Acquisition Costs (CACs) for different marketing channels over a 12-month period. Key observations can be made:</a:t>
          </a:r>
        </a:p>
        <a:p>
          <a:endParaRPr lang="en-US" sz="1300" b="1" i="0">
            <a:solidFill>
              <a:schemeClr val="dk1"/>
            </a:solidFill>
            <a:effectLst/>
            <a:latin typeface="+mn-lt"/>
            <a:ea typeface="+mn-ea"/>
            <a:cs typeface="+mn-cs"/>
          </a:endParaRPr>
        </a:p>
        <a:p>
          <a:r>
            <a:rPr lang="en-US" sz="1300" b="0" i="0">
              <a:solidFill>
                <a:schemeClr val="dk1"/>
              </a:solidFill>
              <a:effectLst/>
              <a:latin typeface="+mn-lt"/>
              <a:ea typeface="+mn-ea"/>
              <a:cs typeface="+mn-cs"/>
            </a:rPr>
            <a:t>1. Referral Program: The CAC for the referral program remains constant at $25 throughout the year. This suggests that the company assumes no lag effect, attributing the entire cost to the same month as the spending occurred. It implies confidence in the immediate impact of referral spending on customer acquisition.</a:t>
          </a:r>
        </a:p>
        <a:p>
          <a:endParaRPr lang="en-US" sz="1300" b="0" i="0">
            <a:solidFill>
              <a:schemeClr val="dk1"/>
            </a:solidFill>
            <a:effectLst/>
            <a:latin typeface="+mn-lt"/>
            <a:ea typeface="+mn-ea"/>
            <a:cs typeface="+mn-cs"/>
          </a:endParaRPr>
        </a:p>
        <a:p>
          <a:r>
            <a:rPr lang="en-US" sz="1300" b="0" i="0">
              <a:solidFill>
                <a:schemeClr val="dk1"/>
              </a:solidFill>
              <a:effectLst/>
              <a:latin typeface="+mn-lt"/>
              <a:ea typeface="+mn-ea"/>
              <a:cs typeface="+mn-cs"/>
            </a:rPr>
            <a:t>2. Facebook and Google Ads for Acquisition: Similar to the referral program, these channels also exhibit consistent CACs, with $80 and $70, respectively, each month. This implies that the company doesn't account for lag effects for online advertising, attributing the costs to the same month.</a:t>
          </a:r>
        </a:p>
        <a:p>
          <a:endParaRPr lang="en-US" sz="1300" b="0" i="0">
            <a:solidFill>
              <a:schemeClr val="dk1"/>
            </a:solidFill>
            <a:effectLst/>
            <a:latin typeface="+mn-lt"/>
            <a:ea typeface="+mn-ea"/>
            <a:cs typeface="+mn-cs"/>
          </a:endParaRPr>
        </a:p>
        <a:p>
          <a:r>
            <a:rPr lang="en-US" sz="1300" b="0" i="0">
              <a:solidFill>
                <a:schemeClr val="dk1"/>
              </a:solidFill>
              <a:effectLst/>
              <a:latin typeface="+mn-lt"/>
              <a:ea typeface="+mn-ea"/>
              <a:cs typeface="+mn-cs"/>
            </a:rPr>
            <a:t>3. Prospecting Sales Team: The CAC for the prospecting sales team is $75.13 for all 12 months, indicating a specific lag effect. This suggests that the company allocates the spending in Month 1 to customer acquisition in Month 4, reflecting a nuanced approach considering the time delay between spending and results.</a:t>
          </a:r>
        </a:p>
        <a:p>
          <a:endParaRPr lang="en-US" sz="1300" b="0" i="0">
            <a:solidFill>
              <a:schemeClr val="dk1"/>
            </a:solidFill>
            <a:effectLst/>
            <a:latin typeface="+mn-lt"/>
            <a:ea typeface="+mn-ea"/>
            <a:cs typeface="+mn-cs"/>
          </a:endParaRPr>
        </a:p>
        <a:p>
          <a:r>
            <a:rPr lang="en-US" sz="1300" b="0" i="0">
              <a:solidFill>
                <a:schemeClr val="dk1"/>
              </a:solidFill>
              <a:effectLst/>
              <a:latin typeface="+mn-lt"/>
              <a:ea typeface="+mn-ea"/>
              <a:cs typeface="+mn-cs"/>
            </a:rPr>
            <a:t>In summary, the data showcases diverse strategies for accounting for lag effects in different acquisition channels. The consistent CAC values in most channels suggest a straightforward attribution approach, while the prospecting sales team adopts a more delayed allocation method. This data highlights the importance of understanding lag effects in marketing expenditure attribution for effective cost management and strategy optimization.</a:t>
          </a:r>
        </a:p>
        <a:p>
          <a:r>
            <a:rPr lang="en-US" sz="1100" b="0" i="0">
              <a:solidFill>
                <a:schemeClr val="dk1"/>
              </a:solidFill>
              <a:effectLst/>
              <a:latin typeface="+mn-lt"/>
              <a:ea typeface="+mn-ea"/>
              <a:cs typeface="+mn-cs"/>
            </a:rPr>
            <a:t/>
          </a:r>
          <a:br>
            <a:rPr lang="en-US" sz="1100" b="0" i="0">
              <a:solidFill>
                <a:schemeClr val="dk1"/>
              </a:solidFill>
              <a:effectLst/>
              <a:latin typeface="+mn-lt"/>
              <a:ea typeface="+mn-ea"/>
              <a:cs typeface="+mn-cs"/>
            </a:rPr>
          </a:br>
          <a:endParaRPr lang="en-US" sz="110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73"/>
  <sheetViews>
    <sheetView showGridLines="0" tabSelected="1" zoomScale="85" zoomScaleNormal="85" workbookViewId="0">
      <selection activeCell="B5" sqref="B5"/>
    </sheetView>
  </sheetViews>
  <sheetFormatPr defaultRowHeight="15" x14ac:dyDescent="0.25"/>
  <cols>
    <col min="1" max="1" width="2.7109375" customWidth="1"/>
    <col min="2" max="2" width="123.7109375" bestFit="1" customWidth="1"/>
    <col min="3" max="3" width="9.85546875" bestFit="1" customWidth="1"/>
    <col min="4" max="5" width="9.28515625" bestFit="1" customWidth="1"/>
    <col min="6" max="14" width="9.42578125" bestFit="1" customWidth="1"/>
    <col min="15" max="16" width="9.28515625" bestFit="1" customWidth="1"/>
    <col min="17" max="17" width="2.28515625" customWidth="1"/>
  </cols>
  <sheetData>
    <row r="1" spans="2:24" ht="44.25" customHeight="1" x14ac:dyDescent="0.4">
      <c r="B1" s="43" t="s">
        <v>49</v>
      </c>
      <c r="C1" s="43"/>
      <c r="D1" s="43"/>
      <c r="E1" s="43"/>
      <c r="F1" s="43"/>
      <c r="G1" s="43"/>
      <c r="H1" s="43"/>
      <c r="I1" s="43"/>
      <c r="J1" s="43"/>
      <c r="K1" s="43"/>
      <c r="L1" s="43"/>
      <c r="M1" s="43"/>
      <c r="N1" s="43"/>
      <c r="O1" s="43"/>
      <c r="P1" s="43"/>
      <c r="Q1" s="43"/>
      <c r="R1" s="43"/>
      <c r="S1" s="43"/>
      <c r="T1" s="43"/>
      <c r="U1" s="43"/>
      <c r="V1" s="43"/>
      <c r="W1" s="43"/>
      <c r="X1" s="43"/>
    </row>
    <row r="2" spans="2:24" ht="23.25" customHeight="1" x14ac:dyDescent="0.4">
      <c r="B2" s="42"/>
      <c r="C2" s="42"/>
      <c r="D2" s="42"/>
      <c r="E2" s="42"/>
      <c r="F2" s="42"/>
      <c r="G2" s="42"/>
      <c r="H2" s="42"/>
      <c r="I2" s="42"/>
      <c r="J2" s="42"/>
      <c r="K2" s="42"/>
      <c r="L2" s="42"/>
      <c r="M2" s="42"/>
      <c r="N2" s="42"/>
      <c r="O2" s="42"/>
      <c r="P2" s="42"/>
      <c r="Q2" s="42"/>
      <c r="R2" s="42"/>
      <c r="S2" s="42"/>
      <c r="T2" s="42"/>
      <c r="U2" s="42"/>
      <c r="V2" s="42"/>
      <c r="W2" s="42"/>
      <c r="X2" s="42"/>
    </row>
    <row r="3" spans="2:24" ht="48" customHeight="1" x14ac:dyDescent="0.35">
      <c r="B3" s="44" t="s">
        <v>41</v>
      </c>
      <c r="C3" s="44"/>
      <c r="D3" s="44"/>
      <c r="E3" s="44"/>
      <c r="F3" s="44"/>
      <c r="G3" s="44"/>
      <c r="H3" s="44"/>
      <c r="I3" s="44"/>
      <c r="J3" s="44"/>
      <c r="K3" s="44"/>
      <c r="L3" s="3"/>
    </row>
    <row r="5" spans="2:24" ht="21" x14ac:dyDescent="0.35">
      <c r="B5" s="5" t="s">
        <v>43</v>
      </c>
    </row>
    <row r="6" spans="2:24" ht="21" x14ac:dyDescent="0.35">
      <c r="B6" s="6" t="s">
        <v>13</v>
      </c>
    </row>
    <row r="7" spans="2:24" ht="41.25" customHeight="1" x14ac:dyDescent="0.35">
      <c r="B7" s="44" t="s">
        <v>44</v>
      </c>
      <c r="C7" s="44"/>
      <c r="D7" s="44"/>
      <c r="E7" s="44"/>
      <c r="F7" s="44"/>
      <c r="G7" s="44"/>
      <c r="H7" s="44"/>
      <c r="I7" s="44"/>
      <c r="J7" s="44"/>
      <c r="K7" s="44"/>
    </row>
    <row r="8" spans="2:24" ht="84" customHeight="1" x14ac:dyDescent="0.35">
      <c r="B8" s="44" t="s">
        <v>46</v>
      </c>
      <c r="C8" s="44"/>
      <c r="D8" s="44"/>
      <c r="E8" s="44"/>
      <c r="F8" s="44"/>
      <c r="G8" s="44"/>
      <c r="H8" s="44"/>
      <c r="I8" s="44"/>
      <c r="J8" s="44"/>
    </row>
    <row r="9" spans="2:24" ht="63.75" customHeight="1" x14ac:dyDescent="0.35">
      <c r="B9" s="44" t="s">
        <v>47</v>
      </c>
      <c r="C9" s="44"/>
      <c r="D9" s="44"/>
      <c r="E9" s="44"/>
      <c r="F9" s="44"/>
      <c r="G9" s="44"/>
      <c r="H9" s="44"/>
      <c r="I9" s="44"/>
      <c r="J9" s="44"/>
    </row>
    <row r="10" spans="2:24" ht="21" x14ac:dyDescent="0.35">
      <c r="B10" s="4"/>
    </row>
    <row r="11" spans="2:24" ht="63" customHeight="1" x14ac:dyDescent="0.35">
      <c r="B11" s="44" t="s">
        <v>48</v>
      </c>
      <c r="C11" s="44"/>
      <c r="D11" s="44"/>
      <c r="E11" s="44"/>
      <c r="F11" s="44"/>
      <c r="G11" s="44"/>
      <c r="H11" s="44"/>
      <c r="I11" s="44"/>
      <c r="J11" s="44"/>
      <c r="K11" s="44"/>
    </row>
    <row r="12" spans="2:24" ht="21" x14ac:dyDescent="0.35">
      <c r="B12" s="4"/>
    </row>
    <row r="13" spans="2:24" ht="48.75" customHeight="1" x14ac:dyDescent="0.35">
      <c r="B13" s="44" t="s">
        <v>45</v>
      </c>
      <c r="C13" s="44"/>
      <c r="D13" s="44"/>
      <c r="E13" s="44"/>
      <c r="F13" s="44"/>
      <c r="G13" s="44"/>
      <c r="H13" s="44"/>
      <c r="I13" s="44"/>
      <c r="J13" s="44"/>
      <c r="K13" s="44"/>
    </row>
    <row r="14" spans="2:24" ht="21" x14ac:dyDescent="0.35">
      <c r="B14" s="7"/>
    </row>
    <row r="16" spans="2:24" ht="17.25" x14ac:dyDescent="0.3">
      <c r="B16" s="8" t="s">
        <v>8</v>
      </c>
      <c r="C16" s="9" t="s">
        <v>5</v>
      </c>
      <c r="D16" s="10"/>
      <c r="E16" s="10"/>
      <c r="F16" s="10"/>
      <c r="G16" s="10"/>
      <c r="H16" s="10"/>
      <c r="I16" s="10"/>
      <c r="J16" s="10"/>
      <c r="K16" s="10"/>
      <c r="L16" s="10"/>
      <c r="M16" s="10"/>
      <c r="N16" s="10"/>
      <c r="O16" s="11"/>
      <c r="P16" s="11"/>
      <c r="Q16" s="11"/>
      <c r="R16" s="11"/>
      <c r="S16" s="11"/>
      <c r="T16" s="11"/>
      <c r="U16" s="11"/>
    </row>
    <row r="17" spans="2:31" ht="17.25" x14ac:dyDescent="0.3">
      <c r="B17" s="8"/>
      <c r="C17" s="9"/>
      <c r="D17" s="10"/>
      <c r="E17" s="10"/>
      <c r="F17" s="10"/>
      <c r="G17" s="10"/>
      <c r="H17" s="10"/>
      <c r="I17" s="10"/>
      <c r="J17" s="10"/>
      <c r="K17" s="10"/>
      <c r="L17" s="10"/>
      <c r="M17" s="10"/>
      <c r="N17" s="10"/>
      <c r="O17" s="11"/>
      <c r="P17" s="11"/>
      <c r="Q17" s="11"/>
      <c r="R17" s="11"/>
      <c r="S17" s="11"/>
      <c r="T17" s="11"/>
      <c r="U17" s="11"/>
    </row>
    <row r="18" spans="2:31" ht="17.25" x14ac:dyDescent="0.3">
      <c r="B18" s="12" t="s">
        <v>21</v>
      </c>
      <c r="C18" s="13">
        <v>1</v>
      </c>
      <c r="D18" s="13">
        <f>C18+1</f>
        <v>2</v>
      </c>
      <c r="E18" s="13">
        <f t="shared" ref="E18:N18" si="0">D18+1</f>
        <v>3</v>
      </c>
      <c r="F18" s="13">
        <f t="shared" si="0"/>
        <v>4</v>
      </c>
      <c r="G18" s="13">
        <f t="shared" si="0"/>
        <v>5</v>
      </c>
      <c r="H18" s="13">
        <f t="shared" si="0"/>
        <v>6</v>
      </c>
      <c r="I18" s="13">
        <f t="shared" si="0"/>
        <v>7</v>
      </c>
      <c r="J18" s="13">
        <f t="shared" si="0"/>
        <v>8</v>
      </c>
      <c r="K18" s="13">
        <f t="shared" si="0"/>
        <v>9</v>
      </c>
      <c r="L18" s="13">
        <f t="shared" si="0"/>
        <v>10</v>
      </c>
      <c r="M18" s="13">
        <f t="shared" si="0"/>
        <v>11</v>
      </c>
      <c r="N18" s="13">
        <f t="shared" si="0"/>
        <v>12</v>
      </c>
      <c r="O18" s="13">
        <f t="shared" ref="O18" si="1">N18+1</f>
        <v>13</v>
      </c>
      <c r="P18" s="13">
        <f t="shared" ref="P18" si="2">O18+1</f>
        <v>14</v>
      </c>
      <c r="Q18" s="11"/>
      <c r="R18" s="23" t="s">
        <v>7</v>
      </c>
      <c r="S18" s="8"/>
      <c r="T18" s="8"/>
      <c r="U18" s="8"/>
      <c r="V18" s="2"/>
      <c r="W18" s="2"/>
      <c r="X18" s="2"/>
      <c r="Y18" s="2"/>
      <c r="Z18" s="2"/>
      <c r="AA18" s="2"/>
      <c r="AB18" s="2"/>
      <c r="AC18" s="2"/>
      <c r="AD18" s="2"/>
      <c r="AE18" s="2"/>
    </row>
    <row r="19" spans="2:31" ht="17.25" x14ac:dyDescent="0.3">
      <c r="B19" s="32" t="s">
        <v>22</v>
      </c>
      <c r="C19" s="34">
        <v>5</v>
      </c>
      <c r="D19" s="36">
        <v>5.15</v>
      </c>
      <c r="E19" s="36">
        <v>5.3045000000000009</v>
      </c>
      <c r="F19" s="36">
        <v>5.4636350000000009</v>
      </c>
      <c r="G19" s="36">
        <v>5.6275440500000009</v>
      </c>
      <c r="H19" s="36">
        <v>5.796370371500001</v>
      </c>
      <c r="I19" s="36">
        <v>5.9702614826450011</v>
      </c>
      <c r="J19" s="36">
        <v>6.1493693271243517</v>
      </c>
      <c r="K19" s="36">
        <v>6.3338504069380823</v>
      </c>
      <c r="L19" s="36">
        <v>6.5238659191462247</v>
      </c>
      <c r="M19" s="36">
        <v>6.7195818967206113</v>
      </c>
      <c r="N19" s="36">
        <v>6.9211693536222301</v>
      </c>
      <c r="O19" s="32"/>
      <c r="P19" s="32"/>
      <c r="Q19" s="15"/>
      <c r="R19" s="24"/>
      <c r="S19" s="24"/>
      <c r="T19" s="24"/>
      <c r="U19" s="24"/>
      <c r="V19" s="25"/>
      <c r="W19" s="25"/>
      <c r="X19" s="25"/>
      <c r="Y19" s="25"/>
      <c r="Z19" s="25"/>
      <c r="AA19" s="25"/>
      <c r="AB19" s="25"/>
      <c r="AC19" s="25"/>
      <c r="AD19" s="25"/>
      <c r="AE19" s="25"/>
    </row>
    <row r="20" spans="2:31" ht="17.25" x14ac:dyDescent="0.3">
      <c r="B20" s="32" t="s">
        <v>23</v>
      </c>
      <c r="C20" s="34">
        <v>60</v>
      </c>
      <c r="D20" s="34">
        <v>62.400000000000006</v>
      </c>
      <c r="E20" s="34">
        <v>64.896000000000015</v>
      </c>
      <c r="F20" s="34">
        <v>67.491840000000025</v>
      </c>
      <c r="G20" s="34">
        <v>70.191513600000022</v>
      </c>
      <c r="H20" s="34">
        <v>72.999174144000023</v>
      </c>
      <c r="I20" s="34">
        <v>75.91914110976002</v>
      </c>
      <c r="J20" s="34">
        <v>78.955906754150419</v>
      </c>
      <c r="K20" s="34">
        <v>82.114143024316434</v>
      </c>
      <c r="L20" s="34">
        <v>85.398708745289099</v>
      </c>
      <c r="M20" s="34">
        <v>88.814657095100671</v>
      </c>
      <c r="N20" s="34">
        <v>92.367243378904703</v>
      </c>
      <c r="O20" s="32"/>
      <c r="P20" s="32"/>
      <c r="Q20" s="41"/>
      <c r="R20" s="23" t="s">
        <v>18</v>
      </c>
      <c r="S20" s="23"/>
      <c r="T20" s="23"/>
      <c r="U20" s="23"/>
      <c r="V20" s="40"/>
      <c r="W20" s="40"/>
      <c r="X20" s="40"/>
      <c r="Y20" s="40"/>
      <c r="Z20" s="40"/>
      <c r="AA20" s="40"/>
      <c r="AB20" s="40"/>
      <c r="AC20" s="40"/>
      <c r="AD20" s="40"/>
      <c r="AE20" s="40"/>
    </row>
    <row r="21" spans="2:31" ht="17.25" x14ac:dyDescent="0.3">
      <c r="B21" s="32" t="s">
        <v>24</v>
      </c>
      <c r="C21" s="36">
        <v>5</v>
      </c>
      <c r="D21" s="36">
        <v>5.15</v>
      </c>
      <c r="E21" s="36">
        <v>5.3045000000000009</v>
      </c>
      <c r="F21" s="36">
        <v>5.4636350000000009</v>
      </c>
      <c r="G21" s="36">
        <v>5.6275440500000009</v>
      </c>
      <c r="H21" s="36">
        <v>5.796370371500001</v>
      </c>
      <c r="I21" s="36">
        <v>5.9702614826450011</v>
      </c>
      <c r="J21" s="36">
        <v>6.1493693271243517</v>
      </c>
      <c r="K21" s="36">
        <v>6.3338504069380823</v>
      </c>
      <c r="L21" s="36">
        <v>6.5238659191462247</v>
      </c>
      <c r="M21" s="36">
        <v>6.7195818967206113</v>
      </c>
      <c r="N21" s="36">
        <v>6.9211693536222301</v>
      </c>
      <c r="O21" s="32"/>
      <c r="P21" s="32"/>
      <c r="Q21" s="41"/>
      <c r="R21" s="23" t="s">
        <v>17</v>
      </c>
      <c r="S21" s="23"/>
      <c r="T21" s="23"/>
      <c r="U21" s="23"/>
      <c r="V21" s="40"/>
      <c r="W21" s="40"/>
      <c r="X21" s="40"/>
      <c r="Y21" s="40"/>
      <c r="Z21" s="40"/>
      <c r="AA21" s="40"/>
      <c r="AB21" s="40"/>
      <c r="AC21" s="40"/>
      <c r="AD21" s="40"/>
      <c r="AE21" s="40"/>
    </row>
    <row r="22" spans="2:31" ht="17.25" x14ac:dyDescent="0.3">
      <c r="B22" s="32" t="s">
        <v>25</v>
      </c>
      <c r="C22" s="34">
        <v>10</v>
      </c>
      <c r="D22" s="34">
        <v>13</v>
      </c>
      <c r="E22" s="34">
        <v>16</v>
      </c>
      <c r="F22" s="34">
        <v>19</v>
      </c>
      <c r="G22" s="34">
        <v>22</v>
      </c>
      <c r="H22" s="34">
        <v>25</v>
      </c>
      <c r="I22" s="34">
        <v>28</v>
      </c>
      <c r="J22" s="34">
        <v>31</v>
      </c>
      <c r="K22" s="34">
        <v>34</v>
      </c>
      <c r="L22" s="34">
        <v>37</v>
      </c>
      <c r="M22" s="34">
        <v>40</v>
      </c>
      <c r="N22" s="34">
        <v>43</v>
      </c>
      <c r="O22" s="32"/>
      <c r="P22" s="32"/>
      <c r="Q22" s="15"/>
      <c r="R22" s="24"/>
      <c r="S22" s="24"/>
      <c r="T22" s="24"/>
      <c r="U22" s="24"/>
      <c r="V22" s="25"/>
      <c r="W22" s="25"/>
      <c r="X22" s="25"/>
      <c r="Y22" s="25"/>
      <c r="Z22" s="25"/>
      <c r="AA22" s="25"/>
      <c r="AB22" s="25"/>
      <c r="AC22" s="25"/>
      <c r="AD22" s="25"/>
      <c r="AE22" s="25"/>
    </row>
    <row r="23" spans="2:31" ht="17.25" x14ac:dyDescent="0.3">
      <c r="B23" s="32" t="s">
        <v>26</v>
      </c>
      <c r="C23" s="34">
        <v>40</v>
      </c>
      <c r="D23" s="34">
        <v>42</v>
      </c>
      <c r="E23" s="34">
        <v>44.1</v>
      </c>
      <c r="F23" s="34">
        <v>46.305000000000007</v>
      </c>
      <c r="G23" s="34">
        <v>48.620250000000006</v>
      </c>
      <c r="H23" s="34">
        <v>51.051262500000007</v>
      </c>
      <c r="I23" s="34">
        <v>53.603825625000013</v>
      </c>
      <c r="J23" s="34">
        <v>56.284016906250017</v>
      </c>
      <c r="K23" s="34">
        <v>59.098217751562522</v>
      </c>
      <c r="L23" s="34">
        <v>62.053128639140652</v>
      </c>
      <c r="M23" s="34">
        <v>65.155785071097682</v>
      </c>
      <c r="N23" s="34">
        <v>68.413574324652572</v>
      </c>
      <c r="O23" s="32"/>
      <c r="P23" s="32"/>
      <c r="Q23" s="15"/>
      <c r="R23" s="24"/>
      <c r="S23" s="24"/>
      <c r="T23" s="24"/>
      <c r="U23" s="24"/>
      <c r="V23" s="25"/>
      <c r="W23" s="25"/>
      <c r="X23" s="25"/>
      <c r="Y23" s="25"/>
      <c r="Z23" s="25"/>
      <c r="AA23" s="25"/>
      <c r="AB23" s="25"/>
      <c r="AC23" s="25"/>
      <c r="AD23" s="25"/>
      <c r="AE23" s="25"/>
    </row>
    <row r="24" spans="2:31" ht="17.25" x14ac:dyDescent="0.3">
      <c r="B24" s="32" t="s">
        <v>27</v>
      </c>
      <c r="C24" s="34">
        <v>80</v>
      </c>
      <c r="D24" s="34">
        <v>83.2</v>
      </c>
      <c r="E24" s="34">
        <v>86.528000000000006</v>
      </c>
      <c r="F24" s="34">
        <v>89.989120000000014</v>
      </c>
      <c r="G24" s="34">
        <v>93.588684800000024</v>
      </c>
      <c r="H24" s="34">
        <v>97.332232192000035</v>
      </c>
      <c r="I24" s="34">
        <v>101.22552147968004</v>
      </c>
      <c r="J24" s="34">
        <v>105.27454233886725</v>
      </c>
      <c r="K24" s="34">
        <v>109.48552403242195</v>
      </c>
      <c r="L24" s="34">
        <v>113.86494499371884</v>
      </c>
      <c r="M24" s="34">
        <v>118.4195427934676</v>
      </c>
      <c r="N24" s="34">
        <v>123.15632450520631</v>
      </c>
      <c r="O24" s="32"/>
      <c r="P24" s="32"/>
      <c r="Q24" s="15"/>
      <c r="R24" s="24"/>
      <c r="S24" s="24"/>
      <c r="T24" s="24"/>
      <c r="U24" s="24"/>
      <c r="V24" s="25"/>
      <c r="W24" s="25"/>
      <c r="X24" s="25"/>
      <c r="Y24" s="25"/>
      <c r="Z24" s="25"/>
      <c r="AA24" s="25"/>
      <c r="AB24" s="25"/>
      <c r="AC24" s="25"/>
      <c r="AD24" s="25"/>
      <c r="AE24" s="25"/>
    </row>
    <row r="25" spans="2:31" ht="17.25" x14ac:dyDescent="0.3">
      <c r="B25" s="32" t="s">
        <v>28</v>
      </c>
      <c r="C25" s="34">
        <v>40</v>
      </c>
      <c r="D25" s="34">
        <v>42</v>
      </c>
      <c r="E25" s="34">
        <v>44.1</v>
      </c>
      <c r="F25" s="34">
        <v>46.305000000000007</v>
      </c>
      <c r="G25" s="34">
        <v>48.620250000000006</v>
      </c>
      <c r="H25" s="34">
        <v>51.051262500000007</v>
      </c>
      <c r="I25" s="34">
        <v>53.603825625000013</v>
      </c>
      <c r="J25" s="34">
        <v>56.284016906250017</v>
      </c>
      <c r="K25" s="34">
        <v>59.098217751562522</v>
      </c>
      <c r="L25" s="34">
        <v>62.053128639140652</v>
      </c>
      <c r="M25" s="34">
        <v>65.155785071097682</v>
      </c>
      <c r="N25" s="34">
        <v>68.413574324652572</v>
      </c>
      <c r="O25" s="32"/>
      <c r="P25" s="32"/>
      <c r="Q25" s="15"/>
      <c r="R25" s="24"/>
      <c r="S25" s="24"/>
      <c r="T25" s="24"/>
      <c r="U25" s="24"/>
      <c r="V25" s="25"/>
      <c r="W25" s="25"/>
      <c r="X25" s="25"/>
      <c r="Y25" s="25"/>
      <c r="Z25" s="25"/>
      <c r="AA25" s="25"/>
      <c r="AB25" s="25"/>
      <c r="AC25" s="25"/>
      <c r="AD25" s="25"/>
      <c r="AE25" s="25"/>
    </row>
    <row r="26" spans="2:31" ht="17.25" x14ac:dyDescent="0.3">
      <c r="B26" s="32" t="s">
        <v>29</v>
      </c>
      <c r="C26" s="34">
        <v>80</v>
      </c>
      <c r="D26" s="34">
        <v>83.2</v>
      </c>
      <c r="E26" s="34">
        <v>86.528000000000006</v>
      </c>
      <c r="F26" s="34">
        <v>89.989120000000014</v>
      </c>
      <c r="G26" s="34">
        <v>93.588684800000024</v>
      </c>
      <c r="H26" s="34">
        <v>97.332232192000035</v>
      </c>
      <c r="I26" s="34">
        <v>101.22552147968004</v>
      </c>
      <c r="J26" s="34">
        <v>105.27454233886725</v>
      </c>
      <c r="K26" s="34">
        <v>109.48552403242195</v>
      </c>
      <c r="L26" s="34">
        <v>113.86494499371884</v>
      </c>
      <c r="M26" s="34">
        <v>118.4195427934676</v>
      </c>
      <c r="N26" s="34">
        <v>123.15632450520631</v>
      </c>
      <c r="O26" s="32"/>
      <c r="P26" s="32"/>
      <c r="Q26" s="15"/>
      <c r="R26" s="24"/>
      <c r="S26" s="24"/>
      <c r="T26" s="24"/>
      <c r="U26" s="24"/>
      <c r="V26" s="25"/>
      <c r="W26" s="25"/>
      <c r="X26" s="25"/>
      <c r="Y26" s="25"/>
      <c r="Z26" s="25"/>
      <c r="AA26" s="25"/>
      <c r="AB26" s="25"/>
      <c r="AC26" s="25"/>
      <c r="AD26" s="25"/>
      <c r="AE26" s="25"/>
    </row>
    <row r="27" spans="2:31" ht="17.25" x14ac:dyDescent="0.3">
      <c r="B27" s="32" t="s">
        <v>30</v>
      </c>
      <c r="C27" s="34">
        <v>50</v>
      </c>
      <c r="D27" s="34">
        <v>55.000000000000007</v>
      </c>
      <c r="E27" s="34">
        <v>60.500000000000014</v>
      </c>
      <c r="F27" s="34">
        <v>66.550000000000026</v>
      </c>
      <c r="G27" s="34">
        <v>73.205000000000041</v>
      </c>
      <c r="H27" s="34">
        <v>80.525500000000051</v>
      </c>
      <c r="I27" s="34">
        <v>88.578050000000061</v>
      </c>
      <c r="J27" s="34">
        <v>97.435855000000075</v>
      </c>
      <c r="K27" s="34">
        <v>107.1794405000001</v>
      </c>
      <c r="L27" s="34">
        <v>117.89738455000011</v>
      </c>
      <c r="M27" s="34">
        <v>129.68712300500013</v>
      </c>
      <c r="N27" s="34">
        <v>142.65583530550015</v>
      </c>
      <c r="O27" s="32"/>
      <c r="P27" s="32"/>
      <c r="Q27" s="41"/>
      <c r="R27" s="23" t="s">
        <v>20</v>
      </c>
      <c r="S27" s="23"/>
      <c r="T27" s="23"/>
      <c r="U27" s="23"/>
      <c r="V27" s="40"/>
      <c r="W27" s="40"/>
      <c r="X27" s="40"/>
      <c r="Y27" s="40"/>
      <c r="Z27" s="25"/>
      <c r="AA27" s="25"/>
      <c r="AB27" s="25"/>
      <c r="AC27" s="25"/>
      <c r="AD27" s="25"/>
      <c r="AE27" s="25"/>
    </row>
    <row r="28" spans="2:31" ht="17.25" x14ac:dyDescent="0.3">
      <c r="B28" s="32" t="s">
        <v>31</v>
      </c>
      <c r="C28" s="34">
        <v>100</v>
      </c>
      <c r="D28" s="34">
        <v>104</v>
      </c>
      <c r="E28" s="34">
        <v>108.16</v>
      </c>
      <c r="F28" s="34">
        <v>112.4864</v>
      </c>
      <c r="G28" s="34">
        <v>116.98585600000001</v>
      </c>
      <c r="H28" s="34">
        <v>121.66529024000002</v>
      </c>
      <c r="I28" s="34">
        <v>126.53190184960002</v>
      </c>
      <c r="J28" s="34">
        <v>131.59317792358402</v>
      </c>
      <c r="K28" s="34">
        <v>136.85690504052738</v>
      </c>
      <c r="L28" s="34">
        <v>142.33118124214849</v>
      </c>
      <c r="M28" s="34">
        <v>148.02442849183444</v>
      </c>
      <c r="N28" s="34">
        <v>153.94540563150784</v>
      </c>
      <c r="O28" s="32"/>
      <c r="P28" s="32"/>
      <c r="Q28" s="41"/>
      <c r="R28" s="23" t="s">
        <v>15</v>
      </c>
      <c r="S28" s="23"/>
      <c r="T28" s="23"/>
      <c r="U28" s="23"/>
      <c r="V28" s="40"/>
      <c r="W28" s="40"/>
      <c r="X28" s="40"/>
      <c r="Y28" s="40"/>
      <c r="Z28" s="25"/>
      <c r="AA28" s="25"/>
      <c r="AB28" s="25"/>
      <c r="AC28" s="25"/>
      <c r="AD28" s="25"/>
      <c r="AE28" s="25"/>
    </row>
    <row r="29" spans="2:31" ht="17.25" x14ac:dyDescent="0.3">
      <c r="B29" s="32" t="s">
        <v>32</v>
      </c>
      <c r="C29" s="34">
        <f>C22*4</f>
        <v>40</v>
      </c>
      <c r="D29" s="34">
        <f t="shared" ref="D29:N29" si="3">D22*4</f>
        <v>52</v>
      </c>
      <c r="E29" s="34">
        <f t="shared" si="3"/>
        <v>64</v>
      </c>
      <c r="F29" s="34">
        <f t="shared" si="3"/>
        <v>76</v>
      </c>
      <c r="G29" s="34">
        <f t="shared" si="3"/>
        <v>88</v>
      </c>
      <c r="H29" s="34">
        <f t="shared" si="3"/>
        <v>100</v>
      </c>
      <c r="I29" s="34">
        <f t="shared" si="3"/>
        <v>112</v>
      </c>
      <c r="J29" s="34">
        <f t="shared" si="3"/>
        <v>124</v>
      </c>
      <c r="K29" s="34">
        <f t="shared" si="3"/>
        <v>136</v>
      </c>
      <c r="L29" s="34">
        <f t="shared" si="3"/>
        <v>148</v>
      </c>
      <c r="M29" s="34">
        <f t="shared" si="3"/>
        <v>160</v>
      </c>
      <c r="N29" s="34">
        <f t="shared" si="3"/>
        <v>172</v>
      </c>
      <c r="O29" s="34">
        <f>N29*1.04</f>
        <v>178.88</v>
      </c>
      <c r="P29" s="34">
        <f>O29*1.04</f>
        <v>186.0352</v>
      </c>
      <c r="Q29" s="12"/>
      <c r="R29" s="23" t="s">
        <v>16</v>
      </c>
      <c r="S29" s="23"/>
      <c r="T29" s="23"/>
      <c r="U29" s="23"/>
      <c r="V29" s="40"/>
      <c r="W29" s="40"/>
      <c r="X29" s="40"/>
      <c r="Y29" s="40"/>
      <c r="Z29" s="25"/>
      <c r="AA29" s="25"/>
      <c r="AB29" s="25"/>
      <c r="AC29" s="25"/>
      <c r="AD29" s="25"/>
      <c r="AE29" s="25"/>
    </row>
    <row r="30" spans="2:31" ht="17.25" x14ac:dyDescent="0.3">
      <c r="B30" s="32"/>
      <c r="C30" s="34"/>
      <c r="D30" s="34"/>
      <c r="E30" s="34"/>
      <c r="F30" s="34"/>
      <c r="G30" s="34"/>
      <c r="H30" s="34"/>
      <c r="I30" s="34"/>
      <c r="J30" s="34"/>
      <c r="K30" s="34"/>
      <c r="L30" s="34"/>
      <c r="M30" s="34"/>
      <c r="N30" s="34"/>
      <c r="O30" s="32"/>
      <c r="P30" s="39"/>
      <c r="Q30" s="15"/>
      <c r="R30" s="24"/>
      <c r="S30" s="24"/>
      <c r="T30" s="24"/>
      <c r="U30" s="24"/>
      <c r="V30" s="25"/>
      <c r="W30" s="25"/>
      <c r="X30" s="25"/>
      <c r="Y30" s="25"/>
      <c r="Z30" s="25"/>
      <c r="AA30" s="25"/>
      <c r="AB30" s="25"/>
      <c r="AC30" s="25"/>
      <c r="AD30" s="25"/>
      <c r="AE30" s="25"/>
    </row>
    <row r="31" spans="2:31" ht="17.25" x14ac:dyDescent="0.3">
      <c r="B31" s="32" t="s">
        <v>33</v>
      </c>
      <c r="C31" s="34">
        <f>C19+C20+C21+C22+C23+C24+C25+C26+C27+C28</f>
        <v>470</v>
      </c>
      <c r="D31" s="34">
        <f t="shared" ref="D31:M31" si="4">D19+D20+D21+D22+D23+D24+D25+D26+D27+D28</f>
        <v>495.1</v>
      </c>
      <c r="E31" s="34">
        <f t="shared" si="4"/>
        <v>521.42100000000005</v>
      </c>
      <c r="F31" s="34">
        <f t="shared" si="4"/>
        <v>549.04375000000005</v>
      </c>
      <c r="G31" s="34">
        <f t="shared" si="4"/>
        <v>578.05532730000004</v>
      </c>
      <c r="H31" s="34">
        <f t="shared" si="4"/>
        <v>608.54969451100021</v>
      </c>
      <c r="I31" s="34">
        <f t="shared" si="4"/>
        <v>640.62831013401012</v>
      </c>
      <c r="J31" s="34">
        <f t="shared" si="4"/>
        <v>674.40079682221779</v>
      </c>
      <c r="K31" s="34">
        <f t="shared" si="4"/>
        <v>709.98567294668896</v>
      </c>
      <c r="L31" s="34">
        <f t="shared" si="4"/>
        <v>747.51115364144925</v>
      </c>
      <c r="M31" s="34">
        <f t="shared" si="4"/>
        <v>787.116028114507</v>
      </c>
      <c r="N31" s="34">
        <f>N19+N20+N21+N22+N23+N24+N25+N26+N27+N28</f>
        <v>828.95062068287484</v>
      </c>
      <c r="O31" s="32"/>
      <c r="P31" s="32"/>
      <c r="Q31" s="15"/>
      <c r="R31" s="24"/>
      <c r="S31" s="24"/>
      <c r="T31" s="24"/>
      <c r="U31" s="24"/>
      <c r="V31" s="25"/>
      <c r="W31" s="25"/>
      <c r="X31" s="25"/>
      <c r="Y31" s="25"/>
      <c r="Z31" s="25"/>
      <c r="AA31" s="25"/>
      <c r="AB31" s="25"/>
      <c r="AC31" s="25"/>
      <c r="AD31" s="25"/>
      <c r="AE31" s="25"/>
    </row>
    <row r="32" spans="2:31" ht="17.25" x14ac:dyDescent="0.3">
      <c r="B32" s="15"/>
      <c r="C32" s="16"/>
      <c r="D32" s="16"/>
      <c r="E32" s="16"/>
      <c r="F32" s="16"/>
      <c r="G32" s="16"/>
      <c r="H32" s="16"/>
      <c r="I32" s="16"/>
      <c r="J32" s="16"/>
      <c r="K32" s="16"/>
      <c r="L32" s="16"/>
      <c r="M32" s="16"/>
      <c r="N32" s="16"/>
      <c r="O32" s="15"/>
      <c r="P32" s="15"/>
      <c r="Q32" s="15"/>
      <c r="R32" s="15"/>
      <c r="S32" s="15"/>
      <c r="T32" s="15"/>
      <c r="U32" s="15"/>
      <c r="V32" s="38"/>
      <c r="W32" s="38"/>
      <c r="X32" s="38"/>
      <c r="Y32" s="38"/>
      <c r="Z32" s="38"/>
      <c r="AA32" s="38"/>
      <c r="AB32" s="38"/>
      <c r="AC32" s="38"/>
      <c r="AD32" s="38"/>
      <c r="AE32" s="38"/>
    </row>
    <row r="33" spans="2:21" ht="17.25" x14ac:dyDescent="0.3">
      <c r="B33" s="11"/>
      <c r="C33" s="10"/>
      <c r="D33" s="10"/>
      <c r="E33" s="10"/>
      <c r="F33" s="10"/>
      <c r="G33" s="10"/>
      <c r="H33" s="10"/>
      <c r="I33" s="10"/>
      <c r="J33" s="10"/>
      <c r="K33" s="10"/>
      <c r="L33" s="10"/>
      <c r="M33" s="10"/>
      <c r="N33" s="10"/>
      <c r="O33" s="11"/>
      <c r="P33" s="11"/>
      <c r="Q33" s="11"/>
      <c r="R33" s="11"/>
      <c r="S33" s="11"/>
      <c r="T33" s="11"/>
      <c r="U33" s="11"/>
    </row>
    <row r="34" spans="2:21" ht="17.25" x14ac:dyDescent="0.3">
      <c r="B34" s="11"/>
      <c r="C34" s="10"/>
      <c r="D34" s="10"/>
      <c r="E34" s="10"/>
      <c r="F34" s="10"/>
      <c r="G34" s="10"/>
      <c r="H34" s="10"/>
      <c r="I34" s="10"/>
      <c r="J34" s="10"/>
      <c r="K34" s="10"/>
      <c r="L34" s="10"/>
      <c r="M34" s="10"/>
      <c r="N34" s="10"/>
      <c r="O34" s="11"/>
      <c r="P34" s="11"/>
      <c r="Q34" s="11"/>
      <c r="R34" s="11"/>
      <c r="S34" s="11"/>
      <c r="T34" s="11"/>
      <c r="U34" s="11"/>
    </row>
    <row r="35" spans="2:21" ht="34.5" x14ac:dyDescent="0.3">
      <c r="B35" s="22" t="s">
        <v>42</v>
      </c>
      <c r="C35" s="14" t="s">
        <v>4</v>
      </c>
      <c r="D35" s="10"/>
      <c r="E35" s="10"/>
      <c r="F35" s="10"/>
      <c r="G35" s="10"/>
      <c r="H35" s="10"/>
      <c r="I35" s="10"/>
      <c r="J35" s="10"/>
      <c r="K35" s="10"/>
      <c r="L35" s="10"/>
      <c r="M35" s="10"/>
      <c r="N35" s="10"/>
      <c r="O35" s="11"/>
      <c r="P35" s="11"/>
      <c r="Q35" s="11"/>
      <c r="R35" s="11"/>
      <c r="S35" s="11"/>
      <c r="T35" s="11"/>
      <c r="U35" s="11"/>
    </row>
    <row r="36" spans="2:21" ht="17.25" x14ac:dyDescent="0.3">
      <c r="B36" s="8"/>
      <c r="C36" s="10" t="s">
        <v>21</v>
      </c>
      <c r="D36" s="10"/>
      <c r="E36" s="10"/>
      <c r="F36" s="10"/>
      <c r="G36" s="10"/>
      <c r="H36" s="10"/>
      <c r="I36" s="10"/>
      <c r="J36" s="10"/>
      <c r="K36" s="10"/>
      <c r="L36" s="10"/>
      <c r="M36" s="10"/>
      <c r="N36" s="10"/>
      <c r="O36" s="11"/>
      <c r="P36" s="11"/>
      <c r="Q36" s="11"/>
      <c r="R36" s="11"/>
      <c r="S36" s="11"/>
      <c r="T36" s="11"/>
      <c r="U36" s="11"/>
    </row>
    <row r="37" spans="2:21" ht="17.25" x14ac:dyDescent="0.3">
      <c r="B37" s="12" t="s">
        <v>19</v>
      </c>
      <c r="C37" s="13">
        <v>1</v>
      </c>
      <c r="D37" s="13">
        <f>C37+1</f>
        <v>2</v>
      </c>
      <c r="E37" s="13">
        <f t="shared" ref="E37:N37" si="5">D37+1</f>
        <v>3</v>
      </c>
      <c r="F37" s="13">
        <f t="shared" si="5"/>
        <v>4</v>
      </c>
      <c r="G37" s="13">
        <f t="shared" si="5"/>
        <v>5</v>
      </c>
      <c r="H37" s="13">
        <f t="shared" si="5"/>
        <v>6</v>
      </c>
      <c r="I37" s="13">
        <f t="shared" si="5"/>
        <v>7</v>
      </c>
      <c r="J37" s="13">
        <f t="shared" si="5"/>
        <v>8</v>
      </c>
      <c r="K37" s="13">
        <f t="shared" si="5"/>
        <v>9</v>
      </c>
      <c r="L37" s="13">
        <f t="shared" si="5"/>
        <v>10</v>
      </c>
      <c r="M37" s="13">
        <f t="shared" si="5"/>
        <v>11</v>
      </c>
      <c r="N37" s="13">
        <f t="shared" si="5"/>
        <v>12</v>
      </c>
      <c r="O37" s="11"/>
      <c r="P37" s="11"/>
      <c r="Q37" s="11"/>
      <c r="R37" s="11"/>
      <c r="S37" s="11"/>
      <c r="T37" s="11"/>
      <c r="U37" s="11"/>
    </row>
    <row r="38" spans="2:21" ht="17.25" x14ac:dyDescent="0.3">
      <c r="B38" s="32" t="s">
        <v>2</v>
      </c>
      <c r="C38" s="36">
        <v>0.2</v>
      </c>
      <c r="D38" s="36">
        <v>0.20600000000000002</v>
      </c>
      <c r="E38" s="36">
        <v>0.21218000000000004</v>
      </c>
      <c r="F38" s="36">
        <v>0.21854540000000003</v>
      </c>
      <c r="G38" s="36">
        <v>0.22510176200000004</v>
      </c>
      <c r="H38" s="36">
        <v>0.23185481486000004</v>
      </c>
      <c r="I38" s="36">
        <v>0.23881045930580005</v>
      </c>
      <c r="J38" s="36">
        <v>0.24597477308497406</v>
      </c>
      <c r="K38" s="36">
        <v>0.2533540162775233</v>
      </c>
      <c r="L38" s="36">
        <v>0.26095463676584901</v>
      </c>
      <c r="M38" s="36">
        <v>0.26878327586882444</v>
      </c>
      <c r="N38" s="36">
        <v>0.27684677414488923</v>
      </c>
      <c r="O38" s="11"/>
      <c r="P38" s="11"/>
      <c r="Q38" s="11"/>
      <c r="R38" s="11"/>
      <c r="S38" s="11"/>
      <c r="T38" s="11"/>
      <c r="U38" s="11"/>
    </row>
    <row r="39" spans="2:21" ht="17.25" x14ac:dyDescent="0.3">
      <c r="B39" s="32" t="s">
        <v>0</v>
      </c>
      <c r="C39" s="36">
        <v>0.5</v>
      </c>
      <c r="D39" s="36">
        <v>0.52500000000000002</v>
      </c>
      <c r="E39" s="36">
        <v>0.55125000000000002</v>
      </c>
      <c r="F39" s="36">
        <v>0.57881250000000006</v>
      </c>
      <c r="G39" s="36">
        <v>0.60775312500000012</v>
      </c>
      <c r="H39" s="36">
        <v>0.63814078125000007</v>
      </c>
      <c r="I39" s="36">
        <v>0.67004782031250021</v>
      </c>
      <c r="J39" s="36">
        <v>0.70355021132812523</v>
      </c>
      <c r="K39" s="36">
        <v>0.73872772189453151</v>
      </c>
      <c r="L39" s="36">
        <v>0.77566410798925811</v>
      </c>
      <c r="M39" s="36">
        <v>0.81444731338872101</v>
      </c>
      <c r="N39" s="36">
        <v>0.85516967905815711</v>
      </c>
      <c r="O39" s="11"/>
      <c r="P39" s="11"/>
      <c r="Q39" s="11"/>
      <c r="R39" s="11"/>
      <c r="S39" s="11"/>
      <c r="T39" s="11"/>
      <c r="U39" s="11"/>
    </row>
    <row r="40" spans="2:21" ht="17.25" x14ac:dyDescent="0.3">
      <c r="B40" s="32" t="s">
        <v>1</v>
      </c>
      <c r="C40" s="36">
        <v>0.5714285714285714</v>
      </c>
      <c r="D40" s="36">
        <v>0.6</v>
      </c>
      <c r="E40" s="36">
        <v>0.63</v>
      </c>
      <c r="F40" s="36">
        <v>0.66150000000000009</v>
      </c>
      <c r="G40" s="36">
        <v>0.69457500000000005</v>
      </c>
      <c r="H40" s="36">
        <v>0.72930375000000014</v>
      </c>
      <c r="I40" s="36">
        <v>0.76576893750000019</v>
      </c>
      <c r="J40" s="36">
        <v>0.80405738437500018</v>
      </c>
      <c r="K40" s="36">
        <v>0.84426025359375034</v>
      </c>
      <c r="L40" s="36">
        <v>0.88647326627343792</v>
      </c>
      <c r="M40" s="36">
        <v>0.9307969295871098</v>
      </c>
      <c r="N40" s="36">
        <v>0.9773367760664653</v>
      </c>
      <c r="O40" s="11"/>
      <c r="P40" s="11"/>
      <c r="Q40" s="11"/>
      <c r="R40" s="11"/>
      <c r="S40" s="11"/>
      <c r="T40" s="11"/>
      <c r="U40" s="11"/>
    </row>
    <row r="41" spans="2:21" ht="17.25" x14ac:dyDescent="0.3">
      <c r="B41" s="32" t="s">
        <v>3</v>
      </c>
      <c r="C41" s="36">
        <v>0.5</v>
      </c>
      <c r="D41" s="36">
        <v>0.55000000000000004</v>
      </c>
      <c r="E41" s="36">
        <v>0.60500000000000009</v>
      </c>
      <c r="F41" s="36">
        <v>0.6655000000000002</v>
      </c>
      <c r="G41" s="36">
        <v>0.73205000000000042</v>
      </c>
      <c r="H41" s="36">
        <v>0.8052550000000005</v>
      </c>
      <c r="I41" s="36">
        <v>0.88578050000000064</v>
      </c>
      <c r="J41" s="36">
        <v>0.97435855000000071</v>
      </c>
      <c r="K41" s="36">
        <v>1.071794405000001</v>
      </c>
      <c r="L41" s="36">
        <v>1.1789738455000012</v>
      </c>
      <c r="M41" s="36">
        <v>1.2968712300500014</v>
      </c>
      <c r="N41" s="36">
        <v>1.4265583530550014</v>
      </c>
      <c r="O41" s="11"/>
      <c r="P41" s="11"/>
      <c r="Q41" s="11"/>
      <c r="R41" s="11"/>
      <c r="S41" s="11"/>
      <c r="T41" s="11"/>
      <c r="U41" s="11"/>
    </row>
    <row r="42" spans="2:21" ht="17.25" x14ac:dyDescent="0.3">
      <c r="B42" s="32" t="s">
        <v>9</v>
      </c>
      <c r="C42" s="36">
        <v>3.1785714285714288</v>
      </c>
      <c r="D42" s="36">
        <v>3.4245000000000001</v>
      </c>
      <c r="E42" s="36">
        <v>3.6822150000000011</v>
      </c>
      <c r="F42" s="36">
        <v>3.9526606500000003</v>
      </c>
      <c r="G42" s="36">
        <v>4.0784176490975614</v>
      </c>
      <c r="H42" s="36">
        <v>4.2054481552757164</v>
      </c>
      <c r="I42" s="36">
        <v>4.4982003091459397</v>
      </c>
      <c r="J42" s="36">
        <v>4.806996054308784</v>
      </c>
      <c r="K42" s="36">
        <v>4.9461633994308096</v>
      </c>
      <c r="L42" s="36">
        <v>5.2786397402808758</v>
      </c>
      <c r="M42" s="36">
        <v>5.6307194514941177</v>
      </c>
      <c r="N42" s="36">
        <v>5.7872501759748864</v>
      </c>
      <c r="O42" s="11"/>
      <c r="P42" s="11"/>
      <c r="Q42" s="11"/>
      <c r="R42" s="11"/>
      <c r="S42" s="11"/>
      <c r="T42" s="11"/>
      <c r="U42" s="11"/>
    </row>
    <row r="43" spans="2:21" ht="17.25" x14ac:dyDescent="0.3">
      <c r="B43" s="32"/>
      <c r="C43" s="32"/>
      <c r="D43" s="32"/>
      <c r="E43" s="32"/>
      <c r="F43" s="32"/>
      <c r="G43" s="32"/>
      <c r="H43" s="32"/>
      <c r="I43" s="32"/>
      <c r="J43" s="32"/>
      <c r="K43" s="32"/>
      <c r="L43" s="32"/>
      <c r="M43" s="32"/>
      <c r="N43" s="32"/>
      <c r="O43" s="11"/>
      <c r="P43" s="11"/>
      <c r="Q43" s="11"/>
      <c r="R43" s="11"/>
      <c r="S43" s="11"/>
      <c r="T43" s="11"/>
      <c r="U43" s="11"/>
    </row>
    <row r="44" spans="2:21" ht="17.25" x14ac:dyDescent="0.3">
      <c r="B44" s="32" t="s">
        <v>11</v>
      </c>
      <c r="C44" s="37">
        <f>SUM(C38:C42)</f>
        <v>4.95</v>
      </c>
      <c r="D44" s="37">
        <f t="shared" ref="D44:N44" si="6">SUM(D38:D42)</f>
        <v>5.3055000000000003</v>
      </c>
      <c r="E44" s="37">
        <f t="shared" si="6"/>
        <v>5.6806450000000011</v>
      </c>
      <c r="F44" s="37">
        <f t="shared" si="6"/>
        <v>6.0770185500000009</v>
      </c>
      <c r="G44" s="37">
        <f t="shared" si="6"/>
        <v>6.3378975360975627</v>
      </c>
      <c r="H44" s="37">
        <f t="shared" si="6"/>
        <v>6.6100025013857167</v>
      </c>
      <c r="I44" s="37">
        <f t="shared" si="6"/>
        <v>7.0586080262642401</v>
      </c>
      <c r="J44" s="37">
        <f t="shared" si="6"/>
        <v>7.534936973096884</v>
      </c>
      <c r="K44" s="37">
        <f t="shared" si="6"/>
        <v>7.8542997961966154</v>
      </c>
      <c r="L44" s="37">
        <f t="shared" si="6"/>
        <v>8.3807055968094222</v>
      </c>
      <c r="M44" s="37">
        <f t="shared" si="6"/>
        <v>8.9416182003887741</v>
      </c>
      <c r="N44" s="37">
        <f t="shared" si="6"/>
        <v>9.3231617582993991</v>
      </c>
      <c r="O44" s="11"/>
      <c r="P44" s="11"/>
      <c r="Q44" s="11"/>
      <c r="R44" s="11"/>
      <c r="S44" s="11"/>
      <c r="T44" s="11"/>
      <c r="U44" s="11"/>
    </row>
    <row r="45" spans="2:21" ht="17.25" x14ac:dyDescent="0.3">
      <c r="B45" s="11"/>
      <c r="C45" s="11"/>
      <c r="D45" s="11"/>
      <c r="E45" s="11"/>
      <c r="F45" s="11"/>
      <c r="G45" s="11"/>
      <c r="H45" s="11"/>
      <c r="I45" s="11"/>
      <c r="J45" s="11"/>
      <c r="K45" s="11"/>
      <c r="L45" s="11"/>
      <c r="M45" s="11"/>
      <c r="N45" s="11"/>
      <c r="O45" s="11"/>
      <c r="P45" s="11"/>
      <c r="Q45" s="11"/>
      <c r="R45" s="11"/>
      <c r="S45" s="11"/>
      <c r="T45" s="11"/>
      <c r="U45" s="11"/>
    </row>
    <row r="46" spans="2:21" ht="17.25" x14ac:dyDescent="0.3">
      <c r="B46" s="11"/>
      <c r="C46" s="11"/>
      <c r="D46" s="11"/>
      <c r="E46" s="11"/>
      <c r="F46" s="11"/>
      <c r="G46" s="11"/>
      <c r="H46" s="11"/>
      <c r="I46" s="11"/>
      <c r="J46" s="11"/>
      <c r="K46" s="11"/>
      <c r="L46" s="11"/>
      <c r="M46" s="11"/>
      <c r="N46" s="11"/>
      <c r="O46" s="11"/>
      <c r="P46" s="11"/>
      <c r="Q46" s="11"/>
      <c r="R46" s="11"/>
      <c r="S46" s="11"/>
      <c r="T46" s="11"/>
      <c r="U46" s="11"/>
    </row>
    <row r="47" spans="2:21" ht="17.25" x14ac:dyDescent="0.3">
      <c r="B47" s="8" t="s">
        <v>6</v>
      </c>
      <c r="C47" s="9" t="s">
        <v>10</v>
      </c>
      <c r="D47" s="11"/>
      <c r="E47" s="11"/>
      <c r="F47" s="11"/>
      <c r="G47" s="11"/>
      <c r="H47" s="11"/>
      <c r="I47" s="11"/>
      <c r="J47" s="11"/>
      <c r="K47" s="11"/>
      <c r="L47" s="11"/>
      <c r="M47" s="11"/>
      <c r="N47" s="11"/>
      <c r="O47" s="11"/>
      <c r="P47" s="11"/>
      <c r="Q47" s="11"/>
      <c r="R47" s="11"/>
      <c r="S47" s="11"/>
      <c r="T47" s="11"/>
      <c r="U47" s="11"/>
    </row>
    <row r="48" spans="2:21" ht="17.25" x14ac:dyDescent="0.3">
      <c r="B48" s="11"/>
      <c r="C48" s="11"/>
      <c r="D48" s="11"/>
      <c r="E48" s="11"/>
      <c r="F48" s="11"/>
      <c r="G48" s="11"/>
      <c r="H48" s="11"/>
      <c r="I48" s="11"/>
      <c r="J48" s="11"/>
      <c r="K48" s="11"/>
      <c r="L48" s="11"/>
      <c r="M48" s="11"/>
      <c r="N48" s="11"/>
      <c r="O48" s="11"/>
      <c r="P48" s="11"/>
      <c r="Q48" s="11"/>
      <c r="R48" s="11"/>
      <c r="S48" s="11"/>
      <c r="T48" s="11"/>
      <c r="U48" s="11"/>
    </row>
    <row r="49" spans="2:21" ht="17.25" x14ac:dyDescent="0.3">
      <c r="B49" s="12" t="s">
        <v>21</v>
      </c>
      <c r="C49" s="13">
        <v>1</v>
      </c>
      <c r="D49" s="13">
        <f>C49+1</f>
        <v>2</v>
      </c>
      <c r="E49" s="13">
        <f t="shared" ref="E49:N49" si="7">D49+1</f>
        <v>3</v>
      </c>
      <c r="F49" s="13">
        <f t="shared" si="7"/>
        <v>4</v>
      </c>
      <c r="G49" s="13">
        <f t="shared" si="7"/>
        <v>5</v>
      </c>
      <c r="H49" s="13">
        <f t="shared" si="7"/>
        <v>6</v>
      </c>
      <c r="I49" s="13">
        <f t="shared" si="7"/>
        <v>7</v>
      </c>
      <c r="J49" s="13">
        <f t="shared" si="7"/>
        <v>8</v>
      </c>
      <c r="K49" s="13">
        <f t="shared" si="7"/>
        <v>9</v>
      </c>
      <c r="L49" s="13">
        <f t="shared" si="7"/>
        <v>10</v>
      </c>
      <c r="M49" s="13">
        <f t="shared" si="7"/>
        <v>11</v>
      </c>
      <c r="N49" s="13">
        <f t="shared" si="7"/>
        <v>12</v>
      </c>
      <c r="O49" s="11"/>
      <c r="P49" s="11"/>
      <c r="Q49" s="11"/>
      <c r="R49" s="11"/>
      <c r="S49" s="11"/>
      <c r="T49" s="11"/>
      <c r="U49" s="11"/>
    </row>
    <row r="50" spans="2:21" ht="17.25" x14ac:dyDescent="0.3">
      <c r="B50" s="32" t="s">
        <v>12</v>
      </c>
      <c r="C50" s="27">
        <f>C19+0.8*C20+0.8*C21+C22+C23+C25+C27</f>
        <v>197</v>
      </c>
      <c r="D50" s="27">
        <f t="shared" ref="D50:M50" si="8">D19+0.8*D20+0.8*D21+D22+D23+D25+D27</f>
        <v>211.19</v>
      </c>
      <c r="E50" s="27">
        <f t="shared" si="8"/>
        <v>226.16490000000005</v>
      </c>
      <c r="F50" s="27">
        <f t="shared" si="8"/>
        <v>241.98801500000008</v>
      </c>
      <c r="G50" s="27">
        <f t="shared" si="8"/>
        <v>258.72829017000004</v>
      </c>
      <c r="H50" s="27">
        <f t="shared" si="8"/>
        <v>276.46083098390011</v>
      </c>
      <c r="I50" s="27">
        <f t="shared" si="8"/>
        <v>295.26748480656914</v>
      </c>
      <c r="J50" s="27">
        <f t="shared" si="8"/>
        <v>315.23747900464429</v>
      </c>
      <c r="K50" s="27">
        <f t="shared" si="8"/>
        <v>336.46812115506685</v>
      </c>
      <c r="L50" s="27">
        <f t="shared" si="8"/>
        <v>359.06556747897594</v>
      </c>
      <c r="M50" s="27">
        <f t="shared" si="8"/>
        <v>383.14566623737312</v>
      </c>
      <c r="N50" s="27">
        <f>N19+0.8*N20+0.8*N21+N22+N23+N25+N27</f>
        <v>408.83488349444912</v>
      </c>
      <c r="O50" s="11"/>
      <c r="P50" s="11"/>
      <c r="Q50" s="11"/>
      <c r="R50" s="11"/>
      <c r="S50" s="11"/>
      <c r="T50" s="11"/>
      <c r="U50" s="11"/>
    </row>
    <row r="51" spans="2:21" ht="17.25" x14ac:dyDescent="0.3">
      <c r="B51" s="33" t="s">
        <v>34</v>
      </c>
      <c r="C51" s="34"/>
      <c r="D51" s="34"/>
      <c r="E51" s="34"/>
      <c r="F51" s="34">
        <f>F19+0.8*C20/4+0.8*D20/4+0.8*E20/4+0.8*F20/4+0.8*D21/3+0.8*E21/3+0.8*F21/3+F22+F23+F25+C27</f>
        <v>222.27603900000003</v>
      </c>
      <c r="G51" s="34">
        <f t="shared" ref="G51:N51" si="9">G19+0.8*D20/4+0.8*E20/4+0.8*F20/4+0.8*G20/4+0.8*E21/3+0.8*F21/3+0.8*G21/3+G22+G23+G25+D27</f>
        <v>237.23609585000003</v>
      </c>
      <c r="H51" s="34">
        <f t="shared" si="9"/>
        <v>253.01794743270005</v>
      </c>
      <c r="I51" s="34">
        <f t="shared" si="9"/>
        <v>269.68669341116907</v>
      </c>
      <c r="J51" s="34">
        <f t="shared" si="9"/>
        <v>287.31315057621168</v>
      </c>
      <c r="K51" s="34">
        <f t="shared" si="9"/>
        <v>305.97438724096389</v>
      </c>
      <c r="L51" s="34">
        <f t="shared" si="9"/>
        <v>325.75430929831975</v>
      </c>
      <c r="M51" s="34">
        <f t="shared" si="9"/>
        <v>346.74430302210203</v>
      </c>
      <c r="N51" s="34">
        <f t="shared" si="9"/>
        <v>369.04394019684673</v>
      </c>
      <c r="O51" s="11"/>
      <c r="P51" s="11"/>
      <c r="Q51" s="11"/>
      <c r="R51" s="11"/>
      <c r="S51" s="11"/>
      <c r="T51" s="11"/>
      <c r="U51" s="11"/>
    </row>
    <row r="52" spans="2:21" ht="34.5" x14ac:dyDescent="0.3">
      <c r="B52" s="35" t="s">
        <v>35</v>
      </c>
      <c r="C52" s="34"/>
      <c r="D52" s="34"/>
      <c r="E52" s="34"/>
      <c r="F52" s="34">
        <f>F51+H29</f>
        <v>322.27603900000003</v>
      </c>
      <c r="G52" s="34">
        <f t="shared" ref="G52:N52" si="10">G51+I29</f>
        <v>349.23609585000003</v>
      </c>
      <c r="H52" s="34">
        <f t="shared" si="10"/>
        <v>377.01794743270005</v>
      </c>
      <c r="I52" s="34">
        <f t="shared" si="10"/>
        <v>405.68669341116907</v>
      </c>
      <c r="J52" s="34">
        <f t="shared" si="10"/>
        <v>435.31315057621168</v>
      </c>
      <c r="K52" s="34">
        <f t="shared" si="10"/>
        <v>465.97438724096389</v>
      </c>
      <c r="L52" s="34">
        <f t="shared" si="10"/>
        <v>497.75430929831975</v>
      </c>
      <c r="M52" s="34">
        <f t="shared" si="10"/>
        <v>525.62430302210203</v>
      </c>
      <c r="N52" s="34">
        <f t="shared" si="10"/>
        <v>555.07914019684677</v>
      </c>
      <c r="O52" s="11"/>
      <c r="P52" s="11"/>
      <c r="Q52" s="11"/>
      <c r="R52" s="11"/>
      <c r="S52" s="11"/>
      <c r="T52" s="11"/>
      <c r="U52" s="11"/>
    </row>
    <row r="53" spans="2:21" ht="17.25" x14ac:dyDescent="0.3">
      <c r="B53" s="17" t="s">
        <v>36</v>
      </c>
      <c r="C53" s="18"/>
      <c r="D53" s="18"/>
      <c r="E53" s="18"/>
      <c r="F53" s="18"/>
      <c r="G53" s="18"/>
      <c r="H53" s="18"/>
      <c r="I53" s="18"/>
      <c r="J53" s="18"/>
      <c r="K53" s="18"/>
      <c r="L53" s="18"/>
      <c r="M53" s="18"/>
      <c r="N53" s="18"/>
      <c r="O53" s="11"/>
      <c r="P53" s="11"/>
      <c r="Q53" s="11"/>
      <c r="R53" s="11"/>
      <c r="S53" s="11"/>
      <c r="T53" s="11"/>
      <c r="U53" s="11"/>
    </row>
    <row r="54" spans="2:21" ht="17.25" x14ac:dyDescent="0.3">
      <c r="B54" s="26" t="s">
        <v>50</v>
      </c>
      <c r="C54" s="27">
        <f>C31/C44</f>
        <v>94.949494949494948</v>
      </c>
      <c r="D54" s="27">
        <f t="shared" ref="D54:N54" si="11">D31/D44</f>
        <v>93.318254641409851</v>
      </c>
      <c r="E54" s="27">
        <f t="shared" si="11"/>
        <v>91.789048602755486</v>
      </c>
      <c r="F54" s="27">
        <f t="shared" si="11"/>
        <v>90.347552090325607</v>
      </c>
      <c r="G54" s="27">
        <f t="shared" si="11"/>
        <v>91.206164821643114</v>
      </c>
      <c r="H54" s="27">
        <f t="shared" si="11"/>
        <v>92.064971894250306</v>
      </c>
      <c r="I54" s="27">
        <f t="shared" si="11"/>
        <v>90.758448089242023</v>
      </c>
      <c r="J54" s="27">
        <f t="shared" si="11"/>
        <v>89.503176898510517</v>
      </c>
      <c r="K54" s="27">
        <f t="shared" si="11"/>
        <v>90.394521646664685</v>
      </c>
      <c r="L54" s="27">
        <f t="shared" si="11"/>
        <v>89.194298141916661</v>
      </c>
      <c r="M54" s="27">
        <f t="shared" si="11"/>
        <v>88.028364718176391</v>
      </c>
      <c r="N54" s="27">
        <f t="shared" si="11"/>
        <v>88.913036389715117</v>
      </c>
      <c r="O54" s="11"/>
      <c r="P54" s="11"/>
      <c r="Q54" s="11"/>
      <c r="R54" s="11"/>
      <c r="S54" s="11"/>
      <c r="T54" s="11"/>
      <c r="U54" s="11"/>
    </row>
    <row r="55" spans="2:21" ht="34.5" x14ac:dyDescent="0.3">
      <c r="B55" s="26" t="s">
        <v>53</v>
      </c>
      <c r="C55" s="28">
        <f>C50/C44</f>
        <v>39.797979797979799</v>
      </c>
      <c r="D55" s="28">
        <f t="shared" ref="D55:N55" si="12">D50/D44</f>
        <v>39.805861841485246</v>
      </c>
      <c r="E55" s="28">
        <f t="shared" si="12"/>
        <v>39.813243038422577</v>
      </c>
      <c r="F55" s="28">
        <f t="shared" si="12"/>
        <v>39.820186989555928</v>
      </c>
      <c r="G55" s="28">
        <f t="shared" si="12"/>
        <v>40.822416060911415</v>
      </c>
      <c r="H55" s="28">
        <f t="shared" si="12"/>
        <v>41.824618209439869</v>
      </c>
      <c r="I55" s="28">
        <f t="shared" si="12"/>
        <v>41.830837426857251</v>
      </c>
      <c r="J55" s="28">
        <f t="shared" si="12"/>
        <v>41.836777152905718</v>
      </c>
      <c r="K55" s="28">
        <f t="shared" si="12"/>
        <v>42.838716357376498</v>
      </c>
      <c r="L55" s="28">
        <f t="shared" si="12"/>
        <v>42.84431225166459</v>
      </c>
      <c r="M55" s="28">
        <f t="shared" si="12"/>
        <v>42.849700988207509</v>
      </c>
      <c r="N55" s="28">
        <f t="shared" si="12"/>
        <v>43.851527420996185</v>
      </c>
      <c r="O55" s="11"/>
      <c r="P55" s="11"/>
      <c r="Q55" s="11"/>
      <c r="R55" s="11"/>
      <c r="S55" s="11"/>
      <c r="T55" s="11"/>
      <c r="U55" s="11"/>
    </row>
    <row r="56" spans="2:21" ht="51.75" x14ac:dyDescent="0.3">
      <c r="B56" s="26" t="s">
        <v>51</v>
      </c>
      <c r="C56" s="29"/>
      <c r="D56" s="29"/>
      <c r="E56" s="29"/>
      <c r="F56" s="30">
        <f>F51/F44</f>
        <v>36.576495064343682</v>
      </c>
      <c r="G56" s="30">
        <f t="shared" ref="G56:N56" si="13">G51/G44</f>
        <v>37.431355508482007</v>
      </c>
      <c r="H56" s="30">
        <f t="shared" si="13"/>
        <v>38.278041102050651</v>
      </c>
      <c r="I56" s="30">
        <f t="shared" si="13"/>
        <v>38.206781338147266</v>
      </c>
      <c r="J56" s="30">
        <f t="shared" si="13"/>
        <v>38.130796793927928</v>
      </c>
      <c r="K56" s="30">
        <f t="shared" si="13"/>
        <v>38.956290844554935</v>
      </c>
      <c r="L56" s="30">
        <f t="shared" si="13"/>
        <v>38.869556451468249</v>
      </c>
      <c r="M56" s="30">
        <f t="shared" si="13"/>
        <v>38.778697015605729</v>
      </c>
      <c r="N56" s="30">
        <f t="shared" si="13"/>
        <v>39.583560788090686</v>
      </c>
      <c r="O56" s="11"/>
      <c r="P56" s="11"/>
      <c r="Q56" s="11"/>
      <c r="R56" s="11"/>
      <c r="S56" s="11"/>
      <c r="T56" s="11"/>
      <c r="U56" s="11"/>
    </row>
    <row r="57" spans="2:21" ht="51.75" x14ac:dyDescent="0.3">
      <c r="B57" s="26" t="s">
        <v>52</v>
      </c>
      <c r="C57" s="29"/>
      <c r="D57" s="29"/>
      <c r="E57" s="29"/>
      <c r="F57" s="31">
        <f>F52/F44</f>
        <v>53.031932739451648</v>
      </c>
      <c r="G57" s="31">
        <f t="shared" ref="G57:N57" si="14">G52/G44</f>
        <v>55.10283084586365</v>
      </c>
      <c r="H57" s="31">
        <f t="shared" si="14"/>
        <v>57.037489373666993</v>
      </c>
      <c r="I57" s="31">
        <f t="shared" si="14"/>
        <v>57.474036226640891</v>
      </c>
      <c r="J57" s="31">
        <f t="shared" si="14"/>
        <v>57.772633285517259</v>
      </c>
      <c r="K57" s="31">
        <f t="shared" si="14"/>
        <v>59.32729833747986</v>
      </c>
      <c r="L57" s="31">
        <f t="shared" si="14"/>
        <v>59.392888050836362</v>
      </c>
      <c r="M57" s="31">
        <f t="shared" si="14"/>
        <v>58.784024462065304</v>
      </c>
      <c r="N57" s="31">
        <f t="shared" si="14"/>
        <v>59.537649843168282</v>
      </c>
      <c r="O57" s="11"/>
      <c r="P57" s="11"/>
      <c r="Q57" s="11"/>
      <c r="R57" s="11"/>
      <c r="S57" s="11"/>
      <c r="T57" s="11"/>
      <c r="U57" s="11"/>
    </row>
    <row r="58" spans="2:21" ht="17.25" x14ac:dyDescent="0.3">
      <c r="B58" s="19"/>
      <c r="C58" s="20"/>
      <c r="D58" s="20"/>
      <c r="E58" s="20"/>
      <c r="F58" s="20"/>
      <c r="G58" s="20"/>
      <c r="H58" s="20"/>
      <c r="I58" s="20"/>
      <c r="J58" s="20"/>
      <c r="K58" s="20"/>
      <c r="L58" s="20"/>
      <c r="M58" s="20"/>
      <c r="N58" s="20"/>
      <c r="O58" s="11"/>
      <c r="P58" s="11"/>
      <c r="Q58" s="11"/>
      <c r="R58" s="11"/>
      <c r="S58" s="11"/>
      <c r="T58" s="11"/>
      <c r="U58" s="11"/>
    </row>
    <row r="59" spans="2:21" ht="17.25" x14ac:dyDescent="0.3">
      <c r="B59" s="21" t="s">
        <v>37</v>
      </c>
      <c r="C59" s="20"/>
      <c r="D59" s="20"/>
      <c r="E59" s="20"/>
      <c r="F59" s="20"/>
      <c r="G59" s="20"/>
      <c r="H59" s="20"/>
      <c r="I59" s="20"/>
      <c r="J59" s="20"/>
      <c r="K59" s="20"/>
      <c r="L59" s="20"/>
      <c r="M59" s="20"/>
      <c r="N59" s="20"/>
      <c r="O59" s="11"/>
      <c r="P59" s="11"/>
      <c r="Q59" s="11"/>
      <c r="R59" s="11"/>
      <c r="S59" s="11"/>
      <c r="T59" s="11"/>
      <c r="U59" s="11"/>
    </row>
    <row r="60" spans="2:21" ht="17.25" x14ac:dyDescent="0.3">
      <c r="B60" s="26" t="s">
        <v>38</v>
      </c>
      <c r="C60" s="29">
        <f>C19/C38</f>
        <v>25</v>
      </c>
      <c r="D60" s="29">
        <f t="shared" ref="D60:N60" si="15">D19/D38</f>
        <v>25</v>
      </c>
      <c r="E60" s="29">
        <f t="shared" si="15"/>
        <v>25</v>
      </c>
      <c r="F60" s="29">
        <f t="shared" si="15"/>
        <v>25</v>
      </c>
      <c r="G60" s="29">
        <f t="shared" si="15"/>
        <v>25</v>
      </c>
      <c r="H60" s="29">
        <f t="shared" si="15"/>
        <v>25</v>
      </c>
      <c r="I60" s="29">
        <f t="shared" si="15"/>
        <v>25</v>
      </c>
      <c r="J60" s="29">
        <f t="shared" si="15"/>
        <v>25</v>
      </c>
      <c r="K60" s="29">
        <f t="shared" si="15"/>
        <v>25</v>
      </c>
      <c r="L60" s="29">
        <f t="shared" si="15"/>
        <v>24.999999999999996</v>
      </c>
      <c r="M60" s="29">
        <f>M19/M38</f>
        <v>25</v>
      </c>
      <c r="N60" s="29">
        <f t="shared" si="15"/>
        <v>24.999999999999996</v>
      </c>
      <c r="O60" s="11"/>
      <c r="P60" s="11"/>
      <c r="Q60" s="11"/>
      <c r="R60" s="11"/>
      <c r="S60" s="11"/>
      <c r="T60" s="11"/>
      <c r="U60" s="11"/>
    </row>
    <row r="61" spans="2:21" ht="17.25" x14ac:dyDescent="0.3">
      <c r="B61" s="32" t="s">
        <v>0</v>
      </c>
      <c r="C61" s="29">
        <f>C23/C39</f>
        <v>80</v>
      </c>
      <c r="D61" s="29">
        <f t="shared" ref="D61:N61" si="16">D23/D39</f>
        <v>80</v>
      </c>
      <c r="E61" s="29">
        <f t="shared" si="16"/>
        <v>80</v>
      </c>
      <c r="F61" s="29">
        <f t="shared" si="16"/>
        <v>80</v>
      </c>
      <c r="G61" s="29">
        <f t="shared" si="16"/>
        <v>80</v>
      </c>
      <c r="H61" s="29">
        <f t="shared" si="16"/>
        <v>80</v>
      </c>
      <c r="I61" s="29">
        <f t="shared" si="16"/>
        <v>80</v>
      </c>
      <c r="J61" s="29">
        <f t="shared" si="16"/>
        <v>80</v>
      </c>
      <c r="K61" s="29">
        <f t="shared" si="16"/>
        <v>80</v>
      </c>
      <c r="L61" s="29">
        <f t="shared" si="16"/>
        <v>80</v>
      </c>
      <c r="M61" s="29">
        <f t="shared" si="16"/>
        <v>80</v>
      </c>
      <c r="N61" s="29">
        <f t="shared" si="16"/>
        <v>80</v>
      </c>
      <c r="O61" s="11"/>
      <c r="P61" s="11"/>
      <c r="Q61" s="11"/>
      <c r="R61" s="11"/>
      <c r="S61" s="11"/>
      <c r="T61" s="11"/>
      <c r="U61" s="11"/>
    </row>
    <row r="62" spans="2:21" ht="17.25" x14ac:dyDescent="0.3">
      <c r="B62" s="32" t="s">
        <v>1</v>
      </c>
      <c r="C62" s="29">
        <f>C25/C40</f>
        <v>70</v>
      </c>
      <c r="D62" s="29">
        <f t="shared" ref="D62:N62" si="17">D25/D40</f>
        <v>70</v>
      </c>
      <c r="E62" s="29">
        <f t="shared" si="17"/>
        <v>70</v>
      </c>
      <c r="F62" s="29">
        <f t="shared" si="17"/>
        <v>70</v>
      </c>
      <c r="G62" s="29">
        <f t="shared" si="17"/>
        <v>70</v>
      </c>
      <c r="H62" s="29">
        <f t="shared" si="17"/>
        <v>70</v>
      </c>
      <c r="I62" s="29">
        <f t="shared" si="17"/>
        <v>70</v>
      </c>
      <c r="J62" s="29">
        <f t="shared" si="17"/>
        <v>70</v>
      </c>
      <c r="K62" s="29">
        <f t="shared" si="17"/>
        <v>70</v>
      </c>
      <c r="L62" s="29">
        <f t="shared" si="17"/>
        <v>70</v>
      </c>
      <c r="M62" s="29">
        <f t="shared" si="17"/>
        <v>70</v>
      </c>
      <c r="N62" s="29">
        <f t="shared" si="17"/>
        <v>70</v>
      </c>
      <c r="O62" s="11"/>
      <c r="P62" s="11"/>
      <c r="Q62" s="11"/>
      <c r="R62" s="11"/>
      <c r="S62" s="11"/>
      <c r="T62" s="11"/>
      <c r="U62" s="11"/>
    </row>
    <row r="63" spans="2:21" ht="17.25" x14ac:dyDescent="0.3">
      <c r="B63" s="32" t="s">
        <v>3</v>
      </c>
      <c r="C63" s="29">
        <f>C27/C41</f>
        <v>100</v>
      </c>
      <c r="D63" s="29">
        <f t="shared" ref="D63:N63" si="18">D27/D41</f>
        <v>100</v>
      </c>
      <c r="E63" s="29">
        <f t="shared" si="18"/>
        <v>100.00000000000001</v>
      </c>
      <c r="F63" s="29">
        <f t="shared" si="18"/>
        <v>100.00000000000001</v>
      </c>
      <c r="G63" s="29">
        <f t="shared" si="18"/>
        <v>100</v>
      </c>
      <c r="H63" s="29">
        <f t="shared" si="18"/>
        <v>100</v>
      </c>
      <c r="I63" s="29">
        <f t="shared" si="18"/>
        <v>100</v>
      </c>
      <c r="J63" s="29">
        <f t="shared" si="18"/>
        <v>100</v>
      </c>
      <c r="K63" s="29">
        <f t="shared" si="18"/>
        <v>100</v>
      </c>
      <c r="L63" s="29">
        <f t="shared" si="18"/>
        <v>100</v>
      </c>
      <c r="M63" s="29">
        <f t="shared" si="18"/>
        <v>100</v>
      </c>
      <c r="N63" s="29">
        <f t="shared" si="18"/>
        <v>100</v>
      </c>
      <c r="O63" s="11"/>
      <c r="P63" s="11"/>
      <c r="Q63" s="11"/>
      <c r="R63" s="11"/>
      <c r="S63" s="11"/>
      <c r="T63" s="11"/>
      <c r="U63" s="11"/>
    </row>
    <row r="64" spans="2:21" ht="17.25" x14ac:dyDescent="0.3">
      <c r="B64" s="11"/>
      <c r="C64" s="20"/>
      <c r="D64" s="20"/>
      <c r="E64" s="20"/>
      <c r="F64" s="20"/>
      <c r="G64" s="20"/>
      <c r="H64" s="20"/>
      <c r="I64" s="20"/>
      <c r="J64" s="20"/>
      <c r="K64" s="20"/>
      <c r="L64" s="20"/>
      <c r="M64" s="20"/>
      <c r="N64" s="20"/>
      <c r="O64" s="11"/>
      <c r="P64" s="11"/>
      <c r="Q64" s="11"/>
      <c r="R64" s="11"/>
      <c r="S64" s="11"/>
      <c r="T64" s="11"/>
      <c r="U64" s="11"/>
    </row>
    <row r="65" spans="2:21" ht="17.25" x14ac:dyDescent="0.3">
      <c r="B65" s="21" t="s">
        <v>14</v>
      </c>
      <c r="C65" s="20"/>
      <c r="D65" s="20"/>
      <c r="E65" s="20"/>
      <c r="F65" s="20"/>
      <c r="G65" s="20"/>
      <c r="H65" s="20"/>
      <c r="I65" s="20"/>
      <c r="J65" s="20"/>
      <c r="K65" s="20"/>
      <c r="L65" s="20"/>
      <c r="M65" s="20"/>
      <c r="N65" s="20"/>
      <c r="O65" s="11"/>
      <c r="P65" s="11"/>
      <c r="Q65" s="11"/>
      <c r="R65" s="11"/>
      <c r="S65" s="11"/>
      <c r="T65" s="11"/>
      <c r="U65" s="11"/>
    </row>
    <row r="66" spans="2:21" ht="34.5" x14ac:dyDescent="0.3">
      <c r="B66" s="26" t="s">
        <v>39</v>
      </c>
      <c r="C66" s="29">
        <f>C19/C38</f>
        <v>25</v>
      </c>
      <c r="D66" s="29">
        <f t="shared" ref="D66:N66" si="19">D19/D38</f>
        <v>25</v>
      </c>
      <c r="E66" s="29">
        <f t="shared" si="19"/>
        <v>25</v>
      </c>
      <c r="F66" s="29">
        <f t="shared" si="19"/>
        <v>25</v>
      </c>
      <c r="G66" s="29">
        <f t="shared" si="19"/>
        <v>25</v>
      </c>
      <c r="H66" s="29">
        <f t="shared" si="19"/>
        <v>25</v>
      </c>
      <c r="I66" s="29">
        <f t="shared" si="19"/>
        <v>25</v>
      </c>
      <c r="J66" s="29">
        <f t="shared" si="19"/>
        <v>25</v>
      </c>
      <c r="K66" s="29">
        <f t="shared" si="19"/>
        <v>25</v>
      </c>
      <c r="L66" s="29">
        <f t="shared" si="19"/>
        <v>24.999999999999996</v>
      </c>
      <c r="M66" s="29">
        <f t="shared" si="19"/>
        <v>25</v>
      </c>
      <c r="N66" s="29">
        <f t="shared" si="19"/>
        <v>24.999999999999996</v>
      </c>
      <c r="O66" s="11"/>
      <c r="P66" s="11"/>
      <c r="Q66" s="11"/>
      <c r="R66" s="11"/>
      <c r="S66" s="11"/>
      <c r="T66" s="11"/>
      <c r="U66" s="11"/>
    </row>
    <row r="67" spans="2:21" ht="17.25" x14ac:dyDescent="0.3">
      <c r="B67" s="32" t="s">
        <v>0</v>
      </c>
      <c r="C67" s="29">
        <f>C23/C39</f>
        <v>80</v>
      </c>
      <c r="D67" s="29">
        <f t="shared" ref="D67:N67" si="20">D23/D39</f>
        <v>80</v>
      </c>
      <c r="E67" s="29">
        <f t="shared" si="20"/>
        <v>80</v>
      </c>
      <c r="F67" s="29">
        <f t="shared" si="20"/>
        <v>80</v>
      </c>
      <c r="G67" s="29">
        <f t="shared" si="20"/>
        <v>80</v>
      </c>
      <c r="H67" s="29">
        <f t="shared" si="20"/>
        <v>80</v>
      </c>
      <c r="I67" s="29">
        <f t="shared" si="20"/>
        <v>80</v>
      </c>
      <c r="J67" s="29">
        <f t="shared" si="20"/>
        <v>80</v>
      </c>
      <c r="K67" s="29">
        <f t="shared" si="20"/>
        <v>80</v>
      </c>
      <c r="L67" s="29">
        <f t="shared" si="20"/>
        <v>80</v>
      </c>
      <c r="M67" s="29">
        <f t="shared" si="20"/>
        <v>80</v>
      </c>
      <c r="N67" s="29">
        <f t="shared" si="20"/>
        <v>80</v>
      </c>
      <c r="O67" s="11"/>
      <c r="P67" s="11"/>
      <c r="Q67" s="11"/>
      <c r="R67" s="11"/>
      <c r="S67" s="11"/>
      <c r="T67" s="11"/>
      <c r="U67" s="11"/>
    </row>
    <row r="68" spans="2:21" ht="17.25" x14ac:dyDescent="0.3">
      <c r="B68" s="32" t="s">
        <v>1</v>
      </c>
      <c r="C68" s="29">
        <f>C25/C40</f>
        <v>70</v>
      </c>
      <c r="D68" s="29">
        <f t="shared" ref="D68:N68" si="21">D25/D40</f>
        <v>70</v>
      </c>
      <c r="E68" s="29">
        <f t="shared" si="21"/>
        <v>70</v>
      </c>
      <c r="F68" s="29">
        <f t="shared" si="21"/>
        <v>70</v>
      </c>
      <c r="G68" s="29">
        <f t="shared" si="21"/>
        <v>70</v>
      </c>
      <c r="H68" s="29">
        <f t="shared" si="21"/>
        <v>70</v>
      </c>
      <c r="I68" s="29">
        <f t="shared" si="21"/>
        <v>70</v>
      </c>
      <c r="J68" s="29">
        <f t="shared" si="21"/>
        <v>70</v>
      </c>
      <c r="K68" s="29">
        <f t="shared" si="21"/>
        <v>70</v>
      </c>
      <c r="L68" s="29">
        <f t="shared" si="21"/>
        <v>70</v>
      </c>
      <c r="M68" s="29">
        <f t="shared" si="21"/>
        <v>70</v>
      </c>
      <c r="N68" s="29">
        <f t="shared" si="21"/>
        <v>70</v>
      </c>
      <c r="O68" s="11"/>
      <c r="P68" s="11"/>
      <c r="Q68" s="11"/>
      <c r="R68" s="11"/>
      <c r="S68" s="11"/>
      <c r="T68" s="11"/>
      <c r="U68" s="11"/>
    </row>
    <row r="69" spans="2:21" ht="17.25" x14ac:dyDescent="0.3">
      <c r="B69" s="26" t="s">
        <v>40</v>
      </c>
      <c r="C69" s="29"/>
      <c r="D69" s="29"/>
      <c r="E69" s="29"/>
      <c r="F69" s="30">
        <f>C27/F41</f>
        <v>75.131480090157751</v>
      </c>
      <c r="G69" s="30">
        <f t="shared" ref="G69:N69" si="22">D27/G41</f>
        <v>75.131480090157737</v>
      </c>
      <c r="H69" s="30">
        <f t="shared" si="22"/>
        <v>75.131480090157751</v>
      </c>
      <c r="I69" s="30">
        <f t="shared" si="22"/>
        <v>75.131480090157751</v>
      </c>
      <c r="J69" s="30">
        <f t="shared" si="22"/>
        <v>75.131480090157766</v>
      </c>
      <c r="K69" s="30">
        <f t="shared" si="22"/>
        <v>75.131480090157751</v>
      </c>
      <c r="L69" s="30">
        <f t="shared" si="22"/>
        <v>75.131480090157751</v>
      </c>
      <c r="M69" s="30">
        <f t="shared" si="22"/>
        <v>75.131480090157751</v>
      </c>
      <c r="N69" s="30">
        <f t="shared" si="22"/>
        <v>75.131480090157766</v>
      </c>
      <c r="O69" s="11"/>
      <c r="P69" s="11"/>
      <c r="Q69" s="11"/>
      <c r="R69" s="11"/>
      <c r="S69" s="11"/>
      <c r="T69" s="11"/>
      <c r="U69" s="11"/>
    </row>
    <row r="70" spans="2:21" ht="17.25" x14ac:dyDescent="0.3">
      <c r="B70" s="11"/>
      <c r="C70" s="20"/>
      <c r="D70" s="20"/>
      <c r="E70" s="20"/>
      <c r="F70" s="20"/>
      <c r="G70" s="20"/>
      <c r="H70" s="20"/>
      <c r="I70" s="20"/>
      <c r="J70" s="20"/>
      <c r="K70" s="20"/>
      <c r="L70" s="20"/>
      <c r="M70" s="20"/>
      <c r="N70" s="20"/>
      <c r="O70" s="11"/>
      <c r="P70" s="11"/>
      <c r="Q70" s="11"/>
      <c r="R70" s="11"/>
      <c r="S70" s="11"/>
      <c r="T70" s="11"/>
      <c r="U70" s="11"/>
    </row>
    <row r="71" spans="2:21" ht="17.25" x14ac:dyDescent="0.3">
      <c r="B71" s="11"/>
      <c r="C71" s="20"/>
      <c r="D71" s="20"/>
      <c r="E71" s="20"/>
      <c r="F71" s="20"/>
      <c r="G71" s="20"/>
      <c r="H71" s="20"/>
      <c r="I71" s="20"/>
      <c r="J71" s="20"/>
      <c r="K71" s="20"/>
      <c r="L71" s="20"/>
      <c r="M71" s="20"/>
      <c r="N71" s="20"/>
      <c r="O71" s="11"/>
      <c r="P71" s="11"/>
      <c r="Q71" s="11"/>
      <c r="R71" s="11"/>
      <c r="S71" s="11"/>
      <c r="T71" s="11"/>
      <c r="U71" s="11"/>
    </row>
    <row r="72" spans="2:21" ht="17.25" x14ac:dyDescent="0.3">
      <c r="B72" s="11"/>
      <c r="C72" s="20"/>
      <c r="D72" s="20"/>
      <c r="E72" s="20"/>
      <c r="F72" s="20"/>
      <c r="G72" s="20"/>
      <c r="H72" s="20"/>
      <c r="I72" s="20"/>
      <c r="J72" s="20"/>
      <c r="K72" s="20"/>
      <c r="L72" s="20"/>
      <c r="M72" s="20"/>
      <c r="N72" s="20"/>
      <c r="O72" s="11"/>
      <c r="P72" s="11"/>
      <c r="Q72" s="11"/>
      <c r="R72" s="11"/>
      <c r="S72" s="11"/>
      <c r="T72" s="11"/>
      <c r="U72" s="11"/>
    </row>
    <row r="73" spans="2:21" x14ac:dyDescent="0.25">
      <c r="C73" s="1"/>
      <c r="D73" s="1"/>
      <c r="E73" s="1"/>
      <c r="F73" s="1"/>
      <c r="G73" s="1"/>
      <c r="H73" s="1"/>
      <c r="I73" s="1"/>
      <c r="J73" s="1"/>
      <c r="K73" s="1"/>
      <c r="L73" s="1"/>
      <c r="M73" s="1"/>
      <c r="N73" s="1"/>
    </row>
  </sheetData>
  <mergeCells count="7">
    <mergeCell ref="B11:K11"/>
    <mergeCell ref="B13:K13"/>
    <mergeCell ref="B1:X1"/>
    <mergeCell ref="B3:K3"/>
    <mergeCell ref="B7:K7"/>
    <mergeCell ref="B8:J8"/>
    <mergeCell ref="B9:J9"/>
  </mergeCells>
  <pageMargins left="0.7" right="0.7" top="0.75" bottom="0.75" header="0.3" footer="0.3"/>
  <ignoredErrors>
    <ignoredError sqref="C44"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86" workbookViewId="0">
      <selection activeCell="S7" sqref="S7"/>
    </sheetView>
  </sheetViews>
  <sheetFormatPr defaultRowHeight="15" x14ac:dyDescent="0.25"/>
  <cols>
    <col min="1" max="1" width="4.5703125" customWidth="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Insights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McCarthy</dc:creator>
  <cp:lastModifiedBy>Windows User</cp:lastModifiedBy>
  <dcterms:created xsi:type="dcterms:W3CDTF">2022-07-27T19:00:20Z</dcterms:created>
  <dcterms:modified xsi:type="dcterms:W3CDTF">2023-09-13T21:42:40Z</dcterms:modified>
</cp:coreProperties>
</file>