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li\Desktop\台股爬市價\"/>
    </mc:Choice>
  </mc:AlternateContent>
  <bookViews>
    <workbookView xWindow="0" yWindow="0" windowWidth="23040" windowHeight="9132" activeTab="5"/>
  </bookViews>
  <sheets>
    <sheet name="工作表1" sheetId="10" r:id="rId1"/>
    <sheet name="工作表2" sheetId="11" r:id="rId2"/>
    <sheet name="工作表3" sheetId="12" r:id="rId3"/>
    <sheet name="工作表4" sheetId="13" r:id="rId4"/>
    <sheet name="工作表5" sheetId="14" r:id="rId5"/>
    <sheet name="庫存股票" sheetId="5" r:id="rId6"/>
    <sheet name="工作表9" sheetId="18" r:id="rId7"/>
    <sheet name="工作表10" sheetId="19" r:id="rId8"/>
    <sheet name="工作表6" sheetId="15" r:id="rId9"/>
    <sheet name="工作表7" sheetId="16" r:id="rId10"/>
    <sheet name="工作表8" sheetId="17" r:id="rId11"/>
  </sheets>
  <definedNames>
    <definedName name="wrn.保戶." hidden="1">{#N/A,#N/A,FALSE,"Sheet1"}</definedName>
    <definedName name="尚欠總額">#REF!</definedName>
  </definedNames>
  <calcPr calcId="162913"/>
</workbook>
</file>

<file path=xl/calcChain.xml><?xml version="1.0" encoding="utf-8"?>
<calcChain xmlns="http://schemas.openxmlformats.org/spreadsheetml/2006/main">
  <c r="D36" i="5" l="1"/>
  <c r="H36" i="5" s="1"/>
  <c r="D35" i="5"/>
  <c r="H35" i="5" s="1"/>
  <c r="D34" i="5"/>
  <c r="D33" i="5"/>
  <c r="H33" i="5" s="1"/>
  <c r="D32" i="5"/>
  <c r="H32" i="5" s="1"/>
  <c r="D31" i="5"/>
  <c r="H31" i="5" s="1"/>
  <c r="D30" i="5"/>
  <c r="H30" i="5" s="1"/>
  <c r="D29" i="5"/>
  <c r="H29" i="5" s="1"/>
  <c r="D28" i="5"/>
  <c r="D27" i="5"/>
  <c r="H27" i="5" s="1"/>
  <c r="D26" i="5"/>
  <c r="H26" i="5" s="1"/>
  <c r="D25" i="5"/>
  <c r="D24" i="5"/>
  <c r="H24" i="5" s="1"/>
  <c r="D23" i="5"/>
  <c r="H23" i="5" s="1"/>
  <c r="D22" i="5"/>
  <c r="H22" i="5" s="1"/>
  <c r="D21" i="5"/>
  <c r="D20" i="5"/>
  <c r="D19" i="5"/>
  <c r="H19" i="5" s="1"/>
  <c r="D18" i="5"/>
  <c r="D17" i="5"/>
  <c r="H17" i="5" s="1"/>
  <c r="D16" i="5"/>
  <c r="H16" i="5" s="1"/>
  <c r="D15" i="5"/>
  <c r="H15" i="5" s="1"/>
  <c r="D14" i="5"/>
  <c r="H14" i="5" s="1"/>
  <c r="D13" i="5"/>
  <c r="H13" i="5" s="1"/>
  <c r="D12" i="5"/>
  <c r="H12" i="5" s="1"/>
  <c r="D11" i="5"/>
  <c r="D10" i="5"/>
  <c r="D9" i="5"/>
  <c r="H9" i="5" s="1"/>
  <c r="D8" i="5"/>
  <c r="H8" i="5" s="1"/>
  <c r="D7" i="5"/>
  <c r="D6" i="5"/>
  <c r="H6" i="5" s="1"/>
  <c r="D5" i="5"/>
  <c r="H5" i="5" s="1"/>
  <c r="D4" i="5"/>
  <c r="D3" i="5"/>
  <c r="F32" i="5"/>
  <c r="F18" i="5"/>
  <c r="E18" i="5" s="1"/>
  <c r="F17" i="5"/>
  <c r="F36" i="5"/>
  <c r="F34" i="5"/>
  <c r="F26" i="5"/>
  <c r="F22" i="5"/>
  <c r="F10" i="5"/>
  <c r="F28" i="5"/>
  <c r="F27" i="5"/>
  <c r="F14" i="5"/>
  <c r="F11" i="5"/>
  <c r="F33" i="5"/>
  <c r="F30" i="5"/>
  <c r="H28" i="5"/>
  <c r="F25" i="5"/>
  <c r="F23" i="5"/>
  <c r="F21" i="5"/>
  <c r="H20" i="5"/>
  <c r="H18" i="5"/>
  <c r="J32" i="5" l="1"/>
  <c r="J36" i="5"/>
  <c r="E17" i="5"/>
  <c r="I22" i="5"/>
  <c r="I26" i="5"/>
  <c r="E30" i="5"/>
  <c r="E23" i="5"/>
  <c r="E26" i="5"/>
  <c r="I17" i="5"/>
  <c r="I36" i="5"/>
  <c r="E10" i="5"/>
  <c r="I32" i="5"/>
  <c r="E14" i="5"/>
  <c r="E33" i="5"/>
  <c r="E27" i="5"/>
  <c r="J26" i="5"/>
  <c r="E28" i="5"/>
  <c r="E32" i="5"/>
  <c r="I23" i="5"/>
  <c r="J23" i="5"/>
  <c r="J30" i="5"/>
  <c r="I30" i="5"/>
  <c r="F16" i="5"/>
  <c r="J16" i="5" s="1"/>
  <c r="F7" i="5"/>
  <c r="H10" i="5"/>
  <c r="J18" i="5"/>
  <c r="J22" i="5"/>
  <c r="F4" i="5"/>
  <c r="F29" i="5"/>
  <c r="E29" i="5" s="1"/>
  <c r="F35" i="5"/>
  <c r="E35" i="5" s="1"/>
  <c r="E22" i="5"/>
  <c r="I28" i="5"/>
  <c r="H25" i="5"/>
  <c r="F20" i="5"/>
  <c r="J20" i="5" s="1"/>
  <c r="I27" i="5"/>
  <c r="J27" i="5"/>
  <c r="F5" i="5"/>
  <c r="J14" i="5"/>
  <c r="I14" i="5"/>
  <c r="J28" i="5"/>
  <c r="J33" i="5"/>
  <c r="I33" i="5"/>
  <c r="F12" i="5"/>
  <c r="E12" i="5" s="1"/>
  <c r="F24" i="5"/>
  <c r="J24" i="5" s="1"/>
  <c r="E36" i="5"/>
  <c r="F19" i="5"/>
  <c r="E19" i="5" s="1"/>
  <c r="F9" i="5"/>
  <c r="J17" i="5"/>
  <c r="F6" i="5"/>
  <c r="E6" i="5" s="1"/>
  <c r="F15" i="5"/>
  <c r="J6" i="5" l="1"/>
  <c r="E7" i="5"/>
  <c r="J19" i="5"/>
  <c r="E25" i="5"/>
  <c r="J29" i="5"/>
  <c r="I29" i="5"/>
  <c r="I15" i="5"/>
  <c r="E15" i="5"/>
  <c r="J15" i="5"/>
  <c r="D39" i="5"/>
  <c r="H4" i="5"/>
  <c r="H7" i="5"/>
  <c r="I12" i="5"/>
  <c r="H3" i="5"/>
  <c r="J25" i="5"/>
  <c r="I25" i="5"/>
  <c r="J12" i="5"/>
  <c r="J35" i="5"/>
  <c r="I9" i="5"/>
  <c r="J9" i="5"/>
  <c r="E9" i="5"/>
  <c r="E24" i="5"/>
  <c r="I24" i="5"/>
  <c r="F31" i="5"/>
  <c r="I6" i="5"/>
  <c r="I35" i="5"/>
  <c r="F3" i="5"/>
  <c r="D37" i="5"/>
  <c r="E4" i="5"/>
  <c r="F39" i="5"/>
  <c r="J10" i="5"/>
  <c r="I10" i="5"/>
  <c r="F8" i="5"/>
  <c r="I5" i="5"/>
  <c r="E5" i="5"/>
  <c r="J5" i="5"/>
  <c r="I19" i="5"/>
  <c r="E20" i="5"/>
  <c r="I20" i="5"/>
  <c r="F13" i="5"/>
  <c r="E16" i="5"/>
  <c r="I16" i="5"/>
  <c r="E13" i="5" l="1"/>
  <c r="J13" i="5"/>
  <c r="I13" i="5"/>
  <c r="H38" i="5"/>
  <c r="E31" i="5"/>
  <c r="I31" i="5"/>
  <c r="J31" i="5"/>
  <c r="J4" i="5"/>
  <c r="H39" i="5"/>
  <c r="I4" i="5"/>
  <c r="E8" i="5"/>
  <c r="I8" i="5"/>
  <c r="J8" i="5"/>
  <c r="D38" i="5"/>
  <c r="H21" i="5"/>
  <c r="E21" i="5"/>
  <c r="F37" i="5"/>
  <c r="E3" i="5"/>
  <c r="F38" i="5"/>
  <c r="H34" i="5"/>
  <c r="E34" i="5"/>
  <c r="H11" i="5"/>
  <c r="E11" i="5"/>
  <c r="I7" i="5"/>
  <c r="J7" i="5"/>
  <c r="I3" i="5"/>
  <c r="J3" i="5"/>
  <c r="J34" i="5" l="1"/>
  <c r="I34" i="5"/>
  <c r="J21" i="5"/>
  <c r="I21" i="5"/>
  <c r="J37" i="5"/>
  <c r="H37" i="5"/>
  <c r="I11" i="5"/>
  <c r="J11" i="5"/>
  <c r="I37" i="5" l="1"/>
</calcChain>
</file>

<file path=xl/sharedStrings.xml><?xml version="1.0" encoding="utf-8"?>
<sst xmlns="http://schemas.openxmlformats.org/spreadsheetml/2006/main" count="102" uniqueCount="57">
  <si>
    <t>質借股票市值</t>
  </si>
  <si>
    <t>損益率</t>
  </si>
  <si>
    <t>股數</t>
  </si>
  <si>
    <t>股票市值</t>
  </si>
  <si>
    <t>ETF0052</t>
  </si>
  <si>
    <t>富邦科技</t>
  </si>
  <si>
    <t>ETF00662</t>
  </si>
  <si>
    <t>富邦NASDAQ</t>
  </si>
  <si>
    <t>ETF00757</t>
  </si>
  <si>
    <t>統一FANG＋</t>
  </si>
  <si>
    <t>ETF00830</t>
  </si>
  <si>
    <t>國泰費城半導體</t>
  </si>
  <si>
    <t>ETF00891</t>
  </si>
  <si>
    <t>中信關鍵半導體</t>
  </si>
  <si>
    <t>股號</t>
  </si>
  <si>
    <t>股名</t>
  </si>
  <si>
    <t>ETF0056</t>
  </si>
  <si>
    <t>元大高股息</t>
  </si>
  <si>
    <t>ETF00881</t>
  </si>
  <si>
    <t>國泰臺灣5G＋</t>
  </si>
  <si>
    <t>ETF00888</t>
  </si>
  <si>
    <t>永豐臺灣ESG</t>
  </si>
  <si>
    <t>ETF00896</t>
  </si>
  <si>
    <t>中信綠能及電動車</t>
  </si>
  <si>
    <t>ETF00900</t>
  </si>
  <si>
    <t>富邦特選高股息30</t>
  </si>
  <si>
    <t>台泥</t>
  </si>
  <si>
    <t>華夏</t>
  </si>
  <si>
    <t>台化</t>
  </si>
  <si>
    <t>遠東新</t>
  </si>
  <si>
    <t>中華</t>
  </si>
  <si>
    <t>聯電</t>
  </si>
  <si>
    <t>仁寶</t>
  </si>
  <si>
    <t>國巨</t>
  </si>
  <si>
    <t>臺積電</t>
  </si>
  <si>
    <t>宏碁</t>
  </si>
  <si>
    <t>華新科</t>
  </si>
  <si>
    <t>陽明</t>
  </si>
  <si>
    <t>台驊投控</t>
  </si>
  <si>
    <t>統一證</t>
  </si>
  <si>
    <t>文嘩</t>
  </si>
  <si>
    <t>晶技</t>
  </si>
  <si>
    <t>緯創</t>
  </si>
  <si>
    <t>和碩</t>
  </si>
  <si>
    <t>瀚宇博</t>
  </si>
  <si>
    <t>頎邦</t>
  </si>
  <si>
    <t>庫    存    明    細</t>
  </si>
  <si>
    <t>類別</t>
  </si>
  <si>
    <t>成交均價</t>
  </si>
  <si>
    <t>成本</t>
  </si>
  <si>
    <t>市價</t>
  </si>
  <si>
    <t>損益</t>
  </si>
  <si>
    <t>普通</t>
  </si>
  <si>
    <t>質借</t>
  </si>
  <si>
    <t>股票成本</t>
  </si>
  <si>
    <t>112/2/8</t>
  </si>
  <si>
    <t>質借股票成本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</si>
</sst>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9" formatCode="0.000%"/>
    <numFmt numFmtId="185" formatCode="_-&quot;$&quot;* #,##0.000_-;\-&quot;$&quot;* #,##0.000_-;_-&quot;$&quot;* &quot;-&quot;??_-;_-@_-"/>
  </numFmts>
  <fonts count="1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b/>
      <sz val="14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4"/>
      <color indexed="1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4"/>
      <color rgb="FFFF0000"/>
      <name val="微軟正黑體"/>
      <family val="2"/>
      <charset val="136"/>
    </font>
    <font>
      <b/>
      <sz val="20"/>
      <color rgb="FF7030A0"/>
      <name val="微軟正黑體"/>
      <family val="2"/>
      <charset val="136"/>
    </font>
    <font>
      <b/>
      <sz val="12"/>
      <color rgb="FF00B050"/>
      <name val="微軟正黑體"/>
      <family val="2"/>
      <charset val="136"/>
    </font>
    <font>
      <b/>
      <sz val="16"/>
      <color theme="4" tint="-0.249977111117893"/>
      <name val="微軟正黑體"/>
      <family val="2"/>
      <charset val="136"/>
    </font>
    <font>
      <b/>
      <sz val="14"/>
      <color theme="4" tint="-0.249977111117893"/>
      <name val="微軟正黑體"/>
      <family val="2"/>
      <charset val="136"/>
    </font>
    <font>
      <b/>
      <sz val="12"/>
      <color rgb="FFC0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/>
    <xf numFmtId="9" fontId="1" fillId="0" borderId="0"/>
    <xf numFmtId="44" fontId="1" fillId="0" borderId="0"/>
  </cellStyleXfs>
  <cellXfs count="54">
    <xf numFmtId="0" fontId="0" fillId="0" borderId="0" xfId="0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3" fillId="3" borderId="0" xfId="0" applyFont="1" applyFill="1" applyAlignment="1">
      <alignment horizontal="center"/>
    </xf>
    <xf numFmtId="0" fontId="8" fillId="0" borderId="0" xfId="0" applyFont="1"/>
    <xf numFmtId="10" fontId="3" fillId="0" borderId="0" xfId="2" applyNumberFormat="1" applyFont="1" applyAlignment="1">
      <alignment horizontal="center"/>
    </xf>
    <xf numFmtId="10" fontId="8" fillId="0" borderId="0" xfId="2" applyNumberFormat="1" applyFont="1" applyAlignment="1">
      <alignment horizontal="center"/>
    </xf>
    <xf numFmtId="10" fontId="14" fillId="0" borderId="0" xfId="2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49" fontId="12" fillId="3" borderId="0" xfId="3" applyNumberFormat="1" applyFont="1" applyFill="1" applyAlignment="1">
      <alignment horizontal="center"/>
    </xf>
    <xf numFmtId="49" fontId="3" fillId="4" borderId="0" xfId="3" applyNumberFormat="1" applyFont="1" applyFill="1" applyAlignment="1">
      <alignment horizontal="center"/>
    </xf>
    <xf numFmtId="49" fontId="8" fillId="4" borderId="0" xfId="3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49" fontId="8" fillId="0" borderId="0" xfId="3" applyNumberFormat="1" applyFont="1" applyAlignment="1">
      <alignment horizontal="center"/>
    </xf>
    <xf numFmtId="49" fontId="8" fillId="4" borderId="0" xfId="0" applyNumberFormat="1" applyFont="1" applyFill="1" applyAlignment="1">
      <alignment horizontal="center"/>
    </xf>
    <xf numFmtId="49" fontId="3" fillId="0" borderId="0" xfId="3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41" fontId="3" fillId="0" borderId="0" xfId="1" applyFont="1" applyAlignment="1">
      <alignment horizontal="center"/>
    </xf>
    <xf numFmtId="176" fontId="3" fillId="0" borderId="0" xfId="3" applyNumberFormat="1" applyFont="1" applyAlignment="1">
      <alignment horizontal="center"/>
    </xf>
    <xf numFmtId="176" fontId="14" fillId="0" borderId="0" xfId="3" applyNumberFormat="1" applyFont="1" applyAlignment="1">
      <alignment horizontal="center"/>
    </xf>
    <xf numFmtId="176" fontId="8" fillId="0" borderId="0" xfId="3" applyNumberFormat="1" applyFont="1" applyAlignment="1">
      <alignment horizontal="center"/>
    </xf>
    <xf numFmtId="41" fontId="11" fillId="0" borderId="0" xfId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3" fillId="0" borderId="0" xfId="3" applyNumberFormat="1" applyFont="1"/>
    <xf numFmtId="179" fontId="3" fillId="0" borderId="0" xfId="2" applyNumberFormat="1" applyFont="1"/>
    <xf numFmtId="185" fontId="3" fillId="0" borderId="0" xfId="3" applyNumberFormat="1" applyFont="1"/>
    <xf numFmtId="41" fontId="12" fillId="3" borderId="0" xfId="1" applyFont="1" applyFill="1" applyAlignment="1">
      <alignment horizontal="center"/>
    </xf>
    <xf numFmtId="185" fontId="12" fillId="3" borderId="0" xfId="3" applyNumberFormat="1" applyFont="1" applyFill="1" applyAlignment="1">
      <alignment horizontal="center"/>
    </xf>
    <xf numFmtId="176" fontId="12" fillId="3" borderId="0" xfId="3" applyNumberFormat="1" applyFont="1" applyFill="1" applyAlignment="1">
      <alignment horizontal="center"/>
    </xf>
    <xf numFmtId="179" fontId="12" fillId="3" borderId="0" xfId="2" applyNumberFormat="1" applyFont="1" applyFill="1" applyAlignment="1">
      <alignment horizontal="center"/>
    </xf>
    <xf numFmtId="185" fontId="6" fillId="0" borderId="0" xfId="3" applyNumberFormat="1" applyFont="1" applyAlignment="1">
      <alignment horizontal="center"/>
    </xf>
    <xf numFmtId="176" fontId="6" fillId="0" borderId="0" xfId="3" applyNumberFormat="1" applyFont="1" applyAlignment="1">
      <alignment horizontal="center"/>
    </xf>
    <xf numFmtId="41" fontId="6" fillId="0" borderId="0" xfId="1" applyFont="1" applyAlignment="1">
      <alignment horizontal="center"/>
    </xf>
    <xf numFmtId="185" fontId="3" fillId="0" borderId="0" xfId="3" applyNumberFormat="1" applyFont="1" applyAlignment="1">
      <alignment horizontal="center"/>
    </xf>
    <xf numFmtId="179" fontId="3" fillId="0" borderId="0" xfId="2" applyNumberFormat="1" applyFont="1" applyAlignment="1">
      <alignment horizontal="center"/>
    </xf>
    <xf numFmtId="41" fontId="8" fillId="0" borderId="0" xfId="1" applyFont="1" applyAlignment="1">
      <alignment horizontal="center"/>
    </xf>
    <xf numFmtId="185" fontId="8" fillId="0" borderId="0" xfId="3" applyNumberFormat="1" applyFont="1" applyAlignment="1">
      <alignment horizontal="center"/>
    </xf>
    <xf numFmtId="176" fontId="8" fillId="0" borderId="0" xfId="0" applyNumberFormat="1" applyFont="1" applyAlignment="1">
      <alignment horizontal="center"/>
    </xf>
    <xf numFmtId="41" fontId="3" fillId="0" borderId="0" xfId="0" applyNumberFormat="1" applyFont="1"/>
    <xf numFmtId="41" fontId="14" fillId="0" borderId="0" xfId="1" applyFont="1" applyAlignment="1">
      <alignment horizontal="center"/>
    </xf>
    <xf numFmtId="176" fontId="14" fillId="0" borderId="0" xfId="0" applyNumberFormat="1" applyFont="1"/>
    <xf numFmtId="176" fontId="14" fillId="0" borderId="0" xfId="3" applyNumberFormat="1" applyFont="1"/>
    <xf numFmtId="179" fontId="4" fillId="0" borderId="0" xfId="2" applyNumberFormat="1" applyFont="1" applyAlignment="1">
      <alignment horizontal="center"/>
    </xf>
    <xf numFmtId="179" fontId="8" fillId="0" borderId="0" xfId="2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0" fontId="4" fillId="0" borderId="0" xfId="0" applyFont="1"/>
  </cellXfs>
  <cellStyles count="4">
    <cellStyle name="一般" xfId="0" builtinId="0"/>
    <cellStyle name="千分位[0]" xfId="1" builtinId="6"/>
    <cellStyle name="百分比" xfId="2" builtinId="5"/>
    <cellStyle name="貨幣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workbookViewId="0">
      <selection activeCell="K12" sqref="K12"/>
    </sheetView>
  </sheetViews>
  <sheetFormatPr defaultColWidth="9.21875" defaultRowHeight="18"/>
  <cols>
    <col min="1" max="1" width="13.77734375" style="11" customWidth="1"/>
    <col min="2" max="2" width="22.109375" style="11" customWidth="1"/>
    <col min="3" max="3" width="7.33203125" style="11" customWidth="1"/>
    <col min="4" max="4" width="12.109375" style="22" customWidth="1"/>
    <col min="5" max="5" width="13.21875" style="33" customWidth="1"/>
    <col min="6" max="6" width="19" style="31" customWidth="1"/>
    <col min="7" max="7" width="12.77734375" style="19" customWidth="1"/>
    <col min="8" max="8" width="18.21875" style="31" customWidth="1"/>
    <col min="9" max="9" width="11.21875" style="32" customWidth="1"/>
    <col min="10" max="10" width="14.6640625" style="22" customWidth="1"/>
    <col min="11" max="11" width="13.88671875" style="33" customWidth="1"/>
    <col min="12" max="12" width="16" style="31" customWidth="1"/>
    <col min="13" max="13" width="14.21875" style="22" customWidth="1"/>
    <col min="14" max="14" width="19.77734375" style="22" customWidth="1"/>
    <col min="15" max="15" width="9.21875" style="22" customWidth="1"/>
    <col min="16" max="16" width="12.21875" style="22" customWidth="1"/>
    <col min="17" max="17" width="13.77734375" style="33" customWidth="1"/>
    <col min="18" max="18" width="15.5546875" style="31" customWidth="1"/>
    <col min="19" max="24" width="9.21875" style="22" customWidth="1"/>
    <col min="25" max="16384" width="9.21875" style="22"/>
  </cols>
  <sheetData>
    <row r="1" spans="1:18" s="24" customFormat="1" ht="40.200000000000003" customHeight="1">
      <c r="A1" s="52" t="s">
        <v>46</v>
      </c>
      <c r="B1" s="53"/>
      <c r="C1" s="53"/>
      <c r="D1" s="53"/>
      <c r="E1" s="53"/>
      <c r="F1" s="53"/>
      <c r="G1" s="53"/>
      <c r="H1" s="53"/>
      <c r="I1" s="53"/>
      <c r="J1" s="53"/>
    </row>
    <row r="2" spans="1:18" s="4" customFormat="1" ht="28.95" customHeight="1">
      <c r="A2" s="5" t="s">
        <v>14</v>
      </c>
      <c r="B2" s="5" t="s">
        <v>15</v>
      </c>
      <c r="C2" s="5" t="s">
        <v>47</v>
      </c>
      <c r="D2" s="34" t="s">
        <v>2</v>
      </c>
      <c r="E2" s="35" t="s">
        <v>48</v>
      </c>
      <c r="F2" s="36" t="s">
        <v>49</v>
      </c>
      <c r="G2" s="13" t="s">
        <v>50</v>
      </c>
      <c r="H2" s="36" t="s">
        <v>3</v>
      </c>
      <c r="I2" s="37" t="s">
        <v>1</v>
      </c>
      <c r="J2" s="37" t="s">
        <v>51</v>
      </c>
      <c r="K2" s="38"/>
      <c r="L2" s="39"/>
      <c r="M2" s="12"/>
      <c r="N2" s="12"/>
      <c r="O2" s="12"/>
      <c r="P2" s="40"/>
      <c r="Q2" s="38"/>
      <c r="R2" s="39"/>
    </row>
    <row r="3" spans="1:18" ht="20.7" customHeight="1">
      <c r="A3" s="23" t="s">
        <v>4</v>
      </c>
      <c r="B3" s="23" t="s">
        <v>5</v>
      </c>
      <c r="C3" s="23" t="s">
        <v>52</v>
      </c>
      <c r="D3" s="25">
        <f>188</f>
        <v>188</v>
      </c>
      <c r="E3" s="41" t="e">
        <f t="shared" ref="E3:E36" si="0">F3/D3</f>
        <v>#REF!</v>
      </c>
      <c r="F3" s="26" t="e">
        <f>#REF!+#REF!+#REF!</f>
        <v>#REF!</v>
      </c>
      <c r="G3" s="14">
        <v>107.7</v>
      </c>
      <c r="H3" s="26">
        <f t="shared" ref="H3:H36" si="1">G3*D3</f>
        <v>20247.600000000002</v>
      </c>
      <c r="I3" s="42" t="e">
        <f t="shared" ref="I3:I17" si="2">(H3-F3)/F3</f>
        <v>#REF!</v>
      </c>
      <c r="J3" s="30" t="e">
        <f t="shared" ref="J3:J36" si="3">H3-F3</f>
        <v>#REF!</v>
      </c>
      <c r="K3" s="41"/>
      <c r="L3" s="26"/>
      <c r="M3" s="21"/>
      <c r="N3" s="21"/>
      <c r="O3" s="21"/>
      <c r="P3" s="25"/>
      <c r="Q3" s="41"/>
      <c r="R3" s="26"/>
    </row>
    <row r="4" spans="1:18" ht="20.7" customHeight="1">
      <c r="A4" s="2" t="s">
        <v>4</v>
      </c>
      <c r="B4" s="2" t="s">
        <v>5</v>
      </c>
      <c r="C4" s="2" t="s">
        <v>53</v>
      </c>
      <c r="D4" s="43">
        <f>13562</f>
        <v>13562</v>
      </c>
      <c r="E4" s="44" t="e">
        <f t="shared" si="0"/>
        <v>#REF!</v>
      </c>
      <c r="F4" s="28" t="e">
        <f>#REF!+#REF!+#REF!</f>
        <v>#REF!</v>
      </c>
      <c r="G4" s="15">
        <v>107.7</v>
      </c>
      <c r="H4" s="28">
        <f t="shared" si="1"/>
        <v>1460627.4000000001</v>
      </c>
      <c r="I4" s="8" t="e">
        <f t="shared" si="2"/>
        <v>#REF!</v>
      </c>
      <c r="J4" s="45" t="e">
        <f t="shared" si="3"/>
        <v>#REF!</v>
      </c>
      <c r="K4" s="44"/>
      <c r="L4" s="28"/>
      <c r="M4" s="21"/>
      <c r="N4" s="21"/>
      <c r="O4" s="21"/>
      <c r="P4" s="25"/>
      <c r="Q4" s="41"/>
      <c r="R4" s="26"/>
    </row>
    <row r="5" spans="1:18" ht="20.7" customHeight="1">
      <c r="A5" s="23" t="s">
        <v>16</v>
      </c>
      <c r="B5" s="23" t="s">
        <v>17</v>
      </c>
      <c r="C5" s="23" t="s">
        <v>52</v>
      </c>
      <c r="D5" s="25">
        <f>54236</f>
        <v>54236</v>
      </c>
      <c r="E5" s="41" t="e">
        <f t="shared" si="0"/>
        <v>#REF!</v>
      </c>
      <c r="F5" s="26" t="e">
        <f>#REF!+#REF!</f>
        <v>#REF!</v>
      </c>
      <c r="G5" s="14">
        <v>27.02</v>
      </c>
      <c r="H5" s="26">
        <f t="shared" si="1"/>
        <v>1465456.72</v>
      </c>
      <c r="I5" s="42" t="e">
        <f t="shared" si="2"/>
        <v>#REF!</v>
      </c>
      <c r="J5" s="30" t="e">
        <f t="shared" si="3"/>
        <v>#REF!</v>
      </c>
      <c r="K5" s="41"/>
      <c r="L5" s="26"/>
      <c r="M5" s="21"/>
      <c r="N5" s="21"/>
      <c r="O5" s="21"/>
      <c r="P5" s="25"/>
      <c r="Q5" s="41"/>
      <c r="R5" s="26"/>
    </row>
    <row r="6" spans="1:18" ht="20.7" customHeight="1">
      <c r="A6" s="23" t="s">
        <v>6</v>
      </c>
      <c r="B6" s="23" t="s">
        <v>7</v>
      </c>
      <c r="C6" s="23" t="s">
        <v>52</v>
      </c>
      <c r="D6" s="25">
        <f>491</f>
        <v>491</v>
      </c>
      <c r="E6" s="41" t="e">
        <f t="shared" si="0"/>
        <v>#REF!</v>
      </c>
      <c r="F6" s="26" t="e">
        <f>#REF!+#REF!+#REF!+#REF!</f>
        <v>#REF!</v>
      </c>
      <c r="G6" s="14">
        <v>47.85</v>
      </c>
      <c r="H6" s="26">
        <f t="shared" si="1"/>
        <v>23494.350000000002</v>
      </c>
      <c r="I6" s="42" t="e">
        <f t="shared" si="2"/>
        <v>#REF!</v>
      </c>
      <c r="J6" s="30" t="e">
        <f t="shared" si="3"/>
        <v>#REF!</v>
      </c>
      <c r="K6" s="41"/>
      <c r="L6" s="26"/>
      <c r="M6" s="21"/>
      <c r="N6" s="21"/>
      <c r="O6" s="21"/>
      <c r="P6" s="25"/>
      <c r="Q6" s="41"/>
      <c r="R6" s="26"/>
    </row>
    <row r="7" spans="1:18" ht="20.7" customHeight="1">
      <c r="A7" s="2" t="s">
        <v>6</v>
      </c>
      <c r="B7" s="2" t="s">
        <v>7</v>
      </c>
      <c r="C7" s="2" t="s">
        <v>53</v>
      </c>
      <c r="D7" s="43">
        <f>172257</f>
        <v>172257</v>
      </c>
      <c r="E7" s="44" t="e">
        <f t="shared" si="0"/>
        <v>#REF!</v>
      </c>
      <c r="F7" s="28" t="e">
        <f>#REF!+#REF!+#REF!</f>
        <v>#REF!</v>
      </c>
      <c r="G7" s="14">
        <v>47.85</v>
      </c>
      <c r="H7" s="28">
        <f t="shared" si="1"/>
        <v>8242497.4500000002</v>
      </c>
      <c r="I7" s="8" t="e">
        <f t="shared" si="2"/>
        <v>#REF!</v>
      </c>
      <c r="J7" s="45" t="e">
        <f t="shared" si="3"/>
        <v>#REF!</v>
      </c>
      <c r="K7" s="41"/>
      <c r="L7" s="26"/>
      <c r="M7" s="21"/>
      <c r="N7" s="21"/>
      <c r="O7" s="21"/>
      <c r="P7" s="25"/>
      <c r="Q7" s="41"/>
      <c r="R7" s="26"/>
    </row>
    <row r="8" spans="1:18" ht="20.7" customHeight="1">
      <c r="A8" s="23" t="s">
        <v>8</v>
      </c>
      <c r="B8" s="23" t="s">
        <v>9</v>
      </c>
      <c r="C8" s="23" t="s">
        <v>52</v>
      </c>
      <c r="D8" s="25">
        <f>2727</f>
        <v>2727</v>
      </c>
      <c r="E8" s="41" t="e">
        <f t="shared" si="0"/>
        <v>#REF!</v>
      </c>
      <c r="F8" s="26" t="e">
        <f>#REF!+#REF!+#REF!</f>
        <v>#REF!</v>
      </c>
      <c r="G8" s="14">
        <v>41.25</v>
      </c>
      <c r="H8" s="26">
        <f t="shared" si="1"/>
        <v>112488.75</v>
      </c>
      <c r="I8" s="7" t="e">
        <f t="shared" si="2"/>
        <v>#REF!</v>
      </c>
      <c r="J8" s="30" t="e">
        <f t="shared" si="3"/>
        <v>#REF!</v>
      </c>
      <c r="K8" s="41"/>
      <c r="L8" s="26"/>
      <c r="M8" s="21"/>
      <c r="N8" s="21"/>
      <c r="O8" s="21"/>
      <c r="P8" s="25"/>
      <c r="Q8" s="41"/>
      <c r="R8" s="26"/>
    </row>
    <row r="9" spans="1:18" s="6" customFormat="1" ht="20.7" customHeight="1">
      <c r="A9" s="2" t="s">
        <v>8</v>
      </c>
      <c r="B9" s="2" t="s">
        <v>9</v>
      </c>
      <c r="C9" s="2" t="s">
        <v>53</v>
      </c>
      <c r="D9" s="43">
        <f>25542</f>
        <v>25542</v>
      </c>
      <c r="E9" s="44" t="e">
        <f t="shared" si="0"/>
        <v>#REF!</v>
      </c>
      <c r="F9" s="28" t="e">
        <f>#REF!</f>
        <v>#REF!</v>
      </c>
      <c r="G9" s="15">
        <v>41.25</v>
      </c>
      <c r="H9" s="28">
        <f t="shared" si="1"/>
        <v>1053607.5</v>
      </c>
      <c r="I9" s="8" t="e">
        <f t="shared" si="2"/>
        <v>#REF!</v>
      </c>
      <c r="J9" s="45" t="e">
        <f t="shared" si="3"/>
        <v>#REF!</v>
      </c>
      <c r="K9" s="44"/>
      <c r="L9" s="28"/>
      <c r="M9" s="1"/>
      <c r="N9" s="1"/>
      <c r="O9" s="1"/>
      <c r="P9" s="43"/>
      <c r="Q9" s="44"/>
      <c r="R9" s="28"/>
    </row>
    <row r="10" spans="1:18" s="6" customFormat="1" ht="20.7" customHeight="1">
      <c r="A10" s="2" t="s">
        <v>10</v>
      </c>
      <c r="B10" s="2" t="s">
        <v>11</v>
      </c>
      <c r="C10" s="10" t="s">
        <v>53</v>
      </c>
      <c r="D10" s="43">
        <f>7266</f>
        <v>7266</v>
      </c>
      <c r="E10" s="41" t="e">
        <f t="shared" si="0"/>
        <v>#REF!</v>
      </c>
      <c r="F10" s="28" t="e">
        <f>#REF!+#REF!</f>
        <v>#REF!</v>
      </c>
      <c r="G10" s="15">
        <v>26.57</v>
      </c>
      <c r="H10" s="28">
        <f t="shared" si="1"/>
        <v>193057.62</v>
      </c>
      <c r="I10" s="7" t="e">
        <f t="shared" si="2"/>
        <v>#REF!</v>
      </c>
      <c r="J10" s="45" t="e">
        <f t="shared" si="3"/>
        <v>#REF!</v>
      </c>
      <c r="K10" s="44"/>
      <c r="L10" s="28"/>
      <c r="M10" s="1"/>
      <c r="N10" s="1"/>
      <c r="O10" s="1"/>
      <c r="P10" s="43"/>
      <c r="Q10" s="44"/>
      <c r="R10" s="28"/>
    </row>
    <row r="11" spans="1:18" ht="20.7" customHeight="1">
      <c r="A11" s="23" t="s">
        <v>18</v>
      </c>
      <c r="B11" s="23" t="s">
        <v>19</v>
      </c>
      <c r="C11" s="23" t="s">
        <v>52</v>
      </c>
      <c r="D11" s="25">
        <f>57393</f>
        <v>57393</v>
      </c>
      <c r="E11" s="41" t="e">
        <f t="shared" si="0"/>
        <v>#REF!</v>
      </c>
      <c r="F11" s="26" t="e">
        <f>#REF!+#REF!+#REF!+#REF!</f>
        <v>#REF!</v>
      </c>
      <c r="G11" s="14">
        <v>14.97</v>
      </c>
      <c r="H11" s="26">
        <f t="shared" si="1"/>
        <v>859173.21000000008</v>
      </c>
      <c r="I11" s="42" t="e">
        <f t="shared" si="2"/>
        <v>#REF!</v>
      </c>
      <c r="J11" s="30" t="e">
        <f t="shared" si="3"/>
        <v>#REF!</v>
      </c>
      <c r="K11" s="41"/>
      <c r="L11" s="26"/>
      <c r="M11" s="21"/>
      <c r="N11" s="21"/>
      <c r="O11" s="21"/>
      <c r="P11" s="25"/>
      <c r="Q11" s="41"/>
      <c r="R11" s="26"/>
    </row>
    <row r="12" spans="1:18" ht="20.7" customHeight="1">
      <c r="A12" s="23" t="s">
        <v>20</v>
      </c>
      <c r="B12" s="23" t="s">
        <v>21</v>
      </c>
      <c r="C12" s="23" t="s">
        <v>52</v>
      </c>
      <c r="D12" s="25">
        <f>368368</f>
        <v>368368</v>
      </c>
      <c r="E12" s="41" t="e">
        <f t="shared" si="0"/>
        <v>#REF!</v>
      </c>
      <c r="F12" s="26" t="e">
        <f>#REF!+#REF!+#REF!</f>
        <v>#REF!</v>
      </c>
      <c r="G12" s="14">
        <v>13.55</v>
      </c>
      <c r="H12" s="26">
        <f t="shared" si="1"/>
        <v>4991386.4000000004</v>
      </c>
      <c r="I12" s="7" t="e">
        <f t="shared" si="2"/>
        <v>#REF!</v>
      </c>
      <c r="J12" s="30" t="e">
        <f t="shared" si="3"/>
        <v>#REF!</v>
      </c>
      <c r="K12" s="41"/>
      <c r="L12" s="26"/>
      <c r="M12" s="21"/>
      <c r="N12" s="21"/>
      <c r="O12" s="21"/>
      <c r="P12" s="25"/>
      <c r="Q12" s="41"/>
      <c r="R12" s="26"/>
    </row>
    <row r="13" spans="1:18" ht="20.7" customHeight="1">
      <c r="A13" s="23" t="s">
        <v>12</v>
      </c>
      <c r="B13" s="23" t="s">
        <v>13</v>
      </c>
      <c r="C13" s="23" t="s">
        <v>52</v>
      </c>
      <c r="D13" s="25">
        <f>368</f>
        <v>368</v>
      </c>
      <c r="E13" s="41" t="e">
        <f t="shared" si="0"/>
        <v>#REF!</v>
      </c>
      <c r="F13" s="26" t="e">
        <f>#REF!+#REF!+#REF!</f>
        <v>#REF!</v>
      </c>
      <c r="G13" s="14">
        <v>13.04</v>
      </c>
      <c r="H13" s="26">
        <f t="shared" si="1"/>
        <v>4798.7199999999993</v>
      </c>
      <c r="I13" s="42" t="e">
        <f t="shared" si="2"/>
        <v>#REF!</v>
      </c>
      <c r="J13" s="30" t="e">
        <f t="shared" si="3"/>
        <v>#REF!</v>
      </c>
      <c r="K13" s="41"/>
      <c r="L13" s="26"/>
      <c r="M13" s="21"/>
      <c r="N13" s="21"/>
      <c r="O13" s="21"/>
      <c r="P13" s="25"/>
      <c r="Q13" s="41"/>
      <c r="R13" s="26"/>
    </row>
    <row r="14" spans="1:18" s="6" customFormat="1" ht="20.7" customHeight="1">
      <c r="A14" s="2" t="s">
        <v>12</v>
      </c>
      <c r="B14" s="2" t="s">
        <v>13</v>
      </c>
      <c r="C14" s="2" t="s">
        <v>53</v>
      </c>
      <c r="D14" s="43">
        <f>746</f>
        <v>746</v>
      </c>
      <c r="E14" s="44" t="e">
        <f t="shared" si="0"/>
        <v>#REF!</v>
      </c>
      <c r="F14" s="28" t="e">
        <f>#REF!+#REF!+#REF!</f>
        <v>#REF!</v>
      </c>
      <c r="G14" s="15">
        <v>13.04</v>
      </c>
      <c r="H14" s="28">
        <f t="shared" si="1"/>
        <v>9727.84</v>
      </c>
      <c r="I14" s="8" t="e">
        <f t="shared" si="2"/>
        <v>#REF!</v>
      </c>
      <c r="J14" s="45" t="e">
        <f t="shared" si="3"/>
        <v>#REF!</v>
      </c>
      <c r="K14" s="44"/>
      <c r="L14" s="28"/>
      <c r="M14" s="1"/>
      <c r="N14" s="1"/>
      <c r="O14" s="1"/>
      <c r="P14" s="43"/>
      <c r="Q14" s="44"/>
      <c r="R14" s="28"/>
    </row>
    <row r="15" spans="1:18" ht="20.7" customHeight="1">
      <c r="A15" s="23" t="s">
        <v>22</v>
      </c>
      <c r="B15" s="23" t="s">
        <v>23</v>
      </c>
      <c r="C15" s="23" t="s">
        <v>52</v>
      </c>
      <c r="D15" s="25">
        <f>472</f>
        <v>472</v>
      </c>
      <c r="E15" s="41" t="e">
        <f t="shared" si="0"/>
        <v>#REF!</v>
      </c>
      <c r="F15" s="26" t="e">
        <f>#REF!</f>
        <v>#REF!</v>
      </c>
      <c r="G15" s="14">
        <v>14.1</v>
      </c>
      <c r="H15" s="26">
        <f t="shared" si="1"/>
        <v>6655.2</v>
      </c>
      <c r="I15" s="42" t="e">
        <f t="shared" si="2"/>
        <v>#REF!</v>
      </c>
      <c r="J15" s="30" t="e">
        <f t="shared" si="3"/>
        <v>#REF!</v>
      </c>
      <c r="K15" s="41"/>
      <c r="L15" s="26"/>
      <c r="M15" s="21"/>
      <c r="N15" s="21"/>
      <c r="O15" s="21"/>
      <c r="P15" s="25"/>
      <c r="Q15" s="41"/>
      <c r="R15" s="26"/>
    </row>
    <row r="16" spans="1:18" ht="20.7" customHeight="1">
      <c r="A16" s="23" t="s">
        <v>24</v>
      </c>
      <c r="B16" s="23" t="s">
        <v>25</v>
      </c>
      <c r="C16" s="23" t="s">
        <v>52</v>
      </c>
      <c r="D16" s="25">
        <f>36835</f>
        <v>36835</v>
      </c>
      <c r="E16" s="41" t="e">
        <f t="shared" si="0"/>
        <v>#REF!</v>
      </c>
      <c r="F16" s="26" t="e">
        <f>#REF!</f>
        <v>#REF!</v>
      </c>
      <c r="G16" s="14">
        <v>11.29</v>
      </c>
      <c r="H16" s="26">
        <f t="shared" si="1"/>
        <v>415867.14999999997</v>
      </c>
      <c r="I16" s="7" t="e">
        <f t="shared" si="2"/>
        <v>#REF!</v>
      </c>
      <c r="J16" s="30" t="e">
        <f t="shared" si="3"/>
        <v>#REF!</v>
      </c>
      <c r="K16" s="41"/>
      <c r="L16" s="26"/>
      <c r="M16" s="21"/>
      <c r="N16" s="21"/>
      <c r="O16" s="21"/>
      <c r="P16" s="25"/>
      <c r="Q16" s="41"/>
      <c r="R16" s="26"/>
    </row>
    <row r="17" spans="1:18" ht="20.7" customHeight="1">
      <c r="A17" s="23">
        <v>1101</v>
      </c>
      <c r="B17" s="23" t="s">
        <v>26</v>
      </c>
      <c r="C17" s="23" t="s">
        <v>52</v>
      </c>
      <c r="D17" s="25">
        <f>7472</f>
        <v>7472</v>
      </c>
      <c r="E17" s="41" t="e">
        <f t="shared" si="0"/>
        <v>#REF!</v>
      </c>
      <c r="F17" s="26" t="e">
        <f>#REF!</f>
        <v>#REF!</v>
      </c>
      <c r="G17" s="14">
        <v>36.85</v>
      </c>
      <c r="H17" s="26">
        <f t="shared" si="1"/>
        <v>275343.2</v>
      </c>
      <c r="I17" s="42" t="e">
        <f t="shared" si="2"/>
        <v>#REF!</v>
      </c>
      <c r="J17" s="30" t="e">
        <f t="shared" si="3"/>
        <v>#REF!</v>
      </c>
      <c r="K17" s="41"/>
      <c r="L17" s="26"/>
      <c r="M17" s="21"/>
      <c r="N17" s="21"/>
      <c r="O17" s="21"/>
      <c r="P17" s="25"/>
      <c r="Q17" s="41"/>
      <c r="R17" s="26"/>
    </row>
    <row r="18" spans="1:18" ht="20.7" customHeight="1">
      <c r="A18" s="23">
        <v>1305</v>
      </c>
      <c r="B18" s="23" t="s">
        <v>27</v>
      </c>
      <c r="C18" s="23" t="s">
        <v>52</v>
      </c>
      <c r="D18" s="25">
        <f>26837</f>
        <v>26837</v>
      </c>
      <c r="E18" s="41" t="e">
        <f t="shared" si="0"/>
        <v>#REF!</v>
      </c>
      <c r="F18" s="26" t="e">
        <f>#REF!</f>
        <v>#REF!</v>
      </c>
      <c r="G18" s="14">
        <v>26.7</v>
      </c>
      <c r="H18" s="26">
        <f t="shared" si="1"/>
        <v>716547.9</v>
      </c>
      <c r="I18" s="42"/>
      <c r="J18" s="30" t="e">
        <f t="shared" si="3"/>
        <v>#REF!</v>
      </c>
      <c r="K18" s="41"/>
      <c r="L18" s="26"/>
      <c r="M18" s="21"/>
      <c r="N18" s="21"/>
      <c r="O18" s="21"/>
      <c r="P18" s="25"/>
      <c r="Q18" s="41"/>
      <c r="R18" s="26"/>
    </row>
    <row r="19" spans="1:18" ht="20.7" customHeight="1">
      <c r="A19" s="23">
        <v>1326</v>
      </c>
      <c r="B19" s="23" t="s">
        <v>28</v>
      </c>
      <c r="C19" s="23" t="s">
        <v>52</v>
      </c>
      <c r="D19" s="25">
        <f>75727</f>
        <v>75727</v>
      </c>
      <c r="E19" s="41" t="e">
        <f t="shared" si="0"/>
        <v>#REF!</v>
      </c>
      <c r="F19" s="26" t="e">
        <f>#REF!</f>
        <v>#REF!</v>
      </c>
      <c r="G19" s="14">
        <v>70.900000000000006</v>
      </c>
      <c r="H19" s="26">
        <f t="shared" si="1"/>
        <v>5369044.3000000007</v>
      </c>
      <c r="I19" s="7" t="e">
        <f t="shared" ref="I19:I37" si="4">(H19-F19)/F19</f>
        <v>#REF!</v>
      </c>
      <c r="J19" s="30" t="e">
        <f t="shared" si="3"/>
        <v>#REF!</v>
      </c>
      <c r="K19" s="41"/>
      <c r="L19" s="26"/>
      <c r="M19" s="21"/>
      <c r="N19" s="21"/>
      <c r="O19" s="21"/>
      <c r="P19" s="25"/>
      <c r="Q19" s="41"/>
      <c r="R19" s="26"/>
    </row>
    <row r="20" spans="1:18" ht="20.7" customHeight="1">
      <c r="A20" s="23">
        <v>1402</v>
      </c>
      <c r="B20" s="23" t="s">
        <v>29</v>
      </c>
      <c r="C20" s="23" t="s">
        <v>52</v>
      </c>
      <c r="D20" s="25">
        <f>5236</f>
        <v>5236</v>
      </c>
      <c r="E20" s="41" t="e">
        <f t="shared" si="0"/>
        <v>#REF!</v>
      </c>
      <c r="F20" s="26" t="e">
        <f>#REF!</f>
        <v>#REF!</v>
      </c>
      <c r="G20" s="14">
        <v>32.15</v>
      </c>
      <c r="H20" s="26">
        <f t="shared" si="1"/>
        <v>168337.4</v>
      </c>
      <c r="I20" s="42" t="e">
        <f t="shared" si="4"/>
        <v>#REF!</v>
      </c>
      <c r="J20" s="30" t="e">
        <f t="shared" si="3"/>
        <v>#REF!</v>
      </c>
      <c r="K20" s="41"/>
      <c r="L20" s="26"/>
      <c r="M20" s="21"/>
      <c r="N20" s="21"/>
      <c r="O20" s="21"/>
      <c r="P20" s="25"/>
      <c r="Q20" s="41"/>
      <c r="R20" s="26"/>
    </row>
    <row r="21" spans="1:18" ht="20.7" customHeight="1">
      <c r="A21" s="23">
        <v>2204</v>
      </c>
      <c r="B21" s="23" t="s">
        <v>30</v>
      </c>
      <c r="C21" s="23" t="s">
        <v>52</v>
      </c>
      <c r="D21" s="25">
        <f>4263</f>
        <v>4263</v>
      </c>
      <c r="E21" s="41" t="e">
        <f t="shared" si="0"/>
        <v>#REF!</v>
      </c>
      <c r="F21" s="26" t="e">
        <f>#REF!+#REF!</f>
        <v>#REF!</v>
      </c>
      <c r="G21" s="14">
        <v>56.6</v>
      </c>
      <c r="H21" s="26">
        <f t="shared" si="1"/>
        <v>241285.80000000002</v>
      </c>
      <c r="I21" s="7" t="e">
        <f t="shared" si="4"/>
        <v>#REF!</v>
      </c>
      <c r="J21" s="30" t="e">
        <f t="shared" si="3"/>
        <v>#REF!</v>
      </c>
      <c r="K21" s="41"/>
      <c r="L21" s="26"/>
      <c r="P21" s="25"/>
      <c r="Q21" s="41"/>
      <c r="R21" s="26"/>
    </row>
    <row r="22" spans="1:18" ht="20.7" customHeight="1">
      <c r="A22" s="23">
        <v>2303</v>
      </c>
      <c r="B22" s="23" t="s">
        <v>31</v>
      </c>
      <c r="C22" s="23" t="s">
        <v>52</v>
      </c>
      <c r="D22" s="46">
        <f>2547</f>
        <v>2547</v>
      </c>
      <c r="E22" s="41" t="e">
        <f t="shared" si="0"/>
        <v>#REF!</v>
      </c>
      <c r="F22" s="26" t="e">
        <f>#REF!</f>
        <v>#REF!</v>
      </c>
      <c r="G22" s="14">
        <v>50.8</v>
      </c>
      <c r="H22" s="26">
        <f t="shared" si="1"/>
        <v>129387.59999999999</v>
      </c>
      <c r="I22" s="42" t="e">
        <f t="shared" si="4"/>
        <v>#REF!</v>
      </c>
      <c r="J22" s="30" t="e">
        <f t="shared" si="3"/>
        <v>#REF!</v>
      </c>
      <c r="K22" s="41"/>
      <c r="L22" s="26"/>
      <c r="P22" s="25"/>
      <c r="Q22" s="41"/>
      <c r="R22" s="26"/>
    </row>
    <row r="23" spans="1:18" ht="20.7" customHeight="1">
      <c r="A23" s="23">
        <v>2324</v>
      </c>
      <c r="B23" s="23" t="s">
        <v>32</v>
      </c>
      <c r="C23" s="23" t="s">
        <v>52</v>
      </c>
      <c r="D23" s="25">
        <f>72573</f>
        <v>72573</v>
      </c>
      <c r="E23" s="41" t="e">
        <f t="shared" si="0"/>
        <v>#REF!</v>
      </c>
      <c r="F23" s="26" t="e">
        <f>#REF!</f>
        <v>#REF!</v>
      </c>
      <c r="G23" s="14">
        <v>23.45</v>
      </c>
      <c r="H23" s="26">
        <f t="shared" si="1"/>
        <v>1701836.8499999999</v>
      </c>
      <c r="I23" s="7" t="e">
        <f t="shared" si="4"/>
        <v>#REF!</v>
      </c>
      <c r="J23" s="30" t="e">
        <f t="shared" si="3"/>
        <v>#REF!</v>
      </c>
      <c r="K23" s="41"/>
      <c r="L23" s="26"/>
      <c r="M23" s="21"/>
      <c r="N23" s="21"/>
      <c r="O23" s="21"/>
      <c r="P23" s="25"/>
      <c r="Q23" s="41"/>
      <c r="R23" s="26"/>
    </row>
    <row r="24" spans="1:18" ht="20.7" customHeight="1">
      <c r="A24" s="23">
        <v>2327</v>
      </c>
      <c r="B24" s="23" t="s">
        <v>33</v>
      </c>
      <c r="C24" s="23" t="s">
        <v>52</v>
      </c>
      <c r="D24" s="46">
        <f>733336</f>
        <v>733336</v>
      </c>
      <c r="E24" s="41" t="e">
        <f t="shared" si="0"/>
        <v>#REF!</v>
      </c>
      <c r="F24" s="31" t="e">
        <f>#REF!+#REF!</f>
        <v>#REF!</v>
      </c>
      <c r="G24" s="14">
        <v>516</v>
      </c>
      <c r="H24" s="26">
        <f t="shared" si="1"/>
        <v>378401376</v>
      </c>
      <c r="I24" s="42" t="e">
        <f t="shared" si="4"/>
        <v>#REF!</v>
      </c>
      <c r="J24" s="30" t="e">
        <f t="shared" si="3"/>
        <v>#REF!</v>
      </c>
      <c r="K24" s="41"/>
      <c r="L24" s="26"/>
      <c r="M24" s="21"/>
      <c r="N24" s="21"/>
      <c r="O24" s="21"/>
      <c r="P24" s="25"/>
      <c r="Q24" s="41"/>
      <c r="R24" s="26"/>
    </row>
    <row r="25" spans="1:18" ht="20.7" customHeight="1">
      <c r="A25" s="23">
        <v>2330</v>
      </c>
      <c r="B25" s="23" t="s">
        <v>34</v>
      </c>
      <c r="C25" s="23" t="s">
        <v>52</v>
      </c>
      <c r="D25" s="25">
        <f>25263</f>
        <v>25263</v>
      </c>
      <c r="E25" s="41" t="e">
        <f t="shared" si="0"/>
        <v>#REF!</v>
      </c>
      <c r="F25" s="26" t="e">
        <f>#REF!+#REF!</f>
        <v>#REF!</v>
      </c>
      <c r="G25" s="16">
        <v>545</v>
      </c>
      <c r="H25" s="26">
        <f t="shared" si="1"/>
        <v>13768335</v>
      </c>
      <c r="I25" s="7" t="e">
        <f t="shared" si="4"/>
        <v>#REF!</v>
      </c>
      <c r="J25" s="30" t="e">
        <f t="shared" si="3"/>
        <v>#REF!</v>
      </c>
      <c r="K25" s="41"/>
      <c r="L25" s="26"/>
      <c r="M25" s="21"/>
      <c r="N25" s="21"/>
      <c r="O25" s="21"/>
      <c r="P25" s="25"/>
      <c r="Q25" s="41"/>
      <c r="R25" s="26"/>
    </row>
    <row r="26" spans="1:18" ht="20.7" customHeight="1">
      <c r="A26" s="23">
        <v>2353</v>
      </c>
      <c r="B26" s="23" t="s">
        <v>35</v>
      </c>
      <c r="C26" s="23" t="s">
        <v>52</v>
      </c>
      <c r="D26" s="46">
        <f>3682</f>
        <v>3682</v>
      </c>
      <c r="E26" s="41" t="e">
        <f t="shared" si="0"/>
        <v>#REF!</v>
      </c>
      <c r="F26" s="31" t="e">
        <f>#REF!</f>
        <v>#REF!</v>
      </c>
      <c r="G26" s="16">
        <v>25.15</v>
      </c>
      <c r="H26" s="26">
        <f t="shared" si="1"/>
        <v>92602.299999999988</v>
      </c>
      <c r="I26" s="42" t="e">
        <f t="shared" si="4"/>
        <v>#REF!</v>
      </c>
      <c r="J26" s="30" t="e">
        <f t="shared" si="3"/>
        <v>#REF!</v>
      </c>
      <c r="K26" s="41"/>
      <c r="L26" s="26"/>
      <c r="P26" s="25"/>
      <c r="Q26" s="41"/>
      <c r="R26" s="26"/>
    </row>
    <row r="27" spans="1:18" ht="20.7" customHeight="1">
      <c r="A27" s="23">
        <v>2492</v>
      </c>
      <c r="B27" s="23" t="s">
        <v>36</v>
      </c>
      <c r="C27" s="23" t="s">
        <v>52</v>
      </c>
      <c r="D27" s="46">
        <f>27352</f>
        <v>27352</v>
      </c>
      <c r="E27" s="41" t="e">
        <f t="shared" si="0"/>
        <v>#REF!</v>
      </c>
      <c r="F27" s="31" t="e">
        <f>#REF!+#REF!</f>
        <v>#REF!</v>
      </c>
      <c r="G27" s="16">
        <v>93</v>
      </c>
      <c r="H27" s="26">
        <f t="shared" si="1"/>
        <v>2543736</v>
      </c>
      <c r="I27" s="7" t="e">
        <f t="shared" si="4"/>
        <v>#REF!</v>
      </c>
      <c r="J27" s="30" t="e">
        <f t="shared" si="3"/>
        <v>#REF!</v>
      </c>
      <c r="K27" s="41"/>
      <c r="L27" s="26"/>
      <c r="P27" s="25"/>
      <c r="Q27" s="41"/>
      <c r="R27" s="26"/>
    </row>
    <row r="28" spans="1:18" ht="20.7" customHeight="1">
      <c r="A28" s="23">
        <v>2609</v>
      </c>
      <c r="B28" s="23" t="s">
        <v>37</v>
      </c>
      <c r="C28" s="23" t="s">
        <v>52</v>
      </c>
      <c r="D28" s="46">
        <f>538</f>
        <v>538</v>
      </c>
      <c r="E28" s="41" t="e">
        <f t="shared" si="0"/>
        <v>#REF!</v>
      </c>
      <c r="F28" s="31" t="e">
        <f>#REF!+#REF!</f>
        <v>#REF!</v>
      </c>
      <c r="G28" s="16">
        <v>60.6</v>
      </c>
      <c r="H28" s="26">
        <f t="shared" si="1"/>
        <v>32602.799999999999</v>
      </c>
      <c r="I28" s="42" t="e">
        <f t="shared" si="4"/>
        <v>#REF!</v>
      </c>
      <c r="J28" s="30" t="e">
        <f t="shared" si="3"/>
        <v>#REF!</v>
      </c>
      <c r="K28" s="41"/>
      <c r="L28" s="26"/>
      <c r="P28" s="25"/>
      <c r="Q28" s="41"/>
      <c r="R28" s="26"/>
    </row>
    <row r="29" spans="1:18" ht="20.7" customHeight="1">
      <c r="A29" s="23">
        <v>2636</v>
      </c>
      <c r="B29" s="23" t="s">
        <v>38</v>
      </c>
      <c r="C29" s="23" t="s">
        <v>52</v>
      </c>
      <c r="D29" s="46">
        <f>7252</f>
        <v>7252</v>
      </c>
      <c r="E29" s="41" t="e">
        <f t="shared" si="0"/>
        <v>#REF!</v>
      </c>
      <c r="F29" s="31" t="e">
        <f>#REF!+#REF!</f>
        <v>#REF!</v>
      </c>
      <c r="G29" s="16">
        <v>66.7</v>
      </c>
      <c r="H29" s="26">
        <f t="shared" si="1"/>
        <v>483708.4</v>
      </c>
      <c r="I29" s="7" t="e">
        <f t="shared" si="4"/>
        <v>#REF!</v>
      </c>
      <c r="J29" s="30" t="e">
        <f t="shared" si="3"/>
        <v>#REF!</v>
      </c>
      <c r="K29" s="41"/>
      <c r="L29" s="26"/>
      <c r="P29" s="25"/>
      <c r="Q29" s="41"/>
      <c r="R29" s="26"/>
    </row>
    <row r="30" spans="1:18" ht="20.7" customHeight="1">
      <c r="A30" s="23">
        <v>2855</v>
      </c>
      <c r="B30" s="23" t="s">
        <v>39</v>
      </c>
      <c r="C30" s="23" t="s">
        <v>52</v>
      </c>
      <c r="D30" s="46">
        <f>6769</f>
        <v>6769</v>
      </c>
      <c r="E30" s="41" t="e">
        <f t="shared" si="0"/>
        <v>#REF!</v>
      </c>
      <c r="F30" s="31" t="e">
        <f>#REF!</f>
        <v>#REF!</v>
      </c>
      <c r="G30" s="16">
        <v>17.149999999999999</v>
      </c>
      <c r="H30" s="26">
        <f t="shared" si="1"/>
        <v>116088.34999999999</v>
      </c>
      <c r="I30" s="42" t="e">
        <f t="shared" si="4"/>
        <v>#REF!</v>
      </c>
      <c r="J30" s="30" t="e">
        <f t="shared" si="3"/>
        <v>#REF!</v>
      </c>
      <c r="K30" s="41"/>
      <c r="L30" s="26"/>
      <c r="P30" s="25"/>
      <c r="Q30" s="41"/>
      <c r="R30" s="26"/>
    </row>
    <row r="31" spans="1:18" ht="20.7" customHeight="1">
      <c r="A31" s="23">
        <v>3036</v>
      </c>
      <c r="B31" s="23" t="s">
        <v>40</v>
      </c>
      <c r="C31" s="23" t="s">
        <v>52</v>
      </c>
      <c r="D31" s="46">
        <f>932443</f>
        <v>932443</v>
      </c>
      <c r="E31" s="41" t="e">
        <f t="shared" si="0"/>
        <v>#REF!</v>
      </c>
      <c r="F31" s="31" t="e">
        <f>#REF!+#REF!+#REF!</f>
        <v>#REF!</v>
      </c>
      <c r="G31" s="16">
        <v>65.8</v>
      </c>
      <c r="H31" s="26">
        <f t="shared" si="1"/>
        <v>61354749.399999999</v>
      </c>
      <c r="I31" s="7" t="e">
        <f t="shared" si="4"/>
        <v>#REF!</v>
      </c>
      <c r="J31" s="30" t="e">
        <f t="shared" si="3"/>
        <v>#REF!</v>
      </c>
      <c r="P31" s="25"/>
      <c r="Q31" s="41"/>
      <c r="R31" s="26"/>
    </row>
    <row r="32" spans="1:18" ht="20.7" customHeight="1">
      <c r="A32" s="23">
        <v>3042</v>
      </c>
      <c r="B32" s="23" t="s">
        <v>41</v>
      </c>
      <c r="C32" s="23" t="s">
        <v>52</v>
      </c>
      <c r="D32" s="46">
        <f>7852</f>
        <v>7852</v>
      </c>
      <c r="E32" s="41" t="e">
        <f t="shared" si="0"/>
        <v>#REF!</v>
      </c>
      <c r="F32" s="31" t="e">
        <f>#REF!</f>
        <v>#REF!</v>
      </c>
      <c r="G32" s="16">
        <v>86.5</v>
      </c>
      <c r="H32" s="26">
        <f t="shared" si="1"/>
        <v>679198</v>
      </c>
      <c r="I32" s="42" t="e">
        <f t="shared" si="4"/>
        <v>#REF!</v>
      </c>
      <c r="J32" s="30" t="e">
        <f t="shared" si="3"/>
        <v>#REF!</v>
      </c>
    </row>
    <row r="33" spans="1:10" ht="20.7" customHeight="1">
      <c r="A33" s="23">
        <v>3231</v>
      </c>
      <c r="B33" s="23" t="s">
        <v>42</v>
      </c>
      <c r="C33" s="23" t="s">
        <v>52</v>
      </c>
      <c r="D33" s="46">
        <f>9999</f>
        <v>9999</v>
      </c>
      <c r="E33" s="41" t="e">
        <f t="shared" si="0"/>
        <v>#REF!</v>
      </c>
      <c r="F33" s="31" t="e">
        <f>#REF!</f>
        <v>#REF!</v>
      </c>
      <c r="G33" s="16">
        <v>31.2</v>
      </c>
      <c r="H33" s="26">
        <f t="shared" si="1"/>
        <v>311968.8</v>
      </c>
      <c r="I33" s="7" t="e">
        <f t="shared" si="4"/>
        <v>#REF!</v>
      </c>
      <c r="J33" s="30" t="e">
        <f t="shared" si="3"/>
        <v>#REF!</v>
      </c>
    </row>
    <row r="34" spans="1:10" ht="20.7" customHeight="1">
      <c r="A34" s="23">
        <v>4938</v>
      </c>
      <c r="B34" s="23" t="s">
        <v>43</v>
      </c>
      <c r="C34" s="23" t="s">
        <v>52</v>
      </c>
      <c r="D34" s="25">
        <f>35424</f>
        <v>35424</v>
      </c>
      <c r="E34" s="41" t="e">
        <f t="shared" si="0"/>
        <v>#REF!</v>
      </c>
      <c r="F34" s="26" t="e">
        <f>#REF!</f>
        <v>#REF!</v>
      </c>
      <c r="G34" s="16">
        <v>66.599999999999994</v>
      </c>
      <c r="H34" s="26">
        <f t="shared" si="1"/>
        <v>2359238.4</v>
      </c>
      <c r="I34" s="42" t="e">
        <f t="shared" si="4"/>
        <v>#REF!</v>
      </c>
      <c r="J34" s="30" t="e">
        <f t="shared" si="3"/>
        <v>#REF!</v>
      </c>
    </row>
    <row r="35" spans="1:10" ht="20.7" customHeight="1">
      <c r="A35" s="23">
        <v>5469</v>
      </c>
      <c r="B35" s="23" t="s">
        <v>44</v>
      </c>
      <c r="C35" s="23" t="s">
        <v>52</v>
      </c>
      <c r="D35" s="25">
        <f>852727</f>
        <v>852727</v>
      </c>
      <c r="E35" s="41" t="e">
        <f t="shared" si="0"/>
        <v>#REF!</v>
      </c>
      <c r="F35" s="26" t="e">
        <f>#REF!</f>
        <v>#REF!</v>
      </c>
      <c r="G35" s="16">
        <v>33</v>
      </c>
      <c r="H35" s="26">
        <f t="shared" si="1"/>
        <v>28139991</v>
      </c>
      <c r="I35" s="7" t="e">
        <f t="shared" si="4"/>
        <v>#REF!</v>
      </c>
      <c r="J35" s="30" t="e">
        <f t="shared" si="3"/>
        <v>#REF!</v>
      </c>
    </row>
    <row r="36" spans="1:10" ht="20.7" customHeight="1">
      <c r="A36" s="23">
        <v>6147</v>
      </c>
      <c r="B36" s="23" t="s">
        <v>45</v>
      </c>
      <c r="C36" s="23" t="s">
        <v>52</v>
      </c>
      <c r="D36" s="25">
        <f>7147</f>
        <v>7147</v>
      </c>
      <c r="E36" s="41" t="e">
        <f t="shared" si="0"/>
        <v>#REF!</v>
      </c>
      <c r="F36" s="26" t="e">
        <f>#REF!</f>
        <v>#REF!</v>
      </c>
      <c r="G36" s="16">
        <v>64</v>
      </c>
      <c r="H36" s="26">
        <f t="shared" si="1"/>
        <v>457408</v>
      </c>
      <c r="I36" s="42" t="e">
        <f t="shared" si="4"/>
        <v>#REF!</v>
      </c>
      <c r="J36" s="30" t="e">
        <f t="shared" si="3"/>
        <v>#REF!</v>
      </c>
    </row>
    <row r="37" spans="1:10" ht="20.7" customHeight="1">
      <c r="C37" s="29" t="s">
        <v>2</v>
      </c>
      <c r="D37" s="47">
        <f>SUM(D3:D36)</f>
        <v>3584890</v>
      </c>
      <c r="E37" s="44" t="s">
        <v>54</v>
      </c>
      <c r="F37" s="27" t="e">
        <f>SUM(F3:F36)</f>
        <v>#REF!</v>
      </c>
      <c r="G37" s="17" t="s">
        <v>3</v>
      </c>
      <c r="H37" s="27">
        <f>SUM(H3:H36)</f>
        <v>516201871.40999997</v>
      </c>
      <c r="I37" s="9" t="e">
        <f t="shared" si="4"/>
        <v>#REF!</v>
      </c>
      <c r="J37" s="48" t="e">
        <f>SUM(J3:J36)</f>
        <v>#REF!</v>
      </c>
    </row>
    <row r="38" spans="1:10" ht="20.7" customHeight="1">
      <c r="C38" s="29" t="s">
        <v>2</v>
      </c>
      <c r="D38" s="47" t="e">
        <f>#REF!+#REF!+#REF!+#REF!</f>
        <v>#REF!</v>
      </c>
      <c r="E38" s="44" t="s">
        <v>54</v>
      </c>
      <c r="F38" s="27" t="e">
        <f>#REF!+#REF!+#REF!+#REF!</f>
        <v>#REF!</v>
      </c>
      <c r="G38" s="18" t="s">
        <v>55</v>
      </c>
      <c r="H38" s="49" t="e">
        <f>#REF!+#REF!+#REF!+#REF!</f>
        <v>#REF!</v>
      </c>
      <c r="I38" s="50"/>
      <c r="J38" s="21"/>
    </row>
    <row r="39" spans="1:10" ht="20.7" customHeight="1">
      <c r="C39" s="29" t="s">
        <v>2</v>
      </c>
      <c r="D39" s="47">
        <f>D4+D7+D9+D10+D14</f>
        <v>219373</v>
      </c>
      <c r="E39" s="28" t="s">
        <v>56</v>
      </c>
      <c r="F39" s="27" t="e">
        <f>F4+F7+F10+F14</f>
        <v>#REF!</v>
      </c>
      <c r="G39" s="17" t="s">
        <v>0</v>
      </c>
      <c r="H39" s="27">
        <f>H4+H7+H9+H10+H14</f>
        <v>10959517.809999999</v>
      </c>
      <c r="I39" s="42"/>
      <c r="J39" s="21"/>
    </row>
    <row r="40" spans="1:10" ht="20.7" customHeight="1">
      <c r="C40" s="2"/>
      <c r="D40" s="25"/>
      <c r="E40" s="41"/>
      <c r="F40" s="26"/>
      <c r="H40" s="28"/>
      <c r="I40" s="42"/>
      <c r="J40" s="21"/>
    </row>
    <row r="41" spans="1:10" ht="20.7" customHeight="1">
      <c r="D41" s="25"/>
      <c r="E41" s="41"/>
      <c r="F41" s="26"/>
      <c r="G41" s="17"/>
      <c r="H41" s="28"/>
      <c r="I41" s="51"/>
    </row>
    <row r="42" spans="1:10" ht="20.7" customHeight="1">
      <c r="D42" s="25"/>
      <c r="E42" s="41"/>
      <c r="F42" s="26"/>
      <c r="H42" s="26"/>
      <c r="I42" s="50"/>
      <c r="J42" s="21"/>
    </row>
    <row r="43" spans="1:10" ht="20.7" customHeight="1">
      <c r="D43" s="25"/>
      <c r="E43" s="41"/>
      <c r="F43" s="26"/>
      <c r="G43" s="20"/>
      <c r="H43" s="3"/>
      <c r="I43" s="42"/>
      <c r="J43" s="21"/>
    </row>
    <row r="44" spans="1:10" ht="20.7" customHeight="1">
      <c r="A44" s="23"/>
      <c r="B44" s="23"/>
      <c r="C44" s="23"/>
      <c r="D44" s="25"/>
      <c r="E44" s="41"/>
      <c r="F44" s="26"/>
      <c r="H44" s="26"/>
      <c r="I44" s="42"/>
      <c r="J44" s="21"/>
    </row>
    <row r="45" spans="1:10" ht="20.7" customHeight="1">
      <c r="H45" s="26"/>
      <c r="I45" s="51"/>
    </row>
    <row r="46" spans="1:10" ht="20.7" customHeight="1">
      <c r="G46" s="17"/>
      <c r="H46" s="28"/>
      <c r="I46" s="50"/>
      <c r="J46" s="21"/>
    </row>
    <row r="47" spans="1:10" ht="20.7" customHeight="1">
      <c r="H47" s="26"/>
      <c r="I47" s="42"/>
      <c r="J47" s="21"/>
    </row>
    <row r="48" spans="1:10" ht="20.7" customHeight="1">
      <c r="G48" s="20"/>
      <c r="H48" s="3"/>
      <c r="I48" s="42"/>
      <c r="J48" s="21"/>
    </row>
    <row r="49" spans="7:10" ht="20.7" customHeight="1">
      <c r="H49" s="26"/>
      <c r="I49" s="51"/>
    </row>
    <row r="50" spans="7:10" ht="20.7" customHeight="1">
      <c r="H50" s="26"/>
      <c r="I50" s="50"/>
      <c r="J50" s="21"/>
    </row>
    <row r="51" spans="7:10" ht="20.7" customHeight="1">
      <c r="G51" s="17"/>
      <c r="H51" s="28"/>
      <c r="I51" s="42"/>
      <c r="J51" s="21"/>
    </row>
    <row r="52" spans="7:10" ht="20.7" customHeight="1">
      <c r="H52" s="26"/>
      <c r="I52" s="42"/>
      <c r="J52" s="21"/>
    </row>
    <row r="53" spans="7:10" ht="20.7" customHeight="1">
      <c r="G53" s="20"/>
      <c r="H53" s="3"/>
      <c r="I53" s="51"/>
    </row>
    <row r="54" spans="7:10" ht="20.7" customHeight="1">
      <c r="H54" s="26"/>
      <c r="I54" s="50"/>
      <c r="J54" s="21"/>
    </row>
    <row r="55" spans="7:10" ht="20.7" customHeight="1">
      <c r="H55" s="26"/>
      <c r="I55" s="42"/>
      <c r="J55" s="21"/>
    </row>
    <row r="56" spans="7:10" ht="16.2" customHeight="1">
      <c r="G56" s="17"/>
      <c r="H56" s="28"/>
      <c r="I56" s="42"/>
      <c r="J56" s="21"/>
    </row>
    <row r="57" spans="7:10" ht="16.2" customHeight="1">
      <c r="H57" s="26"/>
      <c r="I57" s="51"/>
    </row>
    <row r="58" spans="7:10" ht="16.2" customHeight="1">
      <c r="G58" s="20"/>
      <c r="H58" s="3"/>
      <c r="I58" s="50"/>
    </row>
    <row r="59" spans="7:10" ht="16.2" customHeight="1">
      <c r="H59" s="26"/>
      <c r="I59" s="42"/>
    </row>
    <row r="60" spans="7:10" ht="16.2" customHeight="1">
      <c r="H60" s="26"/>
      <c r="I60" s="42"/>
    </row>
    <row r="61" spans="7:10" ht="16.2" customHeight="1">
      <c r="G61" s="17"/>
      <c r="H61" s="28"/>
      <c r="I61" s="51"/>
    </row>
    <row r="62" spans="7:10" ht="16.2" customHeight="1">
      <c r="H62" s="26"/>
      <c r="I62" s="42"/>
    </row>
    <row r="63" spans="7:10" ht="16.2" customHeight="1">
      <c r="G63" s="20"/>
      <c r="H63" s="3"/>
      <c r="I63" s="50"/>
    </row>
    <row r="64" spans="7:10" ht="16.2" customHeight="1">
      <c r="H64" s="26"/>
      <c r="I64" s="42"/>
    </row>
    <row r="65" spans="7:9" ht="16.2" customHeight="1">
      <c r="H65" s="26"/>
      <c r="I65" s="42"/>
    </row>
    <row r="66" spans="7:9" ht="16.2" customHeight="1">
      <c r="G66" s="17"/>
      <c r="H66" s="28"/>
      <c r="I66" s="51"/>
    </row>
    <row r="67" spans="7:9" ht="16.2" customHeight="1">
      <c r="H67" s="26"/>
      <c r="I67" s="42"/>
    </row>
    <row r="68" spans="7:9" ht="16.2" customHeight="1">
      <c r="G68" s="20"/>
      <c r="H68" s="3"/>
      <c r="I68" s="50"/>
    </row>
    <row r="69" spans="7:9" ht="16.2" customHeight="1">
      <c r="H69" s="26"/>
      <c r="I69" s="42"/>
    </row>
    <row r="70" spans="7:9">
      <c r="H70" s="26"/>
      <c r="I70" s="42"/>
    </row>
    <row r="71" spans="7:9">
      <c r="G71" s="17"/>
      <c r="H71" s="28"/>
      <c r="I71" s="51"/>
    </row>
    <row r="72" spans="7:9">
      <c r="H72" s="26"/>
      <c r="I72" s="42"/>
    </row>
    <row r="73" spans="7:9" ht="23.4" customHeight="1">
      <c r="G73" s="20"/>
      <c r="H73" s="3"/>
      <c r="I73" s="50"/>
    </row>
    <row r="74" spans="7:9">
      <c r="H74" s="26"/>
      <c r="I74" s="42"/>
    </row>
    <row r="75" spans="7:9">
      <c r="H75" s="26"/>
      <c r="I75" s="42"/>
    </row>
    <row r="76" spans="7:9">
      <c r="G76" s="17"/>
      <c r="H76" s="28"/>
      <c r="I76" s="51"/>
    </row>
    <row r="77" spans="7:9">
      <c r="H77" s="26"/>
      <c r="I77" s="42"/>
    </row>
    <row r="78" spans="7:9" ht="23.4" customHeight="1">
      <c r="G78" s="20"/>
      <c r="H78" s="3"/>
      <c r="I78" s="50"/>
    </row>
    <row r="79" spans="7:9">
      <c r="H79" s="26"/>
      <c r="I79" s="42"/>
    </row>
    <row r="80" spans="7:9">
      <c r="H80" s="26"/>
      <c r="I80" s="42"/>
    </row>
    <row r="81" spans="7:9">
      <c r="G81" s="17"/>
      <c r="H81" s="28"/>
      <c r="I81" s="51"/>
    </row>
    <row r="82" spans="7:9">
      <c r="H82" s="26"/>
      <c r="I82" s="42"/>
    </row>
    <row r="83" spans="7:9" ht="23.4" customHeight="1">
      <c r="G83" s="20"/>
      <c r="H83" s="3"/>
      <c r="I83" s="50"/>
    </row>
  </sheetData>
  <mergeCells count="1">
    <mergeCell ref="A1:J1"/>
  </mergeCells>
  <phoneticPr fontId="2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工作表1</vt:lpstr>
      <vt:lpstr>工作表2</vt:lpstr>
      <vt:lpstr>工作表3</vt:lpstr>
      <vt:lpstr>工作表4</vt:lpstr>
      <vt:lpstr>工作表5</vt:lpstr>
      <vt:lpstr>庫存股票</vt:lpstr>
      <vt:lpstr>工作表9</vt:lpstr>
      <vt:lpstr>工作表10</vt:lpstr>
      <vt:lpstr>工作表6</vt:lpstr>
      <vt:lpstr>工作表7</vt:lpstr>
      <vt:lpstr>工作表8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shulin</dc:creator>
  <cp:lastModifiedBy>李以謙</cp:lastModifiedBy>
  <dcterms:created xsi:type="dcterms:W3CDTF">2022-11-06T23:40:56Z</dcterms:created>
  <dcterms:modified xsi:type="dcterms:W3CDTF">2023-02-10T06:55:39Z</dcterms:modified>
</cp:coreProperties>
</file>