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75" windowWidth="11340" windowHeight="6795" activeTab="1"/>
  </bookViews>
  <sheets>
    <sheet name="atores" sheetId="1" r:id="rId1"/>
    <sheet name="casos_de_uso" sheetId="2" r:id="rId2"/>
    <sheet name="fatores_técnicos" sheetId="4" r:id="rId3"/>
    <sheet name="fatores_ambientais" sheetId="5" r:id="rId4"/>
    <sheet name="estimativa_esforço" sheetId="8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7" i="2" l="1"/>
  <c r="G7" i="2"/>
  <c r="H7" i="2"/>
  <c r="H30" i="2" l="1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6" i="2"/>
  <c r="G6" i="2"/>
  <c r="F6" i="2"/>
  <c r="F17" i="8"/>
  <c r="F15" i="8"/>
  <c r="F14" i="8"/>
  <c r="F13" i="8"/>
  <c r="F12" i="8"/>
  <c r="F11" i="8"/>
  <c r="F10" i="8"/>
  <c r="F9" i="8"/>
  <c r="F8" i="8"/>
  <c r="D17" i="8"/>
  <c r="E12" i="1"/>
  <c r="E13" i="1"/>
  <c r="F12" i="1"/>
  <c r="F13" i="1" s="1"/>
  <c r="G12" i="1"/>
  <c r="G13" i="1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6" i="5"/>
  <c r="G7" i="5"/>
  <c r="G8" i="5"/>
  <c r="G9" i="5"/>
  <c r="G10" i="5"/>
  <c r="G11" i="5"/>
  <c r="G12" i="5"/>
  <c r="G13" i="5"/>
  <c r="G14" i="5" l="1"/>
  <c r="G15" i="5" s="1"/>
  <c r="E6" i="8" s="1"/>
  <c r="F16" i="8"/>
  <c r="G19" i="4"/>
  <c r="G20" i="4" s="1"/>
  <c r="E5" i="8" s="1"/>
  <c r="F32" i="2"/>
  <c r="G32" i="2"/>
  <c r="G34" i="2" s="1"/>
  <c r="H32" i="2"/>
  <c r="H34" i="2" s="1"/>
  <c r="F15" i="1"/>
  <c r="F34" i="2"/>
  <c r="F36" i="2" l="1"/>
  <c r="F39" i="2" s="1"/>
  <c r="E4" i="8" s="1"/>
  <c r="E7" i="8" s="1"/>
  <c r="E9" i="8" s="1"/>
  <c r="G31" i="2"/>
  <c r="G33" i="2" s="1"/>
  <c r="E22" i="8"/>
  <c r="D22" i="8"/>
  <c r="E21" i="8"/>
  <c r="D21" i="8"/>
  <c r="D23" i="8"/>
  <c r="E23" i="8"/>
  <c r="H33" i="2" l="1"/>
  <c r="F33" i="2"/>
  <c r="E13" i="8"/>
  <c r="E14" i="8"/>
  <c r="E15" i="8"/>
  <c r="E16" i="8"/>
  <c r="D31" i="8" l="1"/>
  <c r="E31" i="8" s="1"/>
  <c r="D32" i="8"/>
  <c r="E32" i="8" s="1"/>
  <c r="E17" i="8"/>
</calcChain>
</file>

<file path=xl/comments1.xml><?xml version="1.0" encoding="utf-8"?>
<comments xmlns="http://schemas.openxmlformats.org/spreadsheetml/2006/main">
  <authors>
    <author>Anderson 213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 xml:space="preserve">Diretrizes:
</t>
        </r>
        <r>
          <rPr>
            <sz val="9"/>
            <color indexed="81"/>
            <rFont val="Tahoma"/>
            <family val="2"/>
          </rPr>
          <t>Sistemas externos interagindo através de uma API bem definida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 xml:space="preserve">Diretrizes:
</t>
        </r>
        <r>
          <rPr>
            <sz val="9"/>
            <color indexed="81"/>
            <rFont val="Tahoma"/>
            <family val="2"/>
          </rPr>
          <t xml:space="preserve">Hardware, temporizadores ou sistemas que interagem através de protocolo (TCP/IP, HTTP, SOAP, etc.)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 xml:space="preserve">Diretrizes:
</t>
        </r>
        <r>
          <rPr>
            <sz val="9"/>
            <color indexed="81"/>
            <rFont val="Tahoma"/>
            <family val="2"/>
          </rPr>
          <t xml:space="preserve">Humanos interagindo com o sistema através de interface gráfica
</t>
        </r>
      </text>
    </comment>
  </commentList>
</comments>
</file>

<file path=xl/comments2.xml><?xml version="1.0" encoding="utf-8"?>
<comments xmlns="http://schemas.openxmlformats.org/spreadsheetml/2006/main">
  <authors>
    <author>Anderson 213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Simples (S) - </t>
        </r>
        <r>
          <rPr>
            <sz val="9"/>
            <color indexed="81"/>
            <rFont val="Tahoma"/>
            <family val="2"/>
          </rPr>
          <t xml:space="preserve">UI simples. Envolve apenas uma entidade de banco de dados. Seu cenário de sucesso possui até três transações. Sua implementação envolve até 5 classes.
</t>
        </r>
        <r>
          <rPr>
            <b/>
            <sz val="9"/>
            <color indexed="81"/>
            <rFont val="Tahoma"/>
            <family val="2"/>
          </rPr>
          <t xml:space="preserve">Médio (M) - </t>
        </r>
        <r>
          <rPr>
            <sz val="9"/>
            <color indexed="81"/>
            <rFont val="Tahoma"/>
            <family val="2"/>
          </rPr>
          <t xml:space="preserve">Mais design de UI. Envolve duas ou mais entidades de banco de dados. Entre 4 e 7 transações. Implementação envolve de 5 a 10 classes.
</t>
        </r>
        <r>
          <rPr>
            <b/>
            <sz val="9"/>
            <color indexed="81"/>
            <rFont val="Tahoma"/>
            <family val="2"/>
          </rPr>
          <t xml:space="preserve">Complexo (C) - </t>
        </r>
        <r>
          <rPr>
            <sz val="9"/>
            <color indexed="81"/>
            <rFont val="Tahoma"/>
            <family val="2"/>
          </rPr>
          <t>Processamento ou UI complexa. Envolve três ou mais entidades. Mais do que 7 transações. Implementação envolve 10 ou mais classes.</t>
        </r>
      </text>
    </comment>
  </commentList>
</comments>
</file>

<file path=xl/comments3.xml><?xml version="1.0" encoding="utf-8"?>
<comments xmlns="http://schemas.openxmlformats.org/spreadsheetml/2006/main">
  <authors>
    <author>Anderson 213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0-2: 1 a 3 sistemas
2-4: 3 a 5 sistemas
5: mais que 5 sistemas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1-2: performance agrega valor
3-4: performance é necessário
5: performance é crítico para o sistema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5: Sistema on line 24hs sem cair
3-4: Sistema on line horário comercial
1-3: Sistema on line periodicamente ou no horário comercial onde quedas são admissíveis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1-2: facilidade agrega valor
3-4: facilidade é necessário
5: facilidade é crítico para o sistema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1-2: uso fácil agrega valor
3-4: uso fácil é necessário
5: uso fácil é crítico para o sistema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1-3: uso em duas plataformas
4-5: uso em três ou mais plataformas A variação dentro dos intervalos leva em conta se a portabilidade é só em termos de cliente ou também do servidor 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1-2: facilidade de alteração agrega valor
3-4: facilidade de alteração é necessário
5: facilidade de alteração é crítico para o sistema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1-2: até 100 acessos simultâneos
2-4: até 500 acessos simultâneos
5: Mais de 500 acessos simultâneos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1-2: segurança agrega valor
3-4: segurança é necessário
5: segurança é crítico para o sistema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0: sem acesso por terceiros
1-2: Influência insignificante ou moderada
3-4: Influência média ou significativa
5: Influência significativa em todo o processo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1-2: agrega valor
3-4: É necessário
5: É crítico para o sistema</t>
        </r>
      </text>
    </comment>
  </commentList>
</comments>
</file>

<file path=xl/comments4.xml><?xml version="1.0" encoding="utf-8"?>
<comments xmlns="http://schemas.openxmlformats.org/spreadsheetml/2006/main">
  <authors>
    <author>Anderson 213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0 - nenhuma experiência no assunto
3 - conhecimento médio
5 - especialista no assunto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0 - baixa
3 - média
5 - alta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0 - nenhuma experiência no assunto
3 - conhecimento médio
5 - especialista no assunto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0 - nenhuma experiência no assunto
3 - conhecimento médio
5 - especialista no assunto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0 - sem motivação
3 - motivação média
5 - motivação alta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0 - requisitos extremamente instáveis
3 - instabilidade média dos requisitos
5 - requisitos não irão mudar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0 - ninguém em dedicação parcial ao projeto
3 - metade em dedicação parcial
5 - todos em regime de dedicação parcial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Diretrizes:</t>
        </r>
        <r>
          <rPr>
            <sz val="9"/>
            <color indexed="81"/>
            <rFont val="Tahoma"/>
            <family val="2"/>
          </rPr>
          <t xml:space="preserve">
0 - bom conhecimento da tecnologia e ambiente bem configurado
3 - domínio razoável da tecnologia possibilitando uma configuração do satisfatória do ambiente
5 - não tem qualquer conhecimento da tecnologia e não existe experiência para configuração adequada do ambiente</t>
        </r>
      </text>
    </comment>
  </commentList>
</comments>
</file>

<file path=xl/sharedStrings.xml><?xml version="1.0" encoding="utf-8"?>
<sst xmlns="http://schemas.openxmlformats.org/spreadsheetml/2006/main" count="151" uniqueCount="115">
  <si>
    <t>Atores</t>
  </si>
  <si>
    <t>Simples</t>
  </si>
  <si>
    <t>Médio</t>
  </si>
  <si>
    <t>FATOR APLICADO</t>
  </si>
  <si>
    <t>Casos de Uso</t>
  </si>
  <si>
    <t>Fatores Técnicos</t>
  </si>
  <si>
    <t>Fatores Ambientais</t>
  </si>
  <si>
    <t>CONCEPÇÃO</t>
  </si>
  <si>
    <t>ELABORAÇÃO</t>
  </si>
  <si>
    <t>CONSTRUÇÃO</t>
  </si>
  <si>
    <t>FASES</t>
  </si>
  <si>
    <t>HORAS</t>
  </si>
  <si>
    <t>TOTAL</t>
  </si>
  <si>
    <t>TOTAL DE ATORES</t>
  </si>
  <si>
    <t>TOTAL DE CASOS DE USO</t>
  </si>
  <si>
    <t>Complexo</t>
  </si>
  <si>
    <t>% CASOS DE USO POR COMPLEXIDADE</t>
  </si>
  <si>
    <t>Classificação</t>
  </si>
  <si>
    <t>(de 0 a 5)</t>
  </si>
  <si>
    <t>Peso</t>
  </si>
  <si>
    <t>do Fator</t>
  </si>
  <si>
    <t>FATOR DE COMPLEXIDADE TÉCNICA (TCF)</t>
  </si>
  <si>
    <t>FATOR DE COMPLEXIDADE TÉCNICA (TCF) ***</t>
  </si>
  <si>
    <t>FA6 - Estabilidade dos requisitos</t>
  </si>
  <si>
    <t>FA4 - Capacidade do Analista Líder</t>
  </si>
  <si>
    <t>FATORES AMBIENTAIS (EF) ***</t>
  </si>
  <si>
    <t>Ponderada</t>
  </si>
  <si>
    <t>TOTAL DE CLASSIFICAÇÃO PONDERADA</t>
  </si>
  <si>
    <t>ESFORÇO TOTAL EM HORAS/HOMEM PARA O PROJETO</t>
  </si>
  <si>
    <t>FATORES AMBIENTAIS (EF)</t>
  </si>
  <si>
    <t>ESFORÇO EM HORAS/HOMEM POR FASE DO PROJETO</t>
  </si>
  <si>
    <t>(SOMATÓRIA DOS FATORES APLICADOS)</t>
  </si>
  <si>
    <t>TOTAL DE PESO DE ATORES</t>
  </si>
  <si>
    <t>TOTAL DE PESO DE CASOS DE USO</t>
  </si>
  <si>
    <t>(SOMATÓRIA DOS PESOS DE ATORES E DE CASOS DE USO)</t>
  </si>
  <si>
    <t xml:space="preserve">(1) </t>
  </si>
  <si>
    <t>(2)</t>
  </si>
  <si>
    <t>(3)</t>
  </si>
  <si>
    <t>(1)</t>
  </si>
  <si>
    <t>UCP SEM AJUSTE (UUCP) ***</t>
  </si>
  <si>
    <t>UCP SEM AJUSTE (UUCP)</t>
  </si>
  <si>
    <t>UCP AJUSTADO (UCP) ***</t>
  </si>
  <si>
    <t>FA5 - Motivação da equipe de desenvolvedores</t>
  </si>
  <si>
    <t>PERCENTUAL</t>
  </si>
  <si>
    <t>APRESENTAÇÃO DOS VALORES DE ESFORÇO</t>
  </si>
  <si>
    <t>TOTAL DE CASOS DE USO POR COMPLEXIDADE</t>
  </si>
  <si>
    <t>NÍVEL</t>
  </si>
  <si>
    <t>SIMPLES</t>
  </si>
  <si>
    <t>ESFORÇO MÉDIO EM HORAS/HOMEM POR CASO DE USO</t>
  </si>
  <si>
    <t>MÉDIO</t>
  </si>
  <si>
    <t>COMPLEXO</t>
  </si>
  <si>
    <t>PROJETO COMPLETO</t>
  </si>
  <si>
    <r>
      <t>ESTIMATIVA UCP (</t>
    </r>
    <r>
      <rPr>
        <b/>
        <i/>
        <sz val="14"/>
        <rFont val="Arial"/>
        <family val="2"/>
      </rPr>
      <t>USE CASE POINT</t>
    </r>
    <r>
      <rPr>
        <b/>
        <sz val="14"/>
        <rFont val="Arial"/>
        <family val="2"/>
      </rPr>
      <t>)</t>
    </r>
  </si>
  <si>
    <t>INFORMAÇÃO DOS ATORES ENVOLVIDOS</t>
  </si>
  <si>
    <t>INFORMAÇÃO DOS CASOS DE USO IDENTIFICADOS</t>
  </si>
  <si>
    <t>CONSIDERAÇÕES TÉCNICAS PARA AJUSTE DO CÁLCULO</t>
  </si>
  <si>
    <t>CONSIDERAÇÕES AMBIENTAIS PARA AJUSTE DO CÁLCULO</t>
  </si>
  <si>
    <t>IMPLANTAÇÃO</t>
  </si>
  <si>
    <t>ESFORÇO PARA DESENVOLVER UM USE CASE</t>
  </si>
  <si>
    <t>HORAS/MÊS</t>
  </si>
  <si>
    <t>TEMPO MÉDIO POR RECURSO</t>
  </si>
  <si>
    <t>RECURSO</t>
  </si>
  <si>
    <t>NÚMERO</t>
  </si>
  <si>
    <t>ESFORÇO/HORAS</t>
  </si>
  <si>
    <t>ESFORÇO/MÊS</t>
  </si>
  <si>
    <t>ANALISTA</t>
  </si>
  <si>
    <t>DESENVOLVEDOR</t>
  </si>
  <si>
    <t>Tipo</t>
  </si>
  <si>
    <t>(S/M/C)</t>
  </si>
  <si>
    <t>M</t>
  </si>
  <si>
    <t>S</t>
  </si>
  <si>
    <t>C</t>
  </si>
  <si>
    <t>FT2    -  Tempo de resposta (desempenho)</t>
  </si>
  <si>
    <t>FT3    -  Eficiência do usuário final</t>
  </si>
  <si>
    <t>FT4    -  Complexidade do processamento</t>
  </si>
  <si>
    <t>FT5    -  Código deve ser reutilizado</t>
  </si>
  <si>
    <t>FT6    -  Facilidade de instalação</t>
  </si>
  <si>
    <t>FT7    -  Facilidade de uso</t>
  </si>
  <si>
    <t>FT8    -  Portátil (Portabilidade)</t>
  </si>
  <si>
    <t>FT9    -  Facilidade de alterações</t>
  </si>
  <si>
    <t>FT10  -  Uso concorrente</t>
  </si>
  <si>
    <t>FT11  -  Recursos de segurança</t>
  </si>
  <si>
    <t>FT12  -  Permite acesso de terceiros</t>
  </si>
  <si>
    <t>FT13  -  Necessidade de treinamento</t>
  </si>
  <si>
    <t>FA1 - Usando um processo formal de desenvolvimento (metodologia)</t>
  </si>
  <si>
    <t>FA2 - Usuários têm experiência com algum aplicativo anterior</t>
  </si>
  <si>
    <t>FA3 - Experiência dos desenvolvedores em Orientação a Objetos</t>
  </si>
  <si>
    <t>FA7 - Empregados em tempo parcial</t>
  </si>
  <si>
    <t>FA8 - Dificuldade com a Ferramenta/Linguagem de Programação</t>
  </si>
  <si>
    <t>FT1    -  Número de sistemas acessados</t>
  </si>
  <si>
    <t>Administrador</t>
  </si>
  <si>
    <t>Funcionário</t>
  </si>
  <si>
    <t>Docente</t>
  </si>
  <si>
    <t>Aluno</t>
  </si>
  <si>
    <t>Visitante</t>
  </si>
  <si>
    <t>PagSeguro</t>
  </si>
  <si>
    <t>Gerenciar Visitante</t>
  </si>
  <si>
    <t>Gerenciar Curso</t>
  </si>
  <si>
    <t>Gerenciar Matrícula</t>
  </si>
  <si>
    <t>Gerenciar Certificado</t>
  </si>
  <si>
    <t>Gerenciar Avaliação</t>
  </si>
  <si>
    <t>Gerenciar Conteúdo</t>
  </si>
  <si>
    <t>Gerenciar Sala Virtual</t>
  </si>
  <si>
    <t>Gerenciar Tutoria</t>
  </si>
  <si>
    <t>Gerenciar Pessoa</t>
  </si>
  <si>
    <t>Gerenciar Funcionário (Especialização de Pessoa)</t>
  </si>
  <si>
    <t>Gerenciar Docente (Especialização de Pessoa)</t>
  </si>
  <si>
    <t>Gerenciar Aluno (Especialização de Pessoa)</t>
  </si>
  <si>
    <t>Efetuar Login</t>
  </si>
  <si>
    <t>Gerenciar Log</t>
  </si>
  <si>
    <t>Gerenciar Relacionamento (Marketing)</t>
  </si>
  <si>
    <t>Gerenciar Carrinho de Compra</t>
  </si>
  <si>
    <t>Gerenciar Pagamento (PagSeguro)</t>
  </si>
  <si>
    <t>Gerenciar Financeiro</t>
  </si>
  <si>
    <t>Gerenciar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</si>
</sst>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/>
    <xf numFmtId="2" fontId="0" fillId="0" borderId="0" xfId="0" applyNumberFormat="1"/>
    <xf numFmtId="0" fontId="1" fillId="3" borderId="10" xfId="0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0</xdr:rowOff>
    </xdr:from>
    <xdr:to>
      <xdr:col>6</xdr:col>
      <xdr:colOff>828675</xdr:colOff>
      <xdr:row>0</xdr:row>
      <xdr:rowOff>0</xdr:rowOff>
    </xdr:to>
    <xdr:pic>
      <xdr:nvPicPr>
        <xdr:cNvPr id="105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0</xdr:rowOff>
        </xdr:from>
        <xdr:to>
          <xdr:col>2</xdr:col>
          <xdr:colOff>361950</xdr:colOff>
          <xdr:row>0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0</xdr:rowOff>
    </xdr:from>
    <xdr:to>
      <xdr:col>7</xdr:col>
      <xdr:colOff>771525</xdr:colOff>
      <xdr:row>0</xdr:row>
      <xdr:rowOff>0</xdr:rowOff>
    </xdr:to>
    <xdr:pic>
      <xdr:nvPicPr>
        <xdr:cNvPr id="21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0"/>
          <a:ext cx="1847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8</xdr:col>
      <xdr:colOff>428625</xdr:colOff>
      <xdr:row>0</xdr:row>
      <xdr:rowOff>0</xdr:rowOff>
    </xdr:to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38100" y="0"/>
          <a:ext cx="79819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(1) CASO DE USO SIMPLES REFERE-SE A CASOS DE USO COM ATÉ 4 CLASSES DE ANÁLISE, PESO = 5</a:t>
          </a:r>
        </a:p>
        <a:p>
          <a:pPr algn="l" rtl="0">
            <a:defRPr sz="1000"/>
          </a:pPr>
          <a:endParaRPr lang="pt-BR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(2) CASO DE USO MÉDIO REFERE-SE A CASOS DE USO COM 5 A 10 CLASSES DE ANÁLISE, PESO = 10</a:t>
          </a:r>
        </a:p>
        <a:p>
          <a:pPr algn="l" rtl="0">
            <a:defRPr sz="1000"/>
          </a:pPr>
          <a:endParaRPr lang="pt-BR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(3) CASO DE USO COMPLEXO REFERE-SE A CASOS DE USO COM MAIS QUE 10 CLASSES DE ANÁLISE, PESO = 15</a:t>
          </a:r>
        </a:p>
        <a:p>
          <a:pPr algn="l" rtl="0">
            <a:defRPr sz="1000"/>
          </a:pPr>
          <a:endParaRPr lang="pt-BR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114300</xdr:colOff>
      <xdr:row>0</xdr:row>
      <xdr:rowOff>0</xdr:rowOff>
    </xdr:from>
    <xdr:to>
      <xdr:col>7</xdr:col>
      <xdr:colOff>771525</xdr:colOff>
      <xdr:row>0</xdr:row>
      <xdr:rowOff>0</xdr:rowOff>
    </xdr:to>
    <xdr:pic>
      <xdr:nvPicPr>
        <xdr:cNvPr id="21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0"/>
          <a:ext cx="1847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0</xdr:rowOff>
        </xdr:from>
        <xdr:to>
          <xdr:col>3</xdr:col>
          <xdr:colOff>28575</xdr:colOff>
          <xdr:row>0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0</xdr:rowOff>
        </xdr:from>
        <xdr:to>
          <xdr:col>3</xdr:col>
          <xdr:colOff>28575</xdr:colOff>
          <xdr:row>0</xdr:row>
          <xdr:rowOff>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0</xdr:rowOff>
    </xdr:from>
    <xdr:to>
      <xdr:col>6</xdr:col>
      <xdr:colOff>1143000</xdr:colOff>
      <xdr:row>0</xdr:row>
      <xdr:rowOff>0</xdr:rowOff>
    </xdr:to>
    <xdr:pic>
      <xdr:nvPicPr>
        <xdr:cNvPr id="309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1628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0</xdr:rowOff>
        </xdr:from>
        <xdr:to>
          <xdr:col>2</xdr:col>
          <xdr:colOff>361950</xdr:colOff>
          <xdr:row>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0</xdr:rowOff>
        </xdr:from>
        <xdr:to>
          <xdr:col>3</xdr:col>
          <xdr:colOff>28575</xdr:colOff>
          <xdr:row>0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1057275</xdr:colOff>
      <xdr:row>0</xdr:row>
      <xdr:rowOff>0</xdr:rowOff>
    </xdr:from>
    <xdr:to>
      <xdr:col>6</xdr:col>
      <xdr:colOff>1038225</xdr:colOff>
      <xdr:row>0</xdr:row>
      <xdr:rowOff>0</xdr:rowOff>
    </xdr:to>
    <xdr:pic>
      <xdr:nvPicPr>
        <xdr:cNvPr id="41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0"/>
          <a:ext cx="1866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0</xdr:rowOff>
        </xdr:from>
        <xdr:to>
          <xdr:col>2</xdr:col>
          <xdr:colOff>361950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0</xdr:rowOff>
        </xdr:from>
        <xdr:to>
          <xdr:col>2</xdr:col>
          <xdr:colOff>361950</xdr:colOff>
          <xdr:row>0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0</xdr:rowOff>
        </xdr:from>
        <xdr:to>
          <xdr:col>3</xdr:col>
          <xdr:colOff>28575</xdr:colOff>
          <xdr:row>0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1104900</xdr:colOff>
      <xdr:row>0</xdr:row>
      <xdr:rowOff>0</xdr:rowOff>
    </xdr:from>
    <xdr:to>
      <xdr:col>6</xdr:col>
      <xdr:colOff>609600</xdr:colOff>
      <xdr:row>0</xdr:row>
      <xdr:rowOff>0</xdr:rowOff>
    </xdr:to>
    <xdr:pic>
      <xdr:nvPicPr>
        <xdr:cNvPr id="82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0"/>
          <a:ext cx="1762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1104900</xdr:colOff>
      <xdr:row>0</xdr:row>
      <xdr:rowOff>0</xdr:rowOff>
    </xdr:from>
    <xdr:to>
      <xdr:col>6</xdr:col>
      <xdr:colOff>609600</xdr:colOff>
      <xdr:row>0</xdr:row>
      <xdr:rowOff>0</xdr:rowOff>
    </xdr:to>
    <xdr:pic>
      <xdr:nvPicPr>
        <xdr:cNvPr id="822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0"/>
          <a:ext cx="1762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200025</xdr:colOff>
          <xdr:row>0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200025</xdr:colOff>
          <xdr:row>0</xdr:row>
          <xdr:rowOff>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01352113\Downloads\UCP%20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ores"/>
      <sheetName val="casos_de_uso"/>
      <sheetName val="fatores_técnicos"/>
      <sheetName val="fatores_ambientais"/>
      <sheetName val="estimativa_esforço"/>
    </sheetNames>
    <sheetDataSet>
      <sheetData sheetId="0">
        <row r="9">
          <cell r="F9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showGridLines="0" workbookViewId="0">
      <selection activeCell="A10" sqref="A10:XFD10"/>
    </sheetView>
  </sheetViews>
  <sheetFormatPr defaultRowHeight="12.75" x14ac:dyDescent="0.2"/>
  <cols>
    <col min="4" max="4" width="39.7109375" bestFit="1" customWidth="1"/>
    <col min="5" max="6" width="10.140625" style="2" customWidth="1"/>
    <col min="7" max="7" width="13" style="2" customWidth="1"/>
  </cols>
  <sheetData>
    <row r="1" spans="1:7" s="6" customFormat="1" ht="18.75" x14ac:dyDescent="0.3">
      <c r="A1" s="35" t="s">
        <v>52</v>
      </c>
      <c r="B1" s="35"/>
      <c r="C1" s="35"/>
      <c r="D1" s="35"/>
      <c r="E1" s="35"/>
      <c r="F1" s="35"/>
      <c r="G1" s="35"/>
    </row>
    <row r="2" spans="1:7" s="1" customFormat="1" ht="15.75" x14ac:dyDescent="0.25">
      <c r="A2" s="36" t="s">
        <v>53</v>
      </c>
      <c r="B2" s="36"/>
      <c r="C2" s="36"/>
      <c r="D2" s="36"/>
      <c r="E2" s="36"/>
      <c r="F2" s="36"/>
      <c r="G2" s="36"/>
    </row>
    <row r="4" spans="1:7" s="1" customFormat="1" ht="15.75" x14ac:dyDescent="0.25">
      <c r="A4" s="40" t="s">
        <v>0</v>
      </c>
      <c r="B4" s="41"/>
      <c r="C4" s="41"/>
      <c r="D4" s="42"/>
      <c r="E4" s="12" t="s">
        <v>1</v>
      </c>
      <c r="F4" s="12" t="s">
        <v>2</v>
      </c>
      <c r="G4" s="12" t="s">
        <v>15</v>
      </c>
    </row>
    <row r="5" spans="1:7" s="1" customFormat="1" ht="15.75" x14ac:dyDescent="0.25">
      <c r="A5" s="43"/>
      <c r="B5" s="44"/>
      <c r="C5" s="44"/>
      <c r="D5" s="45"/>
      <c r="E5" s="13" t="s">
        <v>35</v>
      </c>
      <c r="F5" s="13" t="s">
        <v>36</v>
      </c>
      <c r="G5" s="13" t="s">
        <v>37</v>
      </c>
    </row>
    <row r="6" spans="1:7" x14ac:dyDescent="0.2">
      <c r="A6" s="37" t="s">
        <v>90</v>
      </c>
      <c r="B6" s="38"/>
      <c r="C6" s="38"/>
      <c r="D6" s="39"/>
      <c r="E6" s="18"/>
      <c r="F6" s="18"/>
      <c r="G6" s="18">
        <v>1</v>
      </c>
    </row>
    <row r="7" spans="1:7" x14ac:dyDescent="0.2">
      <c r="A7" s="37" t="s">
        <v>91</v>
      </c>
      <c r="B7" s="38"/>
      <c r="C7" s="38"/>
      <c r="D7" s="39"/>
      <c r="E7" s="18"/>
      <c r="F7" s="18"/>
      <c r="G7" s="18">
        <v>1</v>
      </c>
    </row>
    <row r="8" spans="1:7" x14ac:dyDescent="0.2">
      <c r="A8" s="37" t="s">
        <v>92</v>
      </c>
      <c r="B8" s="38"/>
      <c r="C8" s="38"/>
      <c r="D8" s="39"/>
      <c r="E8" s="18"/>
      <c r="F8" s="18"/>
      <c r="G8" s="18">
        <v>1</v>
      </c>
    </row>
    <row r="9" spans="1:7" x14ac:dyDescent="0.2">
      <c r="A9" s="37" t="s">
        <v>93</v>
      </c>
      <c r="B9" s="38"/>
      <c r="C9" s="38"/>
      <c r="D9" s="39"/>
      <c r="E9" s="18"/>
      <c r="F9" s="18"/>
      <c r="G9" s="18">
        <v>1</v>
      </c>
    </row>
    <row r="10" spans="1:7" x14ac:dyDescent="0.2">
      <c r="A10" s="37" t="s">
        <v>95</v>
      </c>
      <c r="B10" s="38"/>
      <c r="C10" s="38"/>
      <c r="D10" s="39"/>
      <c r="E10" s="18">
        <v>1</v>
      </c>
      <c r="F10" s="18"/>
      <c r="G10" s="18"/>
    </row>
    <row r="11" spans="1:7" x14ac:dyDescent="0.2">
      <c r="A11" s="37" t="s">
        <v>94</v>
      </c>
      <c r="B11" s="38"/>
      <c r="C11" s="38"/>
      <c r="D11" s="39"/>
      <c r="E11" s="18"/>
      <c r="F11" s="18"/>
      <c r="G11" s="18">
        <v>1</v>
      </c>
    </row>
    <row r="12" spans="1:7" s="4" customFormat="1" x14ac:dyDescent="0.2">
      <c r="D12" s="14" t="s">
        <v>13</v>
      </c>
      <c r="E12" s="15">
        <f>SUM(E6:E11)</f>
        <v>1</v>
      </c>
      <c r="F12" s="15">
        <f>SUM(F6:F11)</f>
        <v>0</v>
      </c>
      <c r="G12" s="15">
        <f>SUM(G6:G11)</f>
        <v>5</v>
      </c>
    </row>
    <row r="13" spans="1:7" s="4" customFormat="1" x14ac:dyDescent="0.2">
      <c r="D13" s="14" t="s">
        <v>3</v>
      </c>
      <c r="E13" s="15">
        <f>E12*1</f>
        <v>1</v>
      </c>
      <c r="F13" s="15">
        <f>F12*2</f>
        <v>0</v>
      </c>
      <c r="G13" s="15">
        <f>G12*3</f>
        <v>15</v>
      </c>
    </row>
    <row r="15" spans="1:7" s="4" customFormat="1" x14ac:dyDescent="0.2">
      <c r="D15" s="46" t="s">
        <v>32</v>
      </c>
      <c r="E15" s="47"/>
      <c r="F15" s="16">
        <f>SUM(E13:G13)</f>
        <v>16</v>
      </c>
      <c r="G15" s="2"/>
    </row>
    <row r="16" spans="1:7" s="4" customFormat="1" x14ac:dyDescent="0.2">
      <c r="D16" s="48" t="s">
        <v>31</v>
      </c>
      <c r="E16" s="49"/>
      <c r="F16" s="17"/>
      <c r="G16" s="2"/>
    </row>
    <row r="19" spans="1:7" s="4" customFormat="1" x14ac:dyDescent="0.2">
      <c r="A19"/>
      <c r="B19"/>
      <c r="C19"/>
      <c r="D19"/>
      <c r="E19" s="2"/>
      <c r="F19" s="2"/>
    </row>
    <row r="20" spans="1:7" s="4" customFormat="1" x14ac:dyDescent="0.2">
      <c r="A20"/>
      <c r="B20"/>
      <c r="C20"/>
      <c r="D20"/>
      <c r="E20" s="2"/>
      <c r="F20" s="2"/>
    </row>
    <row r="21" spans="1:7" s="4" customFormat="1" x14ac:dyDescent="0.2">
      <c r="A21"/>
      <c r="B21"/>
      <c r="C21"/>
      <c r="D21"/>
      <c r="E21" s="2"/>
      <c r="F21" s="2"/>
    </row>
    <row r="22" spans="1:7" s="4" customFormat="1" x14ac:dyDescent="0.2">
      <c r="A22"/>
      <c r="B22"/>
      <c r="C22"/>
      <c r="D22"/>
      <c r="E22" s="2"/>
      <c r="F22" s="2"/>
    </row>
    <row r="23" spans="1:7" s="4" customFormat="1" x14ac:dyDescent="0.2">
      <c r="A23"/>
      <c r="B23"/>
      <c r="C23"/>
      <c r="D23"/>
      <c r="E23" s="2"/>
      <c r="F23" s="2"/>
      <c r="G23" s="5"/>
    </row>
    <row r="24" spans="1:7" s="4" customFormat="1" x14ac:dyDescent="0.2">
      <c r="A24"/>
      <c r="B24"/>
      <c r="C24"/>
      <c r="D24"/>
      <c r="E24" s="2"/>
      <c r="F24" s="2"/>
    </row>
    <row r="25" spans="1:7" s="4" customFormat="1" x14ac:dyDescent="0.2">
      <c r="A25"/>
      <c r="B25"/>
      <c r="C25"/>
      <c r="D25"/>
      <c r="E25" s="2"/>
      <c r="F25" s="2"/>
    </row>
    <row r="26" spans="1:7" s="4" customFormat="1" x14ac:dyDescent="0.2">
      <c r="A26"/>
      <c r="B26"/>
      <c r="C26"/>
      <c r="D26"/>
      <c r="E26" s="2"/>
      <c r="F26" s="2"/>
      <c r="G26" s="5"/>
    </row>
  </sheetData>
  <mergeCells count="12">
    <mergeCell ref="D15:E15"/>
    <mergeCell ref="D16:E16"/>
    <mergeCell ref="A8:D8"/>
    <mergeCell ref="A9:D9"/>
    <mergeCell ref="A11:D11"/>
    <mergeCell ref="A10:D10"/>
    <mergeCell ref="A1:G1"/>
    <mergeCell ref="A2:G2"/>
    <mergeCell ref="A6:D6"/>
    <mergeCell ref="A7:D7"/>
    <mergeCell ref="A4:D4"/>
    <mergeCell ref="A5:D5"/>
  </mergeCells>
  <phoneticPr fontId="0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>
    <oddFooter>&amp;CPág. &amp;P&amp;RData : &amp;D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1027" r:id="rId4">
          <objectPr defaultSize="0" autoPict="0" r:id="rId5">
            <anchor moveWithCells="1" sizeWithCells="1">
              <from>
                <xdr:col>0</xdr:col>
                <xdr:colOff>66675</xdr:colOff>
                <xdr:row>0</xdr:row>
                <xdr:rowOff>0</xdr:rowOff>
              </from>
              <to>
                <xdr:col>2</xdr:col>
                <xdr:colOff>361950</xdr:colOff>
                <xdr:row>0</xdr:row>
                <xdr:rowOff>0</xdr:rowOff>
              </to>
            </anchor>
          </objectPr>
        </oleObject>
      </mc:Choice>
      <mc:Fallback>
        <oleObject progId="Word.Picture.8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2"/>
  <sheetViews>
    <sheetView showGridLines="0" tabSelected="1" topLeftCell="A11" workbookViewId="0">
      <selection activeCell="A22" sqref="A22:D24"/>
    </sheetView>
  </sheetViews>
  <sheetFormatPr defaultRowHeight="12.75" x14ac:dyDescent="0.2"/>
  <cols>
    <col min="1" max="1" width="4.85546875" customWidth="1"/>
    <col min="2" max="2" width="5.7109375" customWidth="1"/>
    <col min="3" max="3" width="13.28515625" customWidth="1"/>
    <col min="4" max="4" width="49.42578125" customWidth="1"/>
    <col min="5" max="5" width="17.140625" style="2" bestFit="1" customWidth="1"/>
    <col min="6" max="6" width="10" style="2" customWidth="1"/>
    <col min="7" max="7" width="7.85546875" style="2" bestFit="1" customWidth="1"/>
    <col min="8" max="8" width="12.42578125" style="2" bestFit="1" customWidth="1"/>
  </cols>
  <sheetData>
    <row r="1" spans="1:8" s="6" customFormat="1" ht="18.75" x14ac:dyDescent="0.3">
      <c r="A1" s="35" t="s">
        <v>52</v>
      </c>
      <c r="B1" s="35"/>
      <c r="C1" s="35"/>
      <c r="D1" s="35"/>
      <c r="E1" s="35"/>
      <c r="F1" s="35"/>
      <c r="G1" s="35"/>
      <c r="H1" s="35"/>
    </row>
    <row r="2" spans="1:8" s="1" customFormat="1" ht="15.75" x14ac:dyDescent="0.25">
      <c r="A2" s="36" t="s">
        <v>54</v>
      </c>
      <c r="B2" s="36"/>
      <c r="C2" s="36"/>
      <c r="D2" s="36"/>
      <c r="E2" s="36"/>
      <c r="F2" s="36"/>
      <c r="G2" s="36"/>
      <c r="H2" s="36"/>
    </row>
    <row r="4" spans="1:8" s="1" customFormat="1" ht="15.75" x14ac:dyDescent="0.25">
      <c r="A4" s="40" t="s">
        <v>4</v>
      </c>
      <c r="B4" s="41"/>
      <c r="C4" s="41"/>
      <c r="D4" s="42"/>
      <c r="E4" s="12" t="s">
        <v>67</v>
      </c>
      <c r="F4" s="12" t="s">
        <v>1</v>
      </c>
      <c r="G4" s="12" t="s">
        <v>2</v>
      </c>
      <c r="H4" s="12" t="s">
        <v>15</v>
      </c>
    </row>
    <row r="5" spans="1:8" s="1" customFormat="1" ht="15.75" x14ac:dyDescent="0.25">
      <c r="A5" s="51"/>
      <c r="B5" s="52"/>
      <c r="C5" s="52"/>
      <c r="D5" s="53"/>
      <c r="E5" s="13" t="s">
        <v>68</v>
      </c>
      <c r="F5" s="13" t="s">
        <v>38</v>
      </c>
      <c r="G5" s="13" t="s">
        <v>36</v>
      </c>
      <c r="H5" s="13" t="s">
        <v>37</v>
      </c>
    </row>
    <row r="6" spans="1:8" x14ac:dyDescent="0.2">
      <c r="A6" s="50" t="s">
        <v>108</v>
      </c>
      <c r="B6" s="38"/>
      <c r="C6" s="38"/>
      <c r="D6" s="39"/>
      <c r="E6" s="24" t="s">
        <v>70</v>
      </c>
      <c r="F6" s="23">
        <f>IF(E6="S",1,0)</f>
        <v>1</v>
      </c>
      <c r="G6" s="23">
        <f>IF(E6="M",1,0)</f>
        <v>0</v>
      </c>
      <c r="H6" s="23">
        <f>IF(E6="C",1,0)</f>
        <v>0</v>
      </c>
    </row>
    <row r="7" spans="1:8" x14ac:dyDescent="0.2">
      <c r="A7" s="50" t="s">
        <v>104</v>
      </c>
      <c r="B7" s="38"/>
      <c r="C7" s="38"/>
      <c r="D7" s="39"/>
      <c r="E7" s="24" t="s">
        <v>70</v>
      </c>
      <c r="F7" s="23">
        <f t="shared" ref="F7" si="0">IF(E7="S",1,0)</f>
        <v>1</v>
      </c>
      <c r="G7" s="23">
        <f t="shared" ref="G7" si="1">IF(E7="M",1,0)</f>
        <v>0</v>
      </c>
      <c r="H7" s="23">
        <f t="shared" ref="H7" si="2">IF(E7="C",1,0)</f>
        <v>0</v>
      </c>
    </row>
    <row r="8" spans="1:8" x14ac:dyDescent="0.2">
      <c r="A8" s="50" t="s">
        <v>105</v>
      </c>
      <c r="B8" s="38"/>
      <c r="C8" s="38"/>
      <c r="D8" s="39"/>
      <c r="E8" s="24" t="s">
        <v>70</v>
      </c>
      <c r="F8" s="23">
        <f t="shared" ref="F8:F30" si="3">IF(E8="S",1,0)</f>
        <v>1</v>
      </c>
      <c r="G8" s="23">
        <f t="shared" ref="G8:G30" si="4">IF(E8="M",1,0)</f>
        <v>0</v>
      </c>
      <c r="H8" s="23">
        <f t="shared" ref="H8:H30" si="5">IF(E8="C",1,0)</f>
        <v>0</v>
      </c>
    </row>
    <row r="9" spans="1:8" x14ac:dyDescent="0.2">
      <c r="A9" s="50" t="s">
        <v>106</v>
      </c>
      <c r="B9" s="38"/>
      <c r="C9" s="38"/>
      <c r="D9" s="39"/>
      <c r="E9" s="24" t="s">
        <v>70</v>
      </c>
      <c r="F9" s="23">
        <f t="shared" si="3"/>
        <v>1</v>
      </c>
      <c r="G9" s="23">
        <f t="shared" si="4"/>
        <v>0</v>
      </c>
      <c r="H9" s="23">
        <f t="shared" si="5"/>
        <v>0</v>
      </c>
    </row>
    <row r="10" spans="1:8" x14ac:dyDescent="0.2">
      <c r="A10" s="50" t="s">
        <v>107</v>
      </c>
      <c r="B10" s="38"/>
      <c r="C10" s="38"/>
      <c r="D10" s="39"/>
      <c r="E10" s="24" t="s">
        <v>70</v>
      </c>
      <c r="F10" s="23">
        <f t="shared" si="3"/>
        <v>1</v>
      </c>
      <c r="G10" s="23">
        <f t="shared" si="4"/>
        <v>0</v>
      </c>
      <c r="H10" s="23">
        <f t="shared" si="5"/>
        <v>0</v>
      </c>
    </row>
    <row r="11" spans="1:8" x14ac:dyDescent="0.2">
      <c r="A11" s="50" t="s">
        <v>96</v>
      </c>
      <c r="B11" s="38"/>
      <c r="C11" s="38"/>
      <c r="D11" s="39"/>
      <c r="E11" s="24" t="s">
        <v>70</v>
      </c>
      <c r="F11" s="23">
        <f t="shared" si="3"/>
        <v>1</v>
      </c>
      <c r="G11" s="23">
        <f t="shared" si="4"/>
        <v>0</v>
      </c>
      <c r="H11" s="23">
        <f t="shared" si="5"/>
        <v>0</v>
      </c>
    </row>
    <row r="12" spans="1:8" x14ac:dyDescent="0.2">
      <c r="A12" s="50" t="s">
        <v>97</v>
      </c>
      <c r="B12" s="38"/>
      <c r="C12" s="38"/>
      <c r="D12" s="39"/>
      <c r="E12" s="24" t="s">
        <v>71</v>
      </c>
      <c r="F12" s="23">
        <f t="shared" si="3"/>
        <v>0</v>
      </c>
      <c r="G12" s="23">
        <f t="shared" si="4"/>
        <v>0</v>
      </c>
      <c r="H12" s="23">
        <f t="shared" si="5"/>
        <v>1</v>
      </c>
    </row>
    <row r="13" spans="1:8" x14ac:dyDescent="0.2">
      <c r="A13" s="50" t="s">
        <v>98</v>
      </c>
      <c r="B13" s="38"/>
      <c r="C13" s="38"/>
      <c r="D13" s="39"/>
      <c r="E13" s="24" t="s">
        <v>69</v>
      </c>
      <c r="F13" s="23">
        <f t="shared" si="3"/>
        <v>0</v>
      </c>
      <c r="G13" s="23">
        <f t="shared" si="4"/>
        <v>1</v>
      </c>
      <c r="H13" s="23">
        <f t="shared" si="5"/>
        <v>0</v>
      </c>
    </row>
    <row r="14" spans="1:8" x14ac:dyDescent="0.2">
      <c r="A14" s="37" t="s">
        <v>111</v>
      </c>
      <c r="B14" s="38"/>
      <c r="C14" s="38"/>
      <c r="D14" s="39"/>
      <c r="E14" s="3" t="s">
        <v>69</v>
      </c>
      <c r="F14" s="23">
        <f t="shared" si="3"/>
        <v>0</v>
      </c>
      <c r="G14" s="23">
        <f t="shared" si="4"/>
        <v>1</v>
      </c>
      <c r="H14" s="23">
        <f t="shared" si="5"/>
        <v>0</v>
      </c>
    </row>
    <row r="15" spans="1:8" x14ac:dyDescent="0.2">
      <c r="A15" s="37" t="s">
        <v>112</v>
      </c>
      <c r="B15" s="38"/>
      <c r="C15" s="38"/>
      <c r="D15" s="39"/>
      <c r="E15" s="3" t="s">
        <v>70</v>
      </c>
      <c r="F15" s="23">
        <f t="shared" si="3"/>
        <v>1</v>
      </c>
      <c r="G15" s="23">
        <f t="shared" si="4"/>
        <v>0</v>
      </c>
      <c r="H15" s="23">
        <f t="shared" si="5"/>
        <v>0</v>
      </c>
    </row>
    <row r="16" spans="1:8" x14ac:dyDescent="0.2">
      <c r="A16" s="37" t="s">
        <v>99</v>
      </c>
      <c r="B16" s="38"/>
      <c r="C16" s="38"/>
      <c r="D16" s="39"/>
      <c r="E16" s="3" t="s">
        <v>70</v>
      </c>
      <c r="F16" s="23">
        <f t="shared" si="3"/>
        <v>1</v>
      </c>
      <c r="G16" s="23">
        <f t="shared" si="4"/>
        <v>0</v>
      </c>
      <c r="H16" s="23">
        <f t="shared" si="5"/>
        <v>0</v>
      </c>
    </row>
    <row r="17" spans="1:8" x14ac:dyDescent="0.2">
      <c r="A17" s="37" t="s">
        <v>100</v>
      </c>
      <c r="B17" s="38"/>
      <c r="C17" s="38"/>
      <c r="D17" s="39"/>
      <c r="E17" s="3" t="s">
        <v>70</v>
      </c>
      <c r="F17" s="23">
        <f t="shared" si="3"/>
        <v>1</v>
      </c>
      <c r="G17" s="23">
        <f t="shared" si="4"/>
        <v>0</v>
      </c>
      <c r="H17" s="23">
        <f t="shared" si="5"/>
        <v>0</v>
      </c>
    </row>
    <row r="18" spans="1:8" x14ac:dyDescent="0.2">
      <c r="A18" s="37" t="s">
        <v>101</v>
      </c>
      <c r="B18" s="38"/>
      <c r="C18" s="38"/>
      <c r="D18" s="39"/>
      <c r="E18" s="3" t="s">
        <v>69</v>
      </c>
      <c r="F18" s="23">
        <f t="shared" si="3"/>
        <v>0</v>
      </c>
      <c r="G18" s="23">
        <f t="shared" si="4"/>
        <v>1</v>
      </c>
      <c r="H18" s="23">
        <f t="shared" si="5"/>
        <v>0</v>
      </c>
    </row>
    <row r="19" spans="1:8" x14ac:dyDescent="0.2">
      <c r="A19" s="37" t="s">
        <v>102</v>
      </c>
      <c r="B19" s="38"/>
      <c r="C19" s="38"/>
      <c r="D19" s="39"/>
      <c r="E19" s="3" t="s">
        <v>71</v>
      </c>
      <c r="F19" s="23">
        <f t="shared" si="3"/>
        <v>0</v>
      </c>
      <c r="G19" s="23">
        <f t="shared" si="4"/>
        <v>0</v>
      </c>
      <c r="H19" s="23">
        <f t="shared" si="5"/>
        <v>1</v>
      </c>
    </row>
    <row r="20" spans="1:8" x14ac:dyDescent="0.2">
      <c r="A20" s="37" t="s">
        <v>103</v>
      </c>
      <c r="B20" s="38"/>
      <c r="C20" s="38"/>
      <c r="D20" s="39"/>
      <c r="E20" s="3" t="s">
        <v>70</v>
      </c>
      <c r="F20" s="23">
        <f t="shared" si="3"/>
        <v>1</v>
      </c>
      <c r="G20" s="23">
        <f t="shared" si="4"/>
        <v>0</v>
      </c>
      <c r="H20" s="23">
        <f t="shared" si="5"/>
        <v>0</v>
      </c>
    </row>
    <row r="21" spans="1:8" x14ac:dyDescent="0.2">
      <c r="A21" s="37" t="s">
        <v>114</v>
      </c>
      <c r="B21" s="38"/>
      <c r="C21" s="38"/>
      <c r="D21" s="39"/>
      <c r="E21" s="24" t="s">
        <v>71</v>
      </c>
      <c r="F21" s="23">
        <f t="shared" si="3"/>
        <v>0</v>
      </c>
      <c r="G21" s="23">
        <f t="shared" si="4"/>
        <v>0</v>
      </c>
      <c r="H21" s="23">
        <f t="shared" si="5"/>
        <v>1</v>
      </c>
    </row>
    <row r="22" spans="1:8" x14ac:dyDescent="0.2">
      <c r="A22" s="32" t="s">
        <v>109</v>
      </c>
      <c r="B22" s="33"/>
      <c r="C22" s="33"/>
      <c r="D22" s="34"/>
      <c r="E22" s="3" t="s">
        <v>70</v>
      </c>
      <c r="F22" s="23">
        <f t="shared" si="3"/>
        <v>1</v>
      </c>
      <c r="G22" s="23">
        <f t="shared" si="4"/>
        <v>0</v>
      </c>
      <c r="H22" s="23">
        <f t="shared" si="5"/>
        <v>0</v>
      </c>
    </row>
    <row r="23" spans="1:8" x14ac:dyDescent="0.2">
      <c r="A23" s="32" t="s">
        <v>110</v>
      </c>
      <c r="B23" s="33"/>
      <c r="C23" s="33"/>
      <c r="D23" s="34"/>
      <c r="E23" s="3" t="s">
        <v>70</v>
      </c>
      <c r="F23" s="23">
        <f t="shared" si="3"/>
        <v>1</v>
      </c>
      <c r="G23" s="23">
        <f t="shared" si="4"/>
        <v>0</v>
      </c>
      <c r="H23" s="23">
        <f t="shared" si="5"/>
        <v>0</v>
      </c>
    </row>
    <row r="24" spans="1:8" x14ac:dyDescent="0.2">
      <c r="A24" s="32" t="s">
        <v>113</v>
      </c>
      <c r="B24" s="33"/>
      <c r="C24" s="33"/>
      <c r="D24" s="34"/>
      <c r="E24" s="3" t="s">
        <v>71</v>
      </c>
      <c r="F24" s="23">
        <f t="shared" si="3"/>
        <v>0</v>
      </c>
      <c r="G24" s="23">
        <f t="shared" si="4"/>
        <v>0</v>
      </c>
      <c r="H24" s="23">
        <f t="shared" si="5"/>
        <v>1</v>
      </c>
    </row>
    <row r="25" spans="1:8" x14ac:dyDescent="0.2">
      <c r="A25" s="37"/>
      <c r="B25" s="38"/>
      <c r="C25" s="38"/>
      <c r="D25" s="39"/>
      <c r="E25" s="3"/>
      <c r="F25" s="23">
        <f t="shared" si="3"/>
        <v>0</v>
      </c>
      <c r="G25" s="23">
        <f t="shared" si="4"/>
        <v>0</v>
      </c>
      <c r="H25" s="23">
        <f t="shared" si="5"/>
        <v>0</v>
      </c>
    </row>
    <row r="26" spans="1:8" x14ac:dyDescent="0.2">
      <c r="A26" s="37"/>
      <c r="B26" s="38"/>
      <c r="C26" s="38"/>
      <c r="D26" s="39"/>
      <c r="E26" s="3"/>
      <c r="F26" s="23">
        <f t="shared" si="3"/>
        <v>0</v>
      </c>
      <c r="G26" s="23">
        <f t="shared" si="4"/>
        <v>0</v>
      </c>
      <c r="H26" s="23">
        <f t="shared" si="5"/>
        <v>0</v>
      </c>
    </row>
    <row r="27" spans="1:8" x14ac:dyDescent="0.2">
      <c r="A27" s="37"/>
      <c r="B27" s="38"/>
      <c r="C27" s="38"/>
      <c r="D27" s="39"/>
      <c r="E27" s="3"/>
      <c r="F27" s="23">
        <f t="shared" si="3"/>
        <v>0</v>
      </c>
      <c r="G27" s="23">
        <f t="shared" si="4"/>
        <v>0</v>
      </c>
      <c r="H27" s="23">
        <f t="shared" si="5"/>
        <v>0</v>
      </c>
    </row>
    <row r="28" spans="1:8" x14ac:dyDescent="0.2">
      <c r="A28" s="37"/>
      <c r="B28" s="38"/>
      <c r="C28" s="38"/>
      <c r="D28" s="39"/>
      <c r="E28" s="3"/>
      <c r="F28" s="23">
        <f t="shared" si="3"/>
        <v>0</v>
      </c>
      <c r="G28" s="23">
        <f t="shared" si="4"/>
        <v>0</v>
      </c>
      <c r="H28" s="23">
        <f t="shared" si="5"/>
        <v>0</v>
      </c>
    </row>
    <row r="29" spans="1:8" x14ac:dyDescent="0.2">
      <c r="A29" s="37"/>
      <c r="B29" s="38"/>
      <c r="C29" s="38"/>
      <c r="D29" s="39"/>
      <c r="E29" s="3"/>
      <c r="F29" s="23">
        <f t="shared" si="3"/>
        <v>0</v>
      </c>
      <c r="G29" s="23">
        <f t="shared" si="4"/>
        <v>0</v>
      </c>
      <c r="H29" s="23">
        <f t="shared" si="5"/>
        <v>0</v>
      </c>
    </row>
    <row r="30" spans="1:8" x14ac:dyDescent="0.2">
      <c r="A30" s="37"/>
      <c r="B30" s="38"/>
      <c r="C30" s="38"/>
      <c r="D30" s="39"/>
      <c r="E30" s="3"/>
      <c r="F30" s="23">
        <f t="shared" si="3"/>
        <v>0</v>
      </c>
      <c r="G30" s="23">
        <f t="shared" si="4"/>
        <v>0</v>
      </c>
      <c r="H30" s="23">
        <f t="shared" si="5"/>
        <v>0</v>
      </c>
    </row>
    <row r="31" spans="1:8" s="4" customFormat="1" x14ac:dyDescent="0.2">
      <c r="C31" s="54" t="s">
        <v>14</v>
      </c>
      <c r="D31" s="55"/>
      <c r="E31" s="56"/>
      <c r="F31" s="20"/>
      <c r="G31" s="21">
        <f>F32+G32+H32</f>
        <v>19</v>
      </c>
      <c r="H31" s="19"/>
    </row>
    <row r="32" spans="1:8" s="4" customFormat="1" x14ac:dyDescent="0.2">
      <c r="C32" s="54" t="s">
        <v>45</v>
      </c>
      <c r="D32" s="55"/>
      <c r="E32" s="56"/>
      <c r="F32" s="15">
        <f>SUM(F6:F30)</f>
        <v>12</v>
      </c>
      <c r="G32" s="15">
        <f>SUM(G6:G30)</f>
        <v>3</v>
      </c>
      <c r="H32" s="15">
        <f>SUM(H6:H30)</f>
        <v>4</v>
      </c>
    </row>
    <row r="33" spans="1:8" s="4" customFormat="1" x14ac:dyDescent="0.2">
      <c r="C33" s="54" t="s">
        <v>16</v>
      </c>
      <c r="D33" s="55"/>
      <c r="E33" s="56"/>
      <c r="F33" s="22">
        <f>IF(G31&gt;0, (F32/(F32+G32+H32))*100,0)</f>
        <v>63.157894736842103</v>
      </c>
      <c r="G33" s="22">
        <f>IF(G31&gt;0, (G32/(F32+G32+H32))*100, 0)</f>
        <v>15.789473684210526</v>
      </c>
      <c r="H33" s="22">
        <f>IF(G31&gt;0, (H32/(F32+G32+H32))*100, 0)</f>
        <v>21.052631578947366</v>
      </c>
    </row>
    <row r="34" spans="1:8" s="4" customFormat="1" x14ac:dyDescent="0.2">
      <c r="C34" s="54" t="s">
        <v>3</v>
      </c>
      <c r="D34" s="55"/>
      <c r="E34" s="56"/>
      <c r="F34" s="15">
        <f>F32*5</f>
        <v>60</v>
      </c>
      <c r="G34" s="15">
        <f>G32*10</f>
        <v>30</v>
      </c>
      <c r="H34" s="15">
        <f>H32*15</f>
        <v>60</v>
      </c>
    </row>
    <row r="36" spans="1:8" s="4" customFormat="1" x14ac:dyDescent="0.2">
      <c r="C36" s="46" t="s">
        <v>33</v>
      </c>
      <c r="D36" s="57"/>
      <c r="E36" s="47"/>
      <c r="F36" s="59">
        <f>SUM(F34:H34)</f>
        <v>150</v>
      </c>
      <c r="G36" s="60"/>
      <c r="H36" s="61"/>
    </row>
    <row r="37" spans="1:8" s="4" customFormat="1" x14ac:dyDescent="0.2">
      <c r="C37" s="48" t="s">
        <v>31</v>
      </c>
      <c r="D37" s="58"/>
      <c r="E37" s="49"/>
      <c r="F37" s="62"/>
      <c r="G37" s="63"/>
      <c r="H37" s="64"/>
    </row>
    <row r="38" spans="1:8" x14ac:dyDescent="0.2">
      <c r="E38" s="9"/>
    </row>
    <row r="39" spans="1:8" s="4" customFormat="1" x14ac:dyDescent="0.2">
      <c r="C39" s="46" t="s">
        <v>39</v>
      </c>
      <c r="D39" s="57"/>
      <c r="E39" s="47"/>
      <c r="F39" s="59">
        <f>SUM([1]atores!F9+F36)</f>
        <v>150</v>
      </c>
      <c r="G39" s="60"/>
      <c r="H39" s="61"/>
    </row>
    <row r="40" spans="1:8" s="4" customFormat="1" x14ac:dyDescent="0.2">
      <c r="C40" s="48" t="s">
        <v>34</v>
      </c>
      <c r="D40" s="58"/>
      <c r="E40" s="49"/>
      <c r="F40" s="62"/>
      <c r="G40" s="63"/>
      <c r="H40" s="64"/>
    </row>
    <row r="43" spans="1:8" s="4" customFormat="1" x14ac:dyDescent="0.2">
      <c r="A43"/>
      <c r="B43"/>
      <c r="C43"/>
      <c r="D43"/>
      <c r="E43" s="2"/>
      <c r="F43" s="2"/>
      <c r="G43" s="2"/>
      <c r="H43" s="2"/>
    </row>
    <row r="44" spans="1:8" s="4" customFormat="1" x14ac:dyDescent="0.2">
      <c r="A44"/>
      <c r="B44"/>
      <c r="C44"/>
      <c r="D44"/>
      <c r="E44" s="2"/>
      <c r="F44" s="2"/>
      <c r="G44" s="2"/>
      <c r="H44" s="2"/>
    </row>
    <row r="45" spans="1:8" s="4" customFormat="1" x14ac:dyDescent="0.2">
      <c r="A45"/>
      <c r="B45"/>
      <c r="C45"/>
      <c r="D45"/>
      <c r="E45" s="2"/>
      <c r="F45" s="2"/>
      <c r="G45" s="2"/>
      <c r="H45" s="2"/>
    </row>
    <row r="46" spans="1:8" s="4" customFormat="1" x14ac:dyDescent="0.2">
      <c r="A46"/>
      <c r="B46"/>
      <c r="C46"/>
      <c r="D46"/>
      <c r="E46" s="2"/>
      <c r="F46" s="2"/>
      <c r="G46" s="2"/>
      <c r="H46" s="2"/>
    </row>
    <row r="47" spans="1:8" s="4" customFormat="1" x14ac:dyDescent="0.2">
      <c r="A47"/>
      <c r="B47"/>
      <c r="C47"/>
      <c r="D47"/>
      <c r="E47" s="2"/>
      <c r="F47" s="2"/>
      <c r="G47" s="2"/>
      <c r="H47" s="2"/>
    </row>
    <row r="48" spans="1:8" s="4" customFormat="1" x14ac:dyDescent="0.2">
      <c r="A48"/>
      <c r="B48"/>
      <c r="C48"/>
      <c r="D48"/>
      <c r="E48" s="2"/>
      <c r="F48" s="2"/>
      <c r="G48" s="2"/>
      <c r="H48" s="2"/>
    </row>
    <row r="49" spans="1:8" s="4" customFormat="1" x14ac:dyDescent="0.2">
      <c r="A49"/>
      <c r="B49"/>
      <c r="C49"/>
      <c r="D49"/>
      <c r="E49" s="2"/>
      <c r="F49" s="2"/>
      <c r="G49" s="2"/>
      <c r="H49" s="2"/>
    </row>
    <row r="50" spans="1:8" s="4" customFormat="1" x14ac:dyDescent="0.2">
      <c r="A50"/>
      <c r="B50"/>
      <c r="C50"/>
      <c r="D50"/>
      <c r="E50" s="2"/>
      <c r="F50" s="2"/>
      <c r="G50" s="2"/>
      <c r="H50" s="2"/>
    </row>
    <row r="52" spans="1:8" s="4" customFormat="1" x14ac:dyDescent="0.2">
      <c r="A52"/>
      <c r="B52"/>
      <c r="C52"/>
      <c r="D52"/>
      <c r="E52" s="2"/>
      <c r="F52" s="2"/>
      <c r="G52" s="2"/>
      <c r="H52" s="2"/>
    </row>
  </sheetData>
  <mergeCells count="38">
    <mergeCell ref="C39:E39"/>
    <mergeCell ref="C40:E40"/>
    <mergeCell ref="F36:H36"/>
    <mergeCell ref="F39:H39"/>
    <mergeCell ref="F37:H37"/>
    <mergeCell ref="F40:H40"/>
    <mergeCell ref="C37:E37"/>
    <mergeCell ref="C31:E31"/>
    <mergeCell ref="C32:E32"/>
    <mergeCell ref="C33:E33"/>
    <mergeCell ref="C34:E34"/>
    <mergeCell ref="C36:E36"/>
    <mergeCell ref="A2:H2"/>
    <mergeCell ref="A1:H1"/>
    <mergeCell ref="A6:D6"/>
    <mergeCell ref="A8:D8"/>
    <mergeCell ref="A7:D7"/>
    <mergeCell ref="A9:D9"/>
    <mergeCell ref="A5:D5"/>
    <mergeCell ref="A4:D4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8:D28"/>
    <mergeCell ref="A29:D29"/>
    <mergeCell ref="A30:D30"/>
    <mergeCell ref="A25:D25"/>
    <mergeCell ref="A26:D26"/>
    <mergeCell ref="A27:D27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landscape" verticalDpi="0" r:id="rId1"/>
  <headerFooter alignWithMargins="0">
    <oddFooter>&amp;CPág. &amp;P&amp;RData : &amp;D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2050" r:id="rId4">
          <objectPr defaultSize="0" autoPict="0" r:id="rId5">
            <anchor moveWithCells="1" sizeWithCells="1">
              <from>
                <xdr:col>0</xdr:col>
                <xdr:colOff>66675</xdr:colOff>
                <xdr:row>0</xdr:row>
                <xdr:rowOff>0</xdr:rowOff>
              </from>
              <to>
                <xdr:col>3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progId="Word.Picture.8" shapeId="2050" r:id="rId4"/>
      </mc:Fallback>
    </mc:AlternateContent>
    <mc:AlternateContent xmlns:mc="http://schemas.openxmlformats.org/markup-compatibility/2006">
      <mc:Choice Requires="x14">
        <oleObject progId="Word.Picture.8" shapeId="2064" r:id="rId6">
          <objectPr defaultSize="0" autoPict="0" r:id="rId5">
            <anchor moveWithCells="1" sizeWithCells="1">
              <from>
                <xdr:col>0</xdr:col>
                <xdr:colOff>66675</xdr:colOff>
                <xdr:row>0</xdr:row>
                <xdr:rowOff>0</xdr:rowOff>
              </from>
              <to>
                <xdr:col>3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progId="Word.Picture.8" shapeId="206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E17" sqref="E17"/>
    </sheetView>
  </sheetViews>
  <sheetFormatPr defaultRowHeight="12.75" x14ac:dyDescent="0.2"/>
  <cols>
    <col min="4" max="4" width="46.85546875" customWidth="1"/>
    <col min="5" max="5" width="16" style="2" bestFit="1" customWidth="1"/>
    <col min="6" max="6" width="12.140625" style="2" customWidth="1"/>
    <col min="7" max="7" width="16" style="2" bestFit="1" customWidth="1"/>
    <col min="8" max="8" width="14.85546875" customWidth="1"/>
  </cols>
  <sheetData>
    <row r="1" spans="1:7" s="6" customFormat="1" ht="18.75" x14ac:dyDescent="0.3">
      <c r="A1" s="35" t="s">
        <v>52</v>
      </c>
      <c r="B1" s="35"/>
      <c r="C1" s="35"/>
      <c r="D1" s="35"/>
      <c r="E1" s="35"/>
      <c r="F1" s="35"/>
      <c r="G1" s="35"/>
    </row>
    <row r="2" spans="1:7" s="1" customFormat="1" ht="15.75" x14ac:dyDescent="0.25">
      <c r="A2" s="36" t="s">
        <v>55</v>
      </c>
      <c r="B2" s="36"/>
      <c r="C2" s="36"/>
      <c r="D2" s="36"/>
      <c r="E2" s="36"/>
      <c r="F2" s="36"/>
      <c r="G2" s="36"/>
    </row>
    <row r="4" spans="1:7" s="1" customFormat="1" ht="15.75" x14ac:dyDescent="0.25">
      <c r="A4" s="40" t="s">
        <v>5</v>
      </c>
      <c r="B4" s="41"/>
      <c r="C4" s="41"/>
      <c r="D4" s="42"/>
      <c r="E4" s="12" t="s">
        <v>17</v>
      </c>
      <c r="F4" s="12" t="s">
        <v>19</v>
      </c>
      <c r="G4" s="12" t="s">
        <v>17</v>
      </c>
    </row>
    <row r="5" spans="1:7" s="1" customFormat="1" ht="15.75" x14ac:dyDescent="0.25">
      <c r="A5" s="51"/>
      <c r="B5" s="52"/>
      <c r="C5" s="52"/>
      <c r="D5" s="53"/>
      <c r="E5" s="25" t="s">
        <v>18</v>
      </c>
      <c r="F5" s="25" t="s">
        <v>20</v>
      </c>
      <c r="G5" s="25" t="s">
        <v>26</v>
      </c>
    </row>
    <row r="6" spans="1:7" x14ac:dyDescent="0.2">
      <c r="A6" s="65" t="s">
        <v>89</v>
      </c>
      <c r="B6" s="66"/>
      <c r="C6" s="66"/>
      <c r="D6" s="67"/>
      <c r="E6" s="3">
        <v>1</v>
      </c>
      <c r="F6" s="23">
        <v>2</v>
      </c>
      <c r="G6" s="23">
        <f>E6*F6</f>
        <v>2</v>
      </c>
    </row>
    <row r="7" spans="1:7" x14ac:dyDescent="0.2">
      <c r="A7" s="65" t="s">
        <v>72</v>
      </c>
      <c r="B7" s="66"/>
      <c r="C7" s="66"/>
      <c r="D7" s="67"/>
      <c r="E7" s="3">
        <v>3</v>
      </c>
      <c r="F7" s="23">
        <v>1</v>
      </c>
      <c r="G7" s="23">
        <f t="shared" ref="G7:G18" si="0">E7*F7</f>
        <v>3</v>
      </c>
    </row>
    <row r="8" spans="1:7" x14ac:dyDescent="0.2">
      <c r="A8" s="65" t="s">
        <v>73</v>
      </c>
      <c r="B8" s="66"/>
      <c r="C8" s="66"/>
      <c r="D8" s="67"/>
      <c r="E8" s="3">
        <v>2</v>
      </c>
      <c r="F8" s="23">
        <v>1</v>
      </c>
      <c r="G8" s="23">
        <f t="shared" si="0"/>
        <v>2</v>
      </c>
    </row>
    <row r="9" spans="1:7" x14ac:dyDescent="0.2">
      <c r="A9" s="65" t="s">
        <v>74</v>
      </c>
      <c r="B9" s="66"/>
      <c r="C9" s="66"/>
      <c r="D9" s="67"/>
      <c r="E9" s="3">
        <v>3</v>
      </c>
      <c r="F9" s="23">
        <v>1</v>
      </c>
      <c r="G9" s="23">
        <f t="shared" si="0"/>
        <v>3</v>
      </c>
    </row>
    <row r="10" spans="1:7" x14ac:dyDescent="0.2">
      <c r="A10" s="65" t="s">
        <v>75</v>
      </c>
      <c r="B10" s="66"/>
      <c r="C10" s="66"/>
      <c r="D10" s="67"/>
      <c r="E10" s="3">
        <v>2</v>
      </c>
      <c r="F10" s="23">
        <v>1</v>
      </c>
      <c r="G10" s="23">
        <f t="shared" si="0"/>
        <v>2</v>
      </c>
    </row>
    <row r="11" spans="1:7" x14ac:dyDescent="0.2">
      <c r="A11" s="65" t="s">
        <v>76</v>
      </c>
      <c r="B11" s="66"/>
      <c r="C11" s="66"/>
      <c r="D11" s="67"/>
      <c r="E11" s="3">
        <v>1</v>
      </c>
      <c r="F11" s="23">
        <v>0.5</v>
      </c>
      <c r="G11" s="23">
        <f t="shared" si="0"/>
        <v>0.5</v>
      </c>
    </row>
    <row r="12" spans="1:7" x14ac:dyDescent="0.2">
      <c r="A12" s="65" t="s">
        <v>77</v>
      </c>
      <c r="B12" s="66"/>
      <c r="C12" s="66"/>
      <c r="D12" s="67"/>
      <c r="E12" s="3">
        <v>3</v>
      </c>
      <c r="F12" s="23">
        <v>0.5</v>
      </c>
      <c r="G12" s="23">
        <f t="shared" si="0"/>
        <v>1.5</v>
      </c>
    </row>
    <row r="13" spans="1:7" x14ac:dyDescent="0.2">
      <c r="A13" s="65" t="s">
        <v>78</v>
      </c>
      <c r="B13" s="66"/>
      <c r="C13" s="66"/>
      <c r="D13" s="67"/>
      <c r="E13" s="3">
        <v>0</v>
      </c>
      <c r="F13" s="23">
        <v>2</v>
      </c>
      <c r="G13" s="23">
        <f t="shared" si="0"/>
        <v>0</v>
      </c>
    </row>
    <row r="14" spans="1:7" x14ac:dyDescent="0.2">
      <c r="A14" s="65" t="s">
        <v>79</v>
      </c>
      <c r="B14" s="66"/>
      <c r="C14" s="66"/>
      <c r="D14" s="67"/>
      <c r="E14" s="3">
        <v>3</v>
      </c>
      <c r="F14" s="23">
        <v>1</v>
      </c>
      <c r="G14" s="23">
        <f t="shared" si="0"/>
        <v>3</v>
      </c>
    </row>
    <row r="15" spans="1:7" x14ac:dyDescent="0.2">
      <c r="A15" s="65" t="s">
        <v>80</v>
      </c>
      <c r="B15" s="66"/>
      <c r="C15" s="66"/>
      <c r="D15" s="67"/>
      <c r="E15" s="3">
        <v>3</v>
      </c>
      <c r="F15" s="23">
        <v>1</v>
      </c>
      <c r="G15" s="23">
        <f t="shared" si="0"/>
        <v>3</v>
      </c>
    </row>
    <row r="16" spans="1:7" x14ac:dyDescent="0.2">
      <c r="A16" s="65" t="s">
        <v>81</v>
      </c>
      <c r="B16" s="66"/>
      <c r="C16" s="66"/>
      <c r="D16" s="67"/>
      <c r="E16" s="3">
        <v>3</v>
      </c>
      <c r="F16" s="23">
        <v>1</v>
      </c>
      <c r="G16" s="23">
        <f t="shared" si="0"/>
        <v>3</v>
      </c>
    </row>
    <row r="17" spans="1:8" x14ac:dyDescent="0.2">
      <c r="A17" s="65" t="s">
        <v>82</v>
      </c>
      <c r="B17" s="66"/>
      <c r="C17" s="66"/>
      <c r="D17" s="67"/>
      <c r="E17" s="3">
        <v>3</v>
      </c>
      <c r="F17" s="23">
        <v>1</v>
      </c>
      <c r="G17" s="23">
        <f t="shared" si="0"/>
        <v>3</v>
      </c>
    </row>
    <row r="18" spans="1:8" x14ac:dyDescent="0.2">
      <c r="A18" s="65" t="s">
        <v>83</v>
      </c>
      <c r="B18" s="66"/>
      <c r="C18" s="66"/>
      <c r="D18" s="67"/>
      <c r="E18" s="3">
        <v>2</v>
      </c>
      <c r="F18" s="23">
        <v>1</v>
      </c>
      <c r="G18" s="23">
        <f t="shared" si="0"/>
        <v>2</v>
      </c>
    </row>
    <row r="19" spans="1:8" s="4" customFormat="1" x14ac:dyDescent="0.2">
      <c r="C19" s="54" t="s">
        <v>27</v>
      </c>
      <c r="D19" s="55"/>
      <c r="E19" s="55"/>
      <c r="F19" s="56"/>
      <c r="G19" s="15">
        <f>SUM(G6:G18)</f>
        <v>28</v>
      </c>
    </row>
    <row r="20" spans="1:8" s="4" customFormat="1" x14ac:dyDescent="0.2">
      <c r="C20" s="68" t="s">
        <v>22</v>
      </c>
      <c r="D20" s="69"/>
      <c r="E20" s="69"/>
      <c r="F20" s="70"/>
      <c r="G20" s="28">
        <f>0.6+(0.01*G19)</f>
        <v>0.88</v>
      </c>
    </row>
    <row r="21" spans="1:8" x14ac:dyDescent="0.2">
      <c r="H21" s="2"/>
    </row>
  </sheetData>
  <mergeCells count="19">
    <mergeCell ref="A9:D9"/>
    <mergeCell ref="C20:F20"/>
    <mergeCell ref="C19:F1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:G1"/>
    <mergeCell ref="A2:G2"/>
    <mergeCell ref="A6:D6"/>
    <mergeCell ref="A7:D7"/>
    <mergeCell ref="A8:D8"/>
    <mergeCell ref="A4:D4"/>
    <mergeCell ref="A5:D5"/>
  </mergeCells>
  <phoneticPr fontId="0" type="noConversion"/>
  <pageMargins left="0.78740157499999996" right="0.78740157499999996" top="0.984251969" bottom="0.984251969" header="0.49212598499999999" footer="0.49212598499999999"/>
  <pageSetup paperSize="9" orientation="landscape" verticalDpi="0" r:id="rId1"/>
  <headerFooter alignWithMargins="0">
    <oddFooter>&amp;CPág. &amp;P&amp;RData : &amp;D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Pict="0" r:id="rId5">
            <anchor moveWithCells="1" sizeWithCells="1">
              <from>
                <xdr:col>0</xdr:col>
                <xdr:colOff>66675</xdr:colOff>
                <xdr:row>0</xdr:row>
                <xdr:rowOff>0</xdr:rowOff>
              </from>
              <to>
                <xdr:col>2</xdr:col>
                <xdr:colOff>361950</xdr:colOff>
                <xdr:row>0</xdr:row>
                <xdr:rowOff>0</xdr:rowOff>
              </to>
            </anchor>
          </objectPr>
        </oleObject>
      </mc:Choice>
      <mc:Fallback>
        <oleObject progId="Word.Picture.8" shapeId="3073" r:id="rId4"/>
      </mc:Fallback>
    </mc:AlternateContent>
    <mc:AlternateContent xmlns:mc="http://schemas.openxmlformats.org/markup-compatibility/2006">
      <mc:Choice Requires="x14">
        <oleObject progId="Word.Picture.8" shapeId="3074" r:id="rId6">
          <objectPr defaultSize="0" autoPict="0" r:id="rId5">
            <anchor moveWithCells="1" sizeWithCells="1">
              <from>
                <xdr:col>0</xdr:col>
                <xdr:colOff>66675</xdr:colOff>
                <xdr:row>0</xdr:row>
                <xdr:rowOff>0</xdr:rowOff>
              </from>
              <to>
                <xdr:col>3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progId="Word.Picture.8" shapeId="3074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E7" sqref="E7"/>
    </sheetView>
  </sheetViews>
  <sheetFormatPr defaultRowHeight="12.75" x14ac:dyDescent="0.2"/>
  <cols>
    <col min="4" max="4" width="46.7109375" customWidth="1"/>
    <col min="5" max="5" width="16" style="2" bestFit="1" customWidth="1"/>
    <col min="6" max="6" width="12.28515625" style="2" customWidth="1"/>
    <col min="7" max="7" width="16.5703125" style="2" customWidth="1"/>
    <col min="8" max="8" width="14.85546875" customWidth="1"/>
  </cols>
  <sheetData>
    <row r="1" spans="1:8" s="6" customFormat="1" ht="18.75" x14ac:dyDescent="0.3">
      <c r="A1" s="35" t="s">
        <v>52</v>
      </c>
      <c r="B1" s="35"/>
      <c r="C1" s="35"/>
      <c r="D1" s="35"/>
      <c r="E1" s="35"/>
      <c r="F1" s="35"/>
      <c r="G1" s="35"/>
    </row>
    <row r="2" spans="1:8" s="1" customFormat="1" ht="15.75" x14ac:dyDescent="0.25">
      <c r="A2" s="36" t="s">
        <v>56</v>
      </c>
      <c r="B2" s="36"/>
      <c r="C2" s="36"/>
      <c r="D2" s="36"/>
      <c r="E2" s="36"/>
      <c r="F2" s="36"/>
      <c r="G2" s="36"/>
    </row>
    <row r="4" spans="1:8" s="1" customFormat="1" ht="15.75" x14ac:dyDescent="0.25">
      <c r="A4" s="40" t="s">
        <v>6</v>
      </c>
      <c r="B4" s="41"/>
      <c r="C4" s="41"/>
      <c r="D4" s="42"/>
      <c r="E4" s="12" t="s">
        <v>17</v>
      </c>
      <c r="F4" s="12" t="s">
        <v>19</v>
      </c>
      <c r="G4" s="12" t="s">
        <v>17</v>
      </c>
    </row>
    <row r="5" spans="1:8" s="1" customFormat="1" ht="15.75" x14ac:dyDescent="0.25">
      <c r="A5" s="51"/>
      <c r="B5" s="52"/>
      <c r="C5" s="52"/>
      <c r="D5" s="53"/>
      <c r="E5" s="25" t="s">
        <v>18</v>
      </c>
      <c r="F5" s="25" t="s">
        <v>20</v>
      </c>
      <c r="G5" s="25" t="s">
        <v>26</v>
      </c>
    </row>
    <row r="6" spans="1:8" x14ac:dyDescent="0.2">
      <c r="A6" s="65" t="s">
        <v>84</v>
      </c>
      <c r="B6" s="66"/>
      <c r="C6" s="66"/>
      <c r="D6" s="67"/>
      <c r="E6" s="3">
        <v>3</v>
      </c>
      <c r="F6" s="23">
        <v>1.5</v>
      </c>
      <c r="G6" s="23">
        <f>E6*F6</f>
        <v>4.5</v>
      </c>
    </row>
    <row r="7" spans="1:8" x14ac:dyDescent="0.2">
      <c r="A7" s="65" t="s">
        <v>85</v>
      </c>
      <c r="B7" s="66"/>
      <c r="C7" s="66"/>
      <c r="D7" s="67"/>
      <c r="E7" s="3">
        <v>0</v>
      </c>
      <c r="F7" s="23">
        <v>0.5</v>
      </c>
      <c r="G7" s="23">
        <f t="shared" ref="G7:G13" si="0">E7*F7</f>
        <v>0</v>
      </c>
    </row>
    <row r="8" spans="1:8" x14ac:dyDescent="0.2">
      <c r="A8" s="65" t="s">
        <v>86</v>
      </c>
      <c r="B8" s="66"/>
      <c r="C8" s="66"/>
      <c r="D8" s="67"/>
      <c r="E8" s="3">
        <v>3</v>
      </c>
      <c r="F8" s="23">
        <v>1</v>
      </c>
      <c r="G8" s="23">
        <f t="shared" si="0"/>
        <v>3</v>
      </c>
    </row>
    <row r="9" spans="1:8" x14ac:dyDescent="0.2">
      <c r="A9" s="65" t="s">
        <v>24</v>
      </c>
      <c r="B9" s="66"/>
      <c r="C9" s="66"/>
      <c r="D9" s="67"/>
      <c r="E9" s="3">
        <v>3</v>
      </c>
      <c r="F9" s="23">
        <v>0.5</v>
      </c>
      <c r="G9" s="23">
        <f t="shared" si="0"/>
        <v>1.5</v>
      </c>
    </row>
    <row r="10" spans="1:8" x14ac:dyDescent="0.2">
      <c r="A10" s="65" t="s">
        <v>42</v>
      </c>
      <c r="B10" s="66"/>
      <c r="C10" s="66"/>
      <c r="D10" s="67"/>
      <c r="E10" s="3">
        <v>5</v>
      </c>
      <c r="F10" s="23">
        <v>1</v>
      </c>
      <c r="G10" s="23">
        <f t="shared" si="0"/>
        <v>5</v>
      </c>
    </row>
    <row r="11" spans="1:8" x14ac:dyDescent="0.2">
      <c r="A11" s="65" t="s">
        <v>23</v>
      </c>
      <c r="B11" s="66"/>
      <c r="C11" s="66"/>
      <c r="D11" s="67"/>
      <c r="E11" s="3">
        <v>3</v>
      </c>
      <c r="F11" s="23">
        <v>2</v>
      </c>
      <c r="G11" s="23">
        <f t="shared" si="0"/>
        <v>6</v>
      </c>
    </row>
    <row r="12" spans="1:8" x14ac:dyDescent="0.2">
      <c r="A12" s="65" t="s">
        <v>87</v>
      </c>
      <c r="B12" s="66"/>
      <c r="C12" s="66"/>
      <c r="D12" s="67"/>
      <c r="E12" s="3">
        <v>5</v>
      </c>
      <c r="F12" s="23">
        <v>-1</v>
      </c>
      <c r="G12" s="23">
        <f t="shared" si="0"/>
        <v>-5</v>
      </c>
    </row>
    <row r="13" spans="1:8" x14ac:dyDescent="0.2">
      <c r="A13" s="65" t="s">
        <v>88</v>
      </c>
      <c r="B13" s="66"/>
      <c r="C13" s="66"/>
      <c r="D13" s="67"/>
      <c r="E13" s="3">
        <v>3</v>
      </c>
      <c r="F13" s="23">
        <v>-1</v>
      </c>
      <c r="G13" s="23">
        <f t="shared" si="0"/>
        <v>-3</v>
      </c>
    </row>
    <row r="14" spans="1:8" s="4" customFormat="1" x14ac:dyDescent="0.2">
      <c r="C14" s="54" t="s">
        <v>27</v>
      </c>
      <c r="D14" s="55"/>
      <c r="E14" s="55"/>
      <c r="F14" s="56"/>
      <c r="G14" s="15">
        <f>SUM(G6:G13)</f>
        <v>12</v>
      </c>
    </row>
    <row r="15" spans="1:8" s="4" customFormat="1" x14ac:dyDescent="0.2">
      <c r="C15" s="68" t="s">
        <v>25</v>
      </c>
      <c r="D15" s="69"/>
      <c r="E15" s="69"/>
      <c r="F15" s="70"/>
      <c r="G15" s="28">
        <f>1.4+(-0.03*G14)</f>
        <v>1.04</v>
      </c>
    </row>
    <row r="16" spans="1:8" x14ac:dyDescent="0.2">
      <c r="H16" s="2"/>
    </row>
  </sheetData>
  <mergeCells count="14">
    <mergeCell ref="A1:G1"/>
    <mergeCell ref="A2:G2"/>
    <mergeCell ref="A4:D4"/>
    <mergeCell ref="A5:D5"/>
    <mergeCell ref="C14:F14"/>
    <mergeCell ref="C15:F15"/>
    <mergeCell ref="A6:D6"/>
    <mergeCell ref="A7:D7"/>
    <mergeCell ref="A8:D8"/>
    <mergeCell ref="A9:D9"/>
    <mergeCell ref="A10:D10"/>
    <mergeCell ref="A11:D11"/>
    <mergeCell ref="A12:D12"/>
    <mergeCell ref="A13:D13"/>
  </mergeCells>
  <phoneticPr fontId="0" type="noConversion"/>
  <pageMargins left="0.78740157499999996" right="0.78740157499999996" top="0.984251969" bottom="0.984251969" header="0.49212598499999999" footer="0.49212598499999999"/>
  <pageSetup paperSize="9" orientation="landscape" verticalDpi="0" r:id="rId1"/>
  <headerFooter alignWithMargins="0">
    <oddFooter>&amp;CPág. &amp;P&amp;RData : &amp;D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0</xdr:col>
                <xdr:colOff>66675</xdr:colOff>
                <xdr:row>0</xdr:row>
                <xdr:rowOff>0</xdr:rowOff>
              </from>
              <to>
                <xdr:col>2</xdr:col>
                <xdr:colOff>361950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  <mc:AlternateContent xmlns:mc="http://schemas.openxmlformats.org/markup-compatibility/2006">
      <mc:Choice Requires="x14">
        <oleObject progId="Word.Picture.8" shapeId="4098" r:id="rId6">
          <objectPr defaultSize="0" autoPict="0" r:id="rId5">
            <anchor moveWithCells="1" sizeWithCells="1">
              <from>
                <xdr:col>0</xdr:col>
                <xdr:colOff>66675</xdr:colOff>
                <xdr:row>0</xdr:row>
                <xdr:rowOff>0</xdr:rowOff>
              </from>
              <to>
                <xdr:col>2</xdr:col>
                <xdr:colOff>361950</xdr:colOff>
                <xdr:row>0</xdr:row>
                <xdr:rowOff>0</xdr:rowOff>
              </to>
            </anchor>
          </objectPr>
        </oleObject>
      </mc:Choice>
      <mc:Fallback>
        <oleObject progId="Word.Picture.8" shapeId="4098" r:id="rId6"/>
      </mc:Fallback>
    </mc:AlternateContent>
    <mc:AlternateContent xmlns:mc="http://schemas.openxmlformats.org/markup-compatibility/2006">
      <mc:Choice Requires="x14">
        <oleObject progId="Word.Picture.8" shapeId="4099" r:id="rId7">
          <objectPr defaultSize="0" autoPict="0" r:id="rId5">
            <anchor moveWithCells="1" sizeWithCells="1">
              <from>
                <xdr:col>0</xdr:col>
                <xdr:colOff>66675</xdr:colOff>
                <xdr:row>0</xdr:row>
                <xdr:rowOff>0</xdr:rowOff>
              </from>
              <to>
                <xdr:col>3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progId="Word.Picture.8" shapeId="4099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showGridLines="0" topLeftCell="A10" workbookViewId="0">
      <selection activeCell="D32" sqref="D32"/>
    </sheetView>
  </sheetViews>
  <sheetFormatPr defaultRowHeight="12.75" x14ac:dyDescent="0.2"/>
  <cols>
    <col min="1" max="1" width="17.28515625" customWidth="1"/>
    <col min="2" max="2" width="18.42578125" customWidth="1"/>
    <col min="3" max="3" width="16.42578125" customWidth="1"/>
    <col min="4" max="4" width="20" customWidth="1"/>
    <col min="5" max="5" width="13.85546875" customWidth="1"/>
    <col min="6" max="6" width="13.28515625" hidden="1" customWidth="1"/>
    <col min="7" max="7" width="11" customWidth="1"/>
    <col min="8" max="8" width="13.42578125" customWidth="1"/>
  </cols>
  <sheetData>
    <row r="1" spans="1:6" s="6" customFormat="1" ht="18.75" x14ac:dyDescent="0.3">
      <c r="A1" s="35" t="s">
        <v>52</v>
      </c>
      <c r="B1" s="35"/>
      <c r="C1" s="35"/>
      <c r="D1" s="35"/>
      <c r="E1" s="35"/>
      <c r="F1" s="7"/>
    </row>
    <row r="2" spans="1:6" s="1" customFormat="1" ht="15.75" x14ac:dyDescent="0.25">
      <c r="A2" s="36" t="s">
        <v>44</v>
      </c>
      <c r="B2" s="36"/>
      <c r="C2" s="36"/>
      <c r="D2" s="36"/>
      <c r="E2" s="36"/>
      <c r="F2" s="8"/>
    </row>
    <row r="3" spans="1:6" x14ac:dyDescent="0.2">
      <c r="D3" s="2"/>
      <c r="E3" s="2"/>
      <c r="F3" s="2"/>
    </row>
    <row r="4" spans="1:6" x14ac:dyDescent="0.2">
      <c r="A4" s="54" t="s">
        <v>40</v>
      </c>
      <c r="B4" s="55"/>
      <c r="C4" s="55"/>
      <c r="D4" s="56"/>
      <c r="E4" s="23">
        <f>casos_de_uso!F39</f>
        <v>150</v>
      </c>
    </row>
    <row r="5" spans="1:6" s="4" customFormat="1" x14ac:dyDescent="0.2">
      <c r="A5" s="54" t="s">
        <v>21</v>
      </c>
      <c r="B5" s="55"/>
      <c r="C5" s="55"/>
      <c r="D5" s="56"/>
      <c r="E5" s="23">
        <f>fatores_técnicos!G20</f>
        <v>0.88</v>
      </c>
    </row>
    <row r="6" spans="1:6" s="4" customFormat="1" x14ac:dyDescent="0.2">
      <c r="A6" s="54" t="s">
        <v>29</v>
      </c>
      <c r="B6" s="55"/>
      <c r="C6" s="55"/>
      <c r="D6" s="56"/>
      <c r="E6" s="23">
        <f>fatores_ambientais!G15</f>
        <v>1.04</v>
      </c>
    </row>
    <row r="7" spans="1:6" s="4" customFormat="1" x14ac:dyDescent="0.2">
      <c r="A7" s="54" t="s">
        <v>41</v>
      </c>
      <c r="B7" s="55"/>
      <c r="C7" s="55"/>
      <c r="D7" s="56"/>
      <c r="E7" s="26">
        <f>E4*E5*E6</f>
        <v>137.28</v>
      </c>
      <c r="F7" s="10"/>
    </row>
    <row r="8" spans="1:6" x14ac:dyDescent="0.2">
      <c r="F8">
        <f>IF(fatores_técnicos!E6 &gt; 3,1,0)</f>
        <v>0</v>
      </c>
    </row>
    <row r="9" spans="1:6" x14ac:dyDescent="0.2">
      <c r="A9" s="54" t="s">
        <v>28</v>
      </c>
      <c r="B9" s="55"/>
      <c r="C9" s="55"/>
      <c r="D9" s="56"/>
      <c r="E9" s="27">
        <f>E7*F17</f>
        <v>2059.1999999999998</v>
      </c>
      <c r="F9">
        <f>IF(fatores_técnicos!E7 &gt; 3,1,0)</f>
        <v>0</v>
      </c>
    </row>
    <row r="10" spans="1:6" x14ac:dyDescent="0.2">
      <c r="F10">
        <f>IF(fatores_técnicos!E8&gt; 3,1,0)</f>
        <v>0</v>
      </c>
    </row>
    <row r="11" spans="1:6" x14ac:dyDescent="0.2">
      <c r="A11" s="74" t="s">
        <v>30</v>
      </c>
      <c r="B11" s="75"/>
      <c r="C11" s="75"/>
      <c r="D11" s="75"/>
      <c r="E11" s="76"/>
      <c r="F11">
        <f>IF(fatores_técnicos!E9 &gt; 3,1,0)</f>
        <v>0</v>
      </c>
    </row>
    <row r="12" spans="1:6" x14ac:dyDescent="0.2">
      <c r="A12" s="54" t="s">
        <v>10</v>
      </c>
      <c r="B12" s="55"/>
      <c r="C12" s="56"/>
      <c r="D12" s="15" t="s">
        <v>43</v>
      </c>
      <c r="E12" s="15" t="s">
        <v>11</v>
      </c>
      <c r="F12">
        <f>IF(fatores_técnicos!E10 &gt; 3,1,0)</f>
        <v>0</v>
      </c>
    </row>
    <row r="13" spans="1:6" x14ac:dyDescent="0.2">
      <c r="A13" s="71" t="s">
        <v>7</v>
      </c>
      <c r="B13" s="72"/>
      <c r="C13" s="73"/>
      <c r="D13" s="29">
        <v>10</v>
      </c>
      <c r="E13" s="30">
        <f>(E9*D13)/100</f>
        <v>205.92</v>
      </c>
      <c r="F13">
        <f>IF(fatores_técnicos!E11 &gt; 3,1,0)</f>
        <v>0</v>
      </c>
    </row>
    <row r="14" spans="1:6" x14ac:dyDescent="0.2">
      <c r="A14" s="71" t="s">
        <v>8</v>
      </c>
      <c r="B14" s="72"/>
      <c r="C14" s="73"/>
      <c r="D14" s="29">
        <v>20</v>
      </c>
      <c r="E14" s="30">
        <f>(E9*D14)/100</f>
        <v>411.84</v>
      </c>
      <c r="F14">
        <f>IF(fatores_ambientais!E12 &lt; 3,1,0)</f>
        <v>0</v>
      </c>
    </row>
    <row r="15" spans="1:6" x14ac:dyDescent="0.2">
      <c r="A15" s="71" t="s">
        <v>9</v>
      </c>
      <c r="B15" s="72"/>
      <c r="C15" s="73"/>
      <c r="D15" s="29">
        <v>60</v>
      </c>
      <c r="E15" s="30">
        <f>(E9*D15)/100</f>
        <v>1235.5199999999998</v>
      </c>
      <c r="F15">
        <f>IF(fatores_ambientais!E13 &lt; 3,1,0)</f>
        <v>0</v>
      </c>
    </row>
    <row r="16" spans="1:6" x14ac:dyDescent="0.2">
      <c r="A16" s="71" t="s">
        <v>57</v>
      </c>
      <c r="B16" s="72"/>
      <c r="C16" s="73"/>
      <c r="D16" s="29">
        <v>10</v>
      </c>
      <c r="E16" s="30">
        <f>(E9*D16)/100</f>
        <v>205.92</v>
      </c>
      <c r="F16">
        <f>SUM(F8:F15)</f>
        <v>0</v>
      </c>
    </row>
    <row r="17" spans="1:6" x14ac:dyDescent="0.2">
      <c r="C17" s="28" t="s">
        <v>12</v>
      </c>
      <c r="D17" s="28">
        <f>SUM(D13:D16)</f>
        <v>100</v>
      </c>
      <c r="E17" s="31">
        <f>SUM(E13:E16)</f>
        <v>2059.1999999999998</v>
      </c>
      <c r="F17">
        <f>IF(E25 &gt; 0,E25,IF(F16 &gt; 4,36,IF(F16 &lt;= 4,28,IF(F16 &gt; 2,28, IF(F16 &lt;= 2,20)))))</f>
        <v>15</v>
      </c>
    </row>
    <row r="19" spans="1:6" x14ac:dyDescent="0.2">
      <c r="A19" s="74" t="s">
        <v>48</v>
      </c>
      <c r="B19" s="75"/>
      <c r="C19" s="75"/>
      <c r="D19" s="75"/>
      <c r="E19" s="76"/>
    </row>
    <row r="20" spans="1:6" x14ac:dyDescent="0.2">
      <c r="A20" s="54" t="s">
        <v>46</v>
      </c>
      <c r="B20" s="55"/>
      <c r="C20" s="56"/>
      <c r="D20" s="15" t="s">
        <v>51</v>
      </c>
      <c r="E20" s="15" t="s">
        <v>9</v>
      </c>
    </row>
    <row r="21" spans="1:6" x14ac:dyDescent="0.2">
      <c r="A21" s="71" t="s">
        <v>47</v>
      </c>
      <c r="B21" s="72"/>
      <c r="C21" s="73"/>
      <c r="D21" s="26">
        <f>(((casos_de_uso!F34)*E5*E6)*F17)/casos_de_uso!F32</f>
        <v>68.64</v>
      </c>
      <c r="E21" s="26">
        <f>(((((casos_de_uso!F34)*E5*E6)*F17)/casos_de_uso!F32)*D15)/100</f>
        <v>41.183999999999997</v>
      </c>
    </row>
    <row r="22" spans="1:6" x14ac:dyDescent="0.2">
      <c r="A22" s="71" t="s">
        <v>49</v>
      </c>
      <c r="B22" s="72"/>
      <c r="C22" s="73"/>
      <c r="D22" s="26">
        <f>(((casos_de_uso!G34)*E5*E6)*F17)/casos_de_uso!G32</f>
        <v>137.28</v>
      </c>
      <c r="E22" s="26">
        <f>(((((casos_de_uso!G34)*E5*E6)*F17)/casos_de_uso!G32)*D15)/100</f>
        <v>82.367999999999995</v>
      </c>
    </row>
    <row r="23" spans="1:6" x14ac:dyDescent="0.2">
      <c r="A23" s="71" t="s">
        <v>50</v>
      </c>
      <c r="B23" s="72"/>
      <c r="C23" s="73"/>
      <c r="D23" s="26">
        <f>(((casos_de_uso!H34)*E5*E6)*F17)/casos_de_uso!H32</f>
        <v>205.92</v>
      </c>
      <c r="E23" s="26">
        <f>(((((casos_de_uso!H34)*E5*E6)*F17)/casos_de_uso!H32)*D15)/100</f>
        <v>123.55199999999999</v>
      </c>
    </row>
    <row r="24" spans="1:6" x14ac:dyDescent="0.2">
      <c r="D24" s="11"/>
      <c r="E24" s="11"/>
    </row>
    <row r="25" spans="1:6" x14ac:dyDescent="0.2">
      <c r="A25" s="54" t="s">
        <v>58</v>
      </c>
      <c r="B25" s="55"/>
      <c r="C25" s="55"/>
      <c r="D25" s="56"/>
      <c r="E25" s="27">
        <v>15</v>
      </c>
    </row>
    <row r="26" spans="1:6" x14ac:dyDescent="0.2">
      <c r="D26" s="11"/>
      <c r="E26" s="11"/>
    </row>
    <row r="27" spans="1:6" x14ac:dyDescent="0.2">
      <c r="A27" s="54" t="s">
        <v>59</v>
      </c>
      <c r="B27" s="55"/>
      <c r="C27" s="55"/>
      <c r="D27" s="56"/>
      <c r="E27" s="27">
        <v>160</v>
      </c>
    </row>
    <row r="29" spans="1:6" x14ac:dyDescent="0.2">
      <c r="A29" s="74" t="s">
        <v>60</v>
      </c>
      <c r="B29" s="75"/>
      <c r="C29" s="75"/>
      <c r="D29" s="75"/>
      <c r="E29" s="76"/>
    </row>
    <row r="30" spans="1:6" x14ac:dyDescent="0.2">
      <c r="A30" s="54" t="s">
        <v>61</v>
      </c>
      <c r="B30" s="56"/>
      <c r="C30" s="15" t="s">
        <v>62</v>
      </c>
      <c r="D30" s="15" t="s">
        <v>63</v>
      </c>
      <c r="E30" s="15" t="s">
        <v>64</v>
      </c>
    </row>
    <row r="31" spans="1:6" x14ac:dyDescent="0.2">
      <c r="A31" s="65" t="s">
        <v>65</v>
      </c>
      <c r="B31" s="67"/>
      <c r="C31" s="27">
        <v>1</v>
      </c>
      <c r="D31" s="26">
        <f>E14+E13</f>
        <v>617.76</v>
      </c>
      <c r="E31" s="26">
        <f>D31/E27</f>
        <v>3.8609999999999998</v>
      </c>
    </row>
    <row r="32" spans="1:6" x14ac:dyDescent="0.2">
      <c r="A32" s="65" t="s">
        <v>66</v>
      </c>
      <c r="B32" s="67"/>
      <c r="C32" s="27">
        <v>1</v>
      </c>
      <c r="D32" s="26">
        <f>E15+E16</f>
        <v>1441.4399999999998</v>
      </c>
      <c r="E32" s="26">
        <f>D32/E27</f>
        <v>9.0089999999999986</v>
      </c>
    </row>
  </sheetData>
  <mergeCells count="24">
    <mergeCell ref="A25:D25"/>
    <mergeCell ref="A27:D27"/>
    <mergeCell ref="A16:C16"/>
    <mergeCell ref="A19:E19"/>
    <mergeCell ref="A20:C20"/>
    <mergeCell ref="A21:C21"/>
    <mergeCell ref="A22:C22"/>
    <mergeCell ref="A23:C23"/>
    <mergeCell ref="A15:C15"/>
    <mergeCell ref="A31:B31"/>
    <mergeCell ref="A32:B32"/>
    <mergeCell ref="A1:E1"/>
    <mergeCell ref="A2:E2"/>
    <mergeCell ref="A29:E29"/>
    <mergeCell ref="A30:B30"/>
    <mergeCell ref="A4:D4"/>
    <mergeCell ref="A5:D5"/>
    <mergeCell ref="A6:D6"/>
    <mergeCell ref="A7:D7"/>
    <mergeCell ref="A9:D9"/>
    <mergeCell ref="A11:E11"/>
    <mergeCell ref="A12:C12"/>
    <mergeCell ref="A13:C13"/>
    <mergeCell ref="A14:C14"/>
  </mergeCells>
  <phoneticPr fontId="0" type="noConversion"/>
  <pageMargins left="0.78740157499999996" right="0.78740157499999996" top="0.984251969" bottom="0.984251969" header="0.49212598499999999" footer="0.49212598499999999"/>
  <pageSetup paperSize="9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819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200025</xdr:colOff>
                <xdr:row>0</xdr:row>
                <xdr:rowOff>0</xdr:rowOff>
              </to>
            </anchor>
          </objectPr>
        </oleObject>
      </mc:Choice>
      <mc:Fallback>
        <oleObject progId="Word.Picture.8" shapeId="8193" r:id="rId4"/>
      </mc:Fallback>
    </mc:AlternateContent>
    <mc:AlternateContent xmlns:mc="http://schemas.openxmlformats.org/markup-compatibility/2006">
      <mc:Choice Requires="x14">
        <oleObject progId="Word.Picture.8" shapeId="8201" r:id="rId6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200025</xdr:colOff>
                <xdr:row>0</xdr:row>
                <xdr:rowOff>0</xdr:rowOff>
              </to>
            </anchor>
          </objectPr>
        </oleObject>
      </mc:Choice>
      <mc:Fallback>
        <oleObject progId="Word.Picture.8" shapeId="820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atores</vt:lpstr>
      <vt:lpstr>casos_de_uso</vt:lpstr>
      <vt:lpstr>fatores_técnicos</vt:lpstr>
      <vt:lpstr>fatores_ambientais</vt:lpstr>
      <vt:lpstr>estimativa_esforço</vt:lpstr>
    </vt:vector>
  </TitlesOfParts>
  <Manager>Cristina Pinelli</Manager>
  <Company>CPQD / Procwork Tecnologia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Planilhas UCP</dc:title>
  <dc:subject>Métrica Use Case Point</dc:subject>
  <dc:creator>Oziel Moreira Neto</dc:creator>
  <cp:lastModifiedBy>MACHADO MACHADO 1001352113</cp:lastModifiedBy>
  <cp:lastPrinted>2002-10-31T17:56:46Z</cp:lastPrinted>
  <dcterms:created xsi:type="dcterms:W3CDTF">2002-07-10T21:19:06Z</dcterms:created>
  <dcterms:modified xsi:type="dcterms:W3CDTF">2014-08-07T01:16:49Z</dcterms:modified>
</cp:coreProperties>
</file>