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Data/Github/eval_IR_engines/"/>
    </mc:Choice>
  </mc:AlternateContent>
  <bookViews>
    <workbookView xWindow="5440" yWindow="4880" windowWidth="21600" windowHeight="14700" tabRatio="500"/>
  </bookViews>
  <sheets>
    <sheet name="Varied Length" sheetId="2" r:id="rId1"/>
    <sheet name="Same Length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1" i="2" l="1"/>
  <c r="U21" i="2"/>
  <c r="T21" i="2"/>
  <c r="S21" i="2"/>
  <c r="V20" i="2"/>
  <c r="U20" i="2"/>
  <c r="T20" i="2"/>
  <c r="S20" i="2"/>
  <c r="V19" i="2"/>
  <c r="U19" i="2"/>
  <c r="T19" i="2"/>
  <c r="S19" i="2"/>
  <c r="V18" i="2"/>
  <c r="U18" i="2"/>
  <c r="T18" i="2"/>
  <c r="S18" i="2"/>
  <c r="V17" i="2"/>
  <c r="U17" i="2"/>
  <c r="T17" i="2"/>
  <c r="S17" i="2"/>
  <c r="R21" i="2"/>
  <c r="R20" i="2"/>
  <c r="R19" i="2"/>
  <c r="R18" i="2"/>
  <c r="R17" i="2"/>
  <c r="O19" i="2"/>
  <c r="M17" i="2"/>
  <c r="Q21" i="2"/>
  <c r="Q17" i="2"/>
  <c r="P17" i="2"/>
  <c r="O17" i="2"/>
  <c r="P21" i="2"/>
  <c r="O21" i="2"/>
  <c r="N21" i="2"/>
  <c r="Q20" i="2"/>
  <c r="P20" i="2"/>
  <c r="O20" i="2"/>
  <c r="N20" i="2"/>
  <c r="Q19" i="2"/>
  <c r="P19" i="2"/>
  <c r="N19" i="2"/>
  <c r="Q18" i="2"/>
  <c r="P18" i="2"/>
  <c r="O18" i="2"/>
  <c r="N18" i="2"/>
  <c r="N17" i="2"/>
  <c r="M21" i="2"/>
  <c r="M20" i="2"/>
  <c r="M19" i="2"/>
  <c r="M18" i="2"/>
  <c r="L21" i="2"/>
  <c r="L20" i="2"/>
  <c r="L19" i="2"/>
  <c r="L18" i="2"/>
  <c r="L17" i="2"/>
  <c r="K21" i="2"/>
  <c r="K20" i="2"/>
  <c r="K19" i="2"/>
  <c r="K18" i="2"/>
  <c r="K17" i="2"/>
  <c r="J21" i="2"/>
  <c r="J20" i="2"/>
  <c r="J19" i="2"/>
  <c r="J18" i="2"/>
  <c r="J17" i="2"/>
  <c r="Q13" i="2"/>
  <c r="P13" i="2"/>
  <c r="O13" i="2"/>
  <c r="N13" i="2"/>
  <c r="Q12" i="2"/>
  <c r="P12" i="2"/>
  <c r="O12" i="2"/>
  <c r="N12" i="2"/>
  <c r="Q11" i="2"/>
  <c r="P11" i="2"/>
  <c r="O11" i="2"/>
  <c r="N11" i="2"/>
  <c r="Q10" i="2"/>
  <c r="P10" i="2"/>
  <c r="O10" i="2"/>
  <c r="N10" i="2"/>
  <c r="Q9" i="2"/>
  <c r="P9" i="2"/>
  <c r="O9" i="2"/>
  <c r="N9" i="2"/>
  <c r="M13" i="2"/>
  <c r="M12" i="2"/>
  <c r="M11" i="2"/>
  <c r="M10" i="2"/>
  <c r="M9" i="2"/>
  <c r="L13" i="2"/>
  <c r="L12" i="2"/>
  <c r="L11" i="2"/>
  <c r="L10" i="2"/>
  <c r="L9" i="2"/>
  <c r="F17" i="2"/>
  <c r="K26" i="2"/>
  <c r="L26" i="2"/>
  <c r="M26" i="2"/>
  <c r="I26" i="2"/>
  <c r="U10" i="2"/>
  <c r="E10" i="2"/>
  <c r="W10" i="2"/>
  <c r="X10" i="2"/>
  <c r="G13" i="2"/>
  <c r="K13" i="2"/>
  <c r="E13" i="2"/>
  <c r="J13" i="2"/>
  <c r="G12" i="2"/>
  <c r="K12" i="2"/>
  <c r="E12" i="2"/>
  <c r="J12" i="2"/>
  <c r="G11" i="2"/>
  <c r="K11" i="2"/>
  <c r="E11" i="2"/>
  <c r="J11" i="2"/>
  <c r="G10" i="2"/>
  <c r="K10" i="2"/>
  <c r="J10" i="2"/>
  <c r="G9" i="2"/>
  <c r="K9" i="2"/>
  <c r="E9" i="2"/>
  <c r="J9" i="2"/>
  <c r="E9" i="1"/>
  <c r="F8" i="1"/>
  <c r="I10" i="1"/>
  <c r="H10" i="1"/>
  <c r="G10" i="1"/>
  <c r="F10" i="1"/>
  <c r="E10" i="1"/>
  <c r="I8" i="1"/>
  <c r="H8" i="1"/>
  <c r="G8" i="1"/>
  <c r="E8" i="1"/>
  <c r="G9" i="1"/>
  <c r="I9" i="1"/>
  <c r="H9" i="1"/>
  <c r="F9" i="1"/>
  <c r="I11" i="1"/>
  <c r="H11" i="1"/>
  <c r="G11" i="1"/>
  <c r="F11" i="1"/>
  <c r="E11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<sst xmlns="http://schemas.openxmlformats.org/spreadsheetml/2006/main" count="87" uniqueCount="55">
  <si>
    <t>Title</t>
  </si>
  <si>
    <t>Body</t>
  </si>
  <si>
    <t>Title Weight</t>
  </si>
  <si>
    <t>Body Weight</t>
  </si>
  <si>
    <t>Weight Scheme</t>
  </si>
  <si>
    <t>Title Only</t>
  </si>
  <si>
    <t>Title Boost</t>
  </si>
  <si>
    <t>Title = Body</t>
  </si>
  <si>
    <t>Body Boost</t>
  </si>
  <si>
    <t>Body Only</t>
  </si>
  <si>
    <t>Score</t>
  </si>
  <si>
    <t>x_title</t>
  </si>
  <si>
    <t>x_body</t>
  </si>
  <si>
    <t>K1</t>
  </si>
  <si>
    <t>earth earth earth earth earth earth earth earth</t>
  </si>
  <si>
    <t>mars mars mars mars mars mars mars mars</t>
  </si>
  <si>
    <t>earth earth earth earth mars mars mars mars</t>
  </si>
  <si>
    <t>earth earth earth earth earth earth mars mars</t>
  </si>
  <si>
    <t>earth earth earth earth earth earth earth mars</t>
  </si>
  <si>
    <t>title Len</t>
  </si>
  <si>
    <t>Avg Title Len</t>
  </si>
  <si>
    <t>Body Len</t>
  </si>
  <si>
    <t>Avg Body Len</t>
  </si>
  <si>
    <t>nx_dft_title</t>
  </si>
  <si>
    <t>nx_dft_body</t>
  </si>
  <si>
    <t>B_Title</t>
  </si>
  <si>
    <t>B_Body</t>
  </si>
  <si>
    <t>earth earth  earth earth earth earth earth earth earth</t>
  </si>
  <si>
    <t>earth earth earth earth earth earth earth earth earth earth earth mars</t>
  </si>
  <si>
    <t>earth earth earth earth earth earth earth earth earth earth mars mars mars mars</t>
  </si>
  <si>
    <t>earth earth earth mars mars</t>
  </si>
  <si>
    <t>mars mars mars mars mars mars mars mars mars mars</t>
  </si>
  <si>
    <t>mars mars  mars  mars mars mars  mars  mars mars mars  mars  mars mars mars  mars  mars mars mars  mars  mars mars mars  mars  mars</t>
  </si>
  <si>
    <t>earth earth earth earth earth earth earth earth earth mars mars mars mars mars mars mars mars mars mars mars mars mars</t>
  </si>
  <si>
    <t>earth earth earth earth earth earth earth earth earth earth earth mars mars mars mars mars mars mars mars mars</t>
  </si>
  <si>
    <t>earth earth earth earth earth earth earth earth earth earth earth earth mars mars mars mars mars mars</t>
  </si>
  <si>
    <t>earth earth earth earth earth earth earth earth earth earth earth earth mars mars mars mars</t>
  </si>
  <si>
    <t>Id</t>
  </si>
  <si>
    <t>ES_IDF</t>
  </si>
  <si>
    <t>ES_DocCount</t>
  </si>
  <si>
    <t>ES_DocFreq</t>
  </si>
  <si>
    <t>ES_BM25_Title</t>
  </si>
  <si>
    <t>TF Norm_Title</t>
  </si>
  <si>
    <t>FieldLength (docLen)</t>
  </si>
  <si>
    <t>IDF</t>
  </si>
  <si>
    <t>Bf_Title</t>
  </si>
  <si>
    <t>Bf_Body</t>
  </si>
  <si>
    <t>TF Title Only</t>
  </si>
  <si>
    <t>TF Title Boost</t>
  </si>
  <si>
    <t>TF Title=Body</t>
  </si>
  <si>
    <t>TF Body Boost</t>
  </si>
  <si>
    <t>BM25F Title Only</t>
  </si>
  <si>
    <t>BM25F Title Boost</t>
  </si>
  <si>
    <t>BM25F Title=Body</t>
  </si>
  <si>
    <t>BM25F Body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</si>
</sst>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6" formatCode="0.00000000"/>
    <numFmt numFmtId="168" formatCode="0.000000"/>
    <numFmt numFmtId="169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1" fillId="2" borderId="0" xfId="0" applyNumberFormat="1" applyFont="1" applyFill="1"/>
    <xf numFmtId="164" fontId="0" fillId="6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2" borderId="0" xfId="0" applyNumberFormat="1" applyFill="1"/>
    <xf numFmtId="164" fontId="1" fillId="6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164" fontId="1" fillId="5" borderId="0" xfId="0" applyNumberFormat="1" applyFont="1" applyFill="1"/>
    <xf numFmtId="164" fontId="3" fillId="2" borderId="0" xfId="0" applyNumberFormat="1" applyFont="1" applyFill="1"/>
    <xf numFmtId="164" fontId="4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/>
    <xf numFmtId="0" fontId="0" fillId="7" borderId="0" xfId="0" applyFill="1"/>
    <xf numFmtId="0" fontId="2" fillId="7" borderId="0" xfId="0" applyFont="1" applyFill="1" applyAlignment="1">
      <alignment horizontal="center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6" borderId="0" xfId="0" applyNumberFormat="1" applyFill="1"/>
    <xf numFmtId="1" fontId="0" fillId="6" borderId="0" xfId="0" applyNumberFormat="1" applyFill="1"/>
    <xf numFmtId="169" fontId="0" fillId="6" borderId="0" xfId="0" applyNumberFormat="1" applyFill="1"/>
    <xf numFmtId="169" fontId="4" fillId="2" borderId="0" xfId="0" applyNumberFormat="1" applyFont="1" applyFill="1"/>
    <xf numFmtId="169" fontId="3" fillId="2" borderId="0" xfId="0" applyNumberFormat="1" applyFont="1" applyFill="1"/>
    <xf numFmtId="169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8AD8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C1" workbookViewId="0">
      <selection activeCell="V11" sqref="V11"/>
    </sheetView>
  </sheetViews>
  <sheetFormatPr baseColWidth="10" defaultRowHeight="16" x14ac:dyDescent="0.2"/>
  <cols>
    <col min="1" max="1" width="2.6640625" bestFit="1" customWidth="1"/>
    <col min="2" max="2" width="58.1640625" bestFit="1" customWidth="1"/>
    <col min="3" max="3" width="113.83203125" bestFit="1" customWidth="1"/>
    <col min="4" max="4" width="7.6640625" bestFit="1" customWidth="1"/>
    <col min="5" max="5" width="11.5" bestFit="1" customWidth="1"/>
    <col min="6" max="6" width="9.6640625" bestFit="1" customWidth="1"/>
    <col min="7" max="7" width="12" bestFit="1" customWidth="1"/>
    <col min="8" max="8" width="11.5" bestFit="1" customWidth="1"/>
    <col min="9" max="10" width="10.5" bestFit="1" customWidth="1"/>
    <col min="11" max="11" width="13.83203125" bestFit="1" customWidth="1"/>
    <col min="12" max="12" width="11.6640625" bestFit="1" customWidth="1"/>
    <col min="13" max="13" width="11.1640625" bestFit="1" customWidth="1"/>
    <col min="14" max="14" width="12.1640625" bestFit="1" customWidth="1"/>
    <col min="15" max="15" width="12" bestFit="1" customWidth="1"/>
    <col min="16" max="16" width="12.6640625" style="22" bestFit="1" customWidth="1"/>
    <col min="17" max="17" width="12.6640625" bestFit="1" customWidth="1"/>
    <col min="18" max="18" width="15" bestFit="1" customWidth="1"/>
    <col min="20" max="20" width="16" bestFit="1" customWidth="1"/>
    <col min="21" max="21" width="16.5" bestFit="1" customWidth="1"/>
    <col min="22" max="22" width="18" bestFit="1" customWidth="1"/>
    <col min="23" max="23" width="13.33203125" bestFit="1" customWidth="1"/>
  </cols>
  <sheetData>
    <row r="1" spans="1:25" x14ac:dyDescent="0.2">
      <c r="L1" t="s">
        <v>4</v>
      </c>
      <c r="M1" s="1" t="s">
        <v>5</v>
      </c>
      <c r="N1" s="23" t="s">
        <v>6</v>
      </c>
      <c r="O1" s="2" t="s">
        <v>7</v>
      </c>
      <c r="P1" s="3" t="s">
        <v>8</v>
      </c>
      <c r="Q1" s="4" t="s">
        <v>9</v>
      </c>
    </row>
    <row r="2" spans="1:25" x14ac:dyDescent="0.2">
      <c r="L2" t="s">
        <v>2</v>
      </c>
      <c r="M2" s="1">
        <v>10</v>
      </c>
      <c r="N2" s="23">
        <v>7</v>
      </c>
      <c r="O2" s="2">
        <v>5</v>
      </c>
      <c r="P2" s="3">
        <v>3</v>
      </c>
      <c r="Q2" s="4">
        <v>0</v>
      </c>
    </row>
    <row r="3" spans="1:25" x14ac:dyDescent="0.2">
      <c r="L3" t="s">
        <v>3</v>
      </c>
      <c r="M3" s="1">
        <v>0</v>
      </c>
      <c r="N3" s="23">
        <v>3</v>
      </c>
      <c r="O3" s="2">
        <v>5</v>
      </c>
      <c r="P3" s="3">
        <v>7</v>
      </c>
      <c r="Q3" s="4">
        <v>10</v>
      </c>
    </row>
    <row r="4" spans="1:25" x14ac:dyDescent="0.2">
      <c r="L4" t="s">
        <v>13</v>
      </c>
      <c r="M4" s="1">
        <v>1.2</v>
      </c>
      <c r="N4" s="23"/>
      <c r="O4" s="2"/>
      <c r="P4" s="3"/>
      <c r="Q4" s="4"/>
    </row>
    <row r="5" spans="1:25" x14ac:dyDescent="0.2">
      <c r="L5" t="s">
        <v>25</v>
      </c>
      <c r="M5" s="1">
        <v>0.75</v>
      </c>
      <c r="N5" s="23"/>
      <c r="O5" s="2"/>
      <c r="P5" s="3"/>
      <c r="Q5" s="4"/>
    </row>
    <row r="6" spans="1:25" x14ac:dyDescent="0.2">
      <c r="L6" t="s">
        <v>26</v>
      </c>
      <c r="M6" s="1">
        <v>0.75</v>
      </c>
      <c r="N6" s="23"/>
      <c r="O6" s="2"/>
      <c r="P6" s="3"/>
      <c r="Q6" s="4"/>
    </row>
    <row r="7" spans="1:25" x14ac:dyDescent="0.2">
      <c r="M7" s="1"/>
      <c r="N7" s="23"/>
      <c r="O7" s="2"/>
      <c r="P7" s="3"/>
      <c r="Q7" s="4"/>
      <c r="S7" s="5" t="s">
        <v>0</v>
      </c>
      <c r="T7" s="5"/>
      <c r="U7" s="5"/>
      <c r="V7" s="5"/>
      <c r="W7" s="5"/>
      <c r="X7" s="5"/>
      <c r="Y7" t="s">
        <v>1</v>
      </c>
    </row>
    <row r="8" spans="1:25" x14ac:dyDescent="0.2">
      <c r="A8" t="s">
        <v>37</v>
      </c>
      <c r="B8" t="s">
        <v>0</v>
      </c>
      <c r="C8" t="s">
        <v>1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12</v>
      </c>
      <c r="J8" t="s">
        <v>23</v>
      </c>
      <c r="K8" t="s">
        <v>24</v>
      </c>
      <c r="L8" t="s">
        <v>44</v>
      </c>
      <c r="M8" s="18" t="s">
        <v>10</v>
      </c>
      <c r="N8" s="24" t="s">
        <v>10</v>
      </c>
      <c r="O8" s="19" t="s">
        <v>10</v>
      </c>
      <c r="P8" s="20" t="s">
        <v>10</v>
      </c>
      <c r="Q8" s="21" t="s">
        <v>10</v>
      </c>
      <c r="S8" s="5" t="s">
        <v>39</v>
      </c>
      <c r="T8" s="5" t="s">
        <v>40</v>
      </c>
      <c r="U8" s="5" t="s">
        <v>38</v>
      </c>
      <c r="V8" s="5" t="s">
        <v>43</v>
      </c>
      <c r="W8" s="5" t="s">
        <v>42</v>
      </c>
      <c r="X8" s="5" t="s">
        <v>41</v>
      </c>
    </row>
    <row r="9" spans="1:25" x14ac:dyDescent="0.2">
      <c r="A9">
        <v>1</v>
      </c>
      <c r="B9" t="s">
        <v>27</v>
      </c>
      <c r="C9" t="s">
        <v>32</v>
      </c>
      <c r="D9">
        <v>9</v>
      </c>
      <c r="E9">
        <f>AVERAGE(D$9:D$13)</f>
        <v>10</v>
      </c>
      <c r="F9">
        <v>24</v>
      </c>
      <c r="G9">
        <f>AVERAGE(F$9:F$13)</f>
        <v>20</v>
      </c>
      <c r="H9">
        <v>9</v>
      </c>
      <c r="I9">
        <v>0</v>
      </c>
      <c r="J9">
        <f>H9/(1+M$5*(D9/E9-1))</f>
        <v>9.7297297297297298</v>
      </c>
      <c r="K9">
        <f>I9/(1+M$6*(F9/G9-1))</f>
        <v>0</v>
      </c>
      <c r="L9" s="25">
        <f>LN(1+((5-5+0.5)/(5+0.5)))</f>
        <v>8.7011376989629699E-2</v>
      </c>
      <c r="M9" s="32">
        <f>((M$2*$J9+M$3*$K9)/($M$4+(M$2*$J9+M$3*$K9)))*$L9</f>
        <v>8.5951310822814972E-2</v>
      </c>
      <c r="N9" s="17">
        <f t="shared" ref="N9:Q13" si="0">((N$2*$J9+N$3*$K9)/($M$4+(N$2*$J9+N$3*$K9)))*$L9</f>
        <v>8.5504862741330068E-2</v>
      </c>
      <c r="O9" s="31">
        <f t="shared" si="0"/>
        <v>8.4916763490204647E-2</v>
      </c>
      <c r="P9" s="31">
        <f t="shared" si="0"/>
        <v>8.3575495507648589E-2</v>
      </c>
      <c r="Q9" s="31">
        <f t="shared" si="0"/>
        <v>0</v>
      </c>
      <c r="S9" s="5"/>
      <c r="T9" s="5"/>
      <c r="U9" s="5"/>
      <c r="V9" s="5">
        <v>10.14</v>
      </c>
      <c r="W9" s="5"/>
      <c r="X9" s="5"/>
    </row>
    <row r="10" spans="1:25" x14ac:dyDescent="0.2">
      <c r="A10">
        <v>2</v>
      </c>
      <c r="B10" t="s">
        <v>28</v>
      </c>
      <c r="C10" t="s">
        <v>33</v>
      </c>
      <c r="D10">
        <v>12</v>
      </c>
      <c r="E10">
        <f t="shared" ref="E10:E13" si="1">AVERAGE(D$9:D$13)</f>
        <v>10</v>
      </c>
      <c r="F10">
        <v>22</v>
      </c>
      <c r="G10">
        <f t="shared" ref="G10:G13" si="2">AVERAGE(F$9:F$13)</f>
        <v>20</v>
      </c>
      <c r="H10">
        <v>11</v>
      </c>
      <c r="I10">
        <v>9</v>
      </c>
      <c r="J10">
        <f>H10/(1+M$5*(D10/E10-1))</f>
        <v>9.5652173913043494</v>
      </c>
      <c r="K10">
        <f>I10/(1+M$6*(F10/G10-1))</f>
        <v>8.3720930232558128</v>
      </c>
      <c r="L10">
        <f>LN(1+((5-5+0.5)/(5+0.5)))</f>
        <v>8.7011376989629699E-2</v>
      </c>
      <c r="M10" s="31">
        <f t="shared" ref="M10:M13" si="3">((M$2*$J10+M$3*$K10)/($M$4+(M$2*$J10+M$3*$K10)))*$L10</f>
        <v>8.5933304622546836E-2</v>
      </c>
      <c r="N10" s="16">
        <f t="shared" si="0"/>
        <v>8.5891933255957717E-2</v>
      </c>
      <c r="O10" s="31">
        <f t="shared" si="0"/>
        <v>8.5862541985921789E-2</v>
      </c>
      <c r="P10" s="31">
        <f t="shared" si="0"/>
        <v>8.5831565752256769E-2</v>
      </c>
      <c r="Q10" s="31">
        <f t="shared" si="0"/>
        <v>8.5781837321356913E-2</v>
      </c>
      <c r="S10" s="5">
        <v>5</v>
      </c>
      <c r="T10" s="5">
        <v>4</v>
      </c>
      <c r="U10" s="28">
        <f>LN(1+(S10-T10+0.5)/(T10+0.5))</f>
        <v>0.28768207245178085</v>
      </c>
      <c r="V10" s="29">
        <v>16</v>
      </c>
      <c r="W10" s="5">
        <f>(H10*(M4+1))/(H10+M4*(1-M5+M5*V10/E10))</f>
        <v>1.8995290423861855</v>
      </c>
      <c r="X10" s="30">
        <f>N2*U10*W10</f>
        <v>3.8252231611720315</v>
      </c>
    </row>
    <row r="11" spans="1:25" x14ac:dyDescent="0.2">
      <c r="A11">
        <v>3</v>
      </c>
      <c r="B11" t="s">
        <v>29</v>
      </c>
      <c r="C11" t="s">
        <v>34</v>
      </c>
      <c r="D11">
        <v>14</v>
      </c>
      <c r="E11">
        <f t="shared" si="1"/>
        <v>10</v>
      </c>
      <c r="F11">
        <v>20</v>
      </c>
      <c r="G11">
        <f t="shared" si="2"/>
        <v>20</v>
      </c>
      <c r="H11">
        <v>10</v>
      </c>
      <c r="I11">
        <v>11</v>
      </c>
      <c r="J11">
        <f>H11/(1+M$5*(D11/E11-1))</f>
        <v>7.6923076923076934</v>
      </c>
      <c r="K11">
        <f>I11/(1+M$6*(F11/G11-1))</f>
        <v>11</v>
      </c>
      <c r="L11">
        <f t="shared" ref="L11:L13" si="4">LN(1+((5-5+0.5)/(5+0.5)))</f>
        <v>8.7011376989629699E-2</v>
      </c>
      <c r="M11" s="31">
        <f t="shared" si="3"/>
        <v>8.5674849339926834E-2</v>
      </c>
      <c r="N11" s="17">
        <f t="shared" si="0"/>
        <v>8.5825480186346254E-2</v>
      </c>
      <c r="O11" s="32">
        <f t="shared" si="0"/>
        <v>8.5908356120916698E-2</v>
      </c>
      <c r="P11" s="31">
        <f t="shared" si="0"/>
        <v>8.5980405182673733E-2</v>
      </c>
      <c r="Q11" s="31">
        <f t="shared" si="0"/>
        <v>8.6072405295497006E-2</v>
      </c>
      <c r="S11" s="5"/>
      <c r="T11" s="5"/>
      <c r="U11" s="5"/>
      <c r="V11" s="5">
        <v>16</v>
      </c>
      <c r="W11" s="5"/>
      <c r="X11" s="5"/>
    </row>
    <row r="12" spans="1:25" x14ac:dyDescent="0.2">
      <c r="A12">
        <v>4</v>
      </c>
      <c r="B12" t="s">
        <v>30</v>
      </c>
      <c r="C12" t="s">
        <v>35</v>
      </c>
      <c r="D12">
        <v>5</v>
      </c>
      <c r="E12">
        <f t="shared" si="1"/>
        <v>10</v>
      </c>
      <c r="F12">
        <v>18</v>
      </c>
      <c r="G12">
        <f t="shared" si="2"/>
        <v>20</v>
      </c>
      <c r="H12">
        <v>3</v>
      </c>
      <c r="I12">
        <v>12</v>
      </c>
      <c r="J12">
        <f>H12/(1+M$5*(D12/E12-1))</f>
        <v>4.8</v>
      </c>
      <c r="K12">
        <f>I12/(1+M$6*(F12/G12-1))</f>
        <v>12.972972972972972</v>
      </c>
      <c r="L12">
        <f t="shared" si="4"/>
        <v>8.7011376989629699E-2</v>
      </c>
      <c r="M12" s="31">
        <f t="shared" si="3"/>
        <v>8.4889148282565552E-2</v>
      </c>
      <c r="N12" s="17">
        <f t="shared" si="0"/>
        <v>8.5595001737268805E-2</v>
      </c>
      <c r="O12" s="31">
        <f t="shared" si="0"/>
        <v>8.5852060839605823E-2</v>
      </c>
      <c r="P12" s="32">
        <f t="shared" si="0"/>
        <v>8.6030145368594546E-2</v>
      </c>
      <c r="Q12" s="31">
        <f t="shared" si="0"/>
        <v>8.6213898429159969E-2</v>
      </c>
      <c r="S12" s="5"/>
      <c r="T12" s="5"/>
      <c r="U12" s="5"/>
      <c r="V12" s="5">
        <v>5.2240000000000002</v>
      </c>
      <c r="W12" s="5"/>
      <c r="X12" s="5"/>
    </row>
    <row r="13" spans="1:25" x14ac:dyDescent="0.2">
      <c r="A13">
        <v>5</v>
      </c>
      <c r="B13" t="s">
        <v>31</v>
      </c>
      <c r="C13" t="s">
        <v>36</v>
      </c>
      <c r="D13">
        <v>10</v>
      </c>
      <c r="E13">
        <f t="shared" si="1"/>
        <v>10</v>
      </c>
      <c r="F13">
        <v>16</v>
      </c>
      <c r="G13">
        <f t="shared" si="2"/>
        <v>20</v>
      </c>
      <c r="H13">
        <v>0</v>
      </c>
      <c r="I13">
        <v>12</v>
      </c>
      <c r="J13">
        <f>H13/(1+M$5*(D13/E13-1))</f>
        <v>0</v>
      </c>
      <c r="K13">
        <f>I13/(1+M$6*(F13/G13-1))</f>
        <v>14.117647058823527</v>
      </c>
      <c r="L13">
        <f t="shared" si="4"/>
        <v>8.7011376989629699E-2</v>
      </c>
      <c r="M13" s="31">
        <f t="shared" si="3"/>
        <v>0</v>
      </c>
      <c r="N13" s="17">
        <f t="shared" si="0"/>
        <v>8.461398086511801E-2</v>
      </c>
      <c r="O13" s="31">
        <f t="shared" si="0"/>
        <v>8.5556909527659486E-2</v>
      </c>
      <c r="P13" s="31">
        <f t="shared" si="0"/>
        <v>8.5967486087142955E-2</v>
      </c>
      <c r="Q13" s="32">
        <f t="shared" si="0"/>
        <v>8.6278013871720086E-2</v>
      </c>
      <c r="S13" s="5"/>
      <c r="T13" s="5"/>
      <c r="U13" s="5"/>
      <c r="V13" s="5"/>
      <c r="W13" s="5"/>
      <c r="X13" s="5"/>
    </row>
    <row r="16" spans="1:25" x14ac:dyDescent="0.2">
      <c r="J16" t="s">
        <v>45</v>
      </c>
      <c r="K16" t="s">
        <v>46</v>
      </c>
      <c r="L16" t="s">
        <v>44</v>
      </c>
      <c r="M16" t="s">
        <v>47</v>
      </c>
      <c r="N16" t="s">
        <v>48</v>
      </c>
      <c r="O16" t="s">
        <v>49</v>
      </c>
      <c r="P16" s="22" t="s">
        <v>50</v>
      </c>
      <c r="Q16" s="22" t="s">
        <v>50</v>
      </c>
      <c r="R16" t="s">
        <v>51</v>
      </c>
      <c r="S16" t="s">
        <v>52</v>
      </c>
      <c r="T16" t="s">
        <v>53</v>
      </c>
      <c r="U16" s="22" t="s">
        <v>54</v>
      </c>
      <c r="V16" s="22" t="s">
        <v>54</v>
      </c>
    </row>
    <row r="17" spans="6:22" x14ac:dyDescent="0.2">
      <c r="F17">
        <f>LOG(0.5)</f>
        <v>-0.3010299956639812</v>
      </c>
      <c r="J17">
        <f>((1-M$5)+M$5*(D9/E9))</f>
        <v>0.92500000000000004</v>
      </c>
      <c r="K17">
        <f>((1-M$6)+M$6*(F9/G9))</f>
        <v>1.1499999999999999</v>
      </c>
      <c r="L17">
        <f>LN(1+((5-5+0.5)/(5+0.5)))</f>
        <v>8.7011376989629699E-2</v>
      </c>
      <c r="M17">
        <f>((M$2*$H9)/$J17)+((M$3*$I9)/$K17)</f>
        <v>97.297297297297291</v>
      </c>
      <c r="N17">
        <f>((N$2*$H9)/$J17)+((N$3*$I9)/$K17)</f>
        <v>68.108108108108098</v>
      </c>
      <c r="O17">
        <f t="shared" ref="O17:Q17" si="5">((O$2*$H9)/$J17)+((O$3*$I9)/$K17)</f>
        <v>48.648648648648646</v>
      </c>
      <c r="P17">
        <f t="shared" si="5"/>
        <v>29.189189189189189</v>
      </c>
      <c r="Q17">
        <f t="shared" si="5"/>
        <v>0</v>
      </c>
      <c r="R17" s="33">
        <f>(M17/($M$4+M17))*$L17</f>
        <v>8.5951310822814972E-2</v>
      </c>
      <c r="S17" s="27">
        <f t="shared" ref="S17:S21" si="6">(N17/($M$4+N17))*$L17</f>
        <v>8.5504862741330068E-2</v>
      </c>
      <c r="T17" s="27">
        <f t="shared" ref="T17:T21" si="7">(O17/($M$4+O17))*$L17</f>
        <v>8.4916763490204647E-2</v>
      </c>
      <c r="U17" s="27">
        <f t="shared" ref="U17:U21" si="8">(P17/($M$4+P17))*$L17</f>
        <v>8.3575495507648589E-2</v>
      </c>
      <c r="V17" s="27">
        <f t="shared" ref="V17:V21" si="9">(Q17/($M$4+Q17))*$L17</f>
        <v>0</v>
      </c>
    </row>
    <row r="18" spans="6:22" x14ac:dyDescent="0.2">
      <c r="J18">
        <f t="shared" ref="J18:J21" si="10">((1-M$5)+M$5*(D10/E10))</f>
        <v>1.1499999999999999</v>
      </c>
      <c r="K18">
        <f t="shared" ref="K18:K21" si="11">((1-M$6)+M$6*(F10/G10))</f>
        <v>1.0750000000000002</v>
      </c>
      <c r="L18">
        <f>LN(1+((5-5+0.5)/(5+0.5)))</f>
        <v>8.7011376989629699E-2</v>
      </c>
      <c r="M18">
        <f t="shared" ref="M18:Q21" si="12">((M$2*$H10)/$J18)+((M$3*$I10)/$K18)</f>
        <v>95.652173913043484</v>
      </c>
      <c r="N18">
        <f t="shared" si="12"/>
        <v>92.072800808897881</v>
      </c>
      <c r="O18">
        <f t="shared" si="12"/>
        <v>89.686552072800808</v>
      </c>
      <c r="P18">
        <f t="shared" si="12"/>
        <v>87.300303336703735</v>
      </c>
      <c r="Q18">
        <f t="shared" si="12"/>
        <v>83.720930232558132</v>
      </c>
      <c r="R18" s="27">
        <f t="shared" ref="R18:R21" si="13">(M18/($M$4+M18))*$L18</f>
        <v>8.5933304622546836E-2</v>
      </c>
      <c r="S18" s="33">
        <f t="shared" si="6"/>
        <v>8.5891933255957717E-2</v>
      </c>
      <c r="T18" s="27">
        <f t="shared" si="7"/>
        <v>8.5862541985921789E-2</v>
      </c>
      <c r="U18" s="27">
        <f t="shared" si="8"/>
        <v>8.5831565752256769E-2</v>
      </c>
      <c r="V18" s="27">
        <f t="shared" si="9"/>
        <v>8.5781837321356913E-2</v>
      </c>
    </row>
    <row r="19" spans="6:22" x14ac:dyDescent="0.2">
      <c r="J19">
        <f t="shared" si="10"/>
        <v>1.2999999999999998</v>
      </c>
      <c r="K19">
        <f t="shared" si="11"/>
        <v>1</v>
      </c>
      <c r="L19">
        <f t="shared" ref="L19:L21" si="14">LN(1+((5-5+0.5)/(5+0.5)))</f>
        <v>8.7011376989629699E-2</v>
      </c>
      <c r="M19">
        <f t="shared" si="12"/>
        <v>76.923076923076934</v>
      </c>
      <c r="N19">
        <f t="shared" si="12"/>
        <v>86.846153846153854</v>
      </c>
      <c r="O19">
        <f>((O$2*$H11)/$J19)+((O$3*$I11)/$K19)</f>
        <v>93.461538461538467</v>
      </c>
      <c r="P19">
        <f t="shared" si="12"/>
        <v>100.07692307692308</v>
      </c>
      <c r="Q19">
        <f t="shared" si="12"/>
        <v>110</v>
      </c>
      <c r="R19" s="27">
        <f t="shared" si="13"/>
        <v>8.5674849339926834E-2</v>
      </c>
      <c r="S19" s="27">
        <f t="shared" si="6"/>
        <v>8.5825480186346254E-2</v>
      </c>
      <c r="T19" s="33">
        <f t="shared" si="7"/>
        <v>8.5908356120916698E-2</v>
      </c>
      <c r="U19" s="27">
        <f t="shared" si="8"/>
        <v>8.5980405182673733E-2</v>
      </c>
      <c r="V19" s="27">
        <f t="shared" si="9"/>
        <v>8.6072405295497006E-2</v>
      </c>
    </row>
    <row r="20" spans="6:22" x14ac:dyDescent="0.2">
      <c r="J20">
        <f t="shared" si="10"/>
        <v>0.625</v>
      </c>
      <c r="K20">
        <f t="shared" si="11"/>
        <v>0.92500000000000004</v>
      </c>
      <c r="L20">
        <f t="shared" si="14"/>
        <v>8.7011376989629699E-2</v>
      </c>
      <c r="M20">
        <f t="shared" si="12"/>
        <v>48</v>
      </c>
      <c r="N20">
        <f t="shared" si="12"/>
        <v>72.518918918918928</v>
      </c>
      <c r="O20">
        <f t="shared" si="12"/>
        <v>88.864864864864856</v>
      </c>
      <c r="P20">
        <f t="shared" si="12"/>
        <v>105.21081081081081</v>
      </c>
      <c r="Q20">
        <f t="shared" si="12"/>
        <v>129.72972972972971</v>
      </c>
      <c r="R20" s="27">
        <f t="shared" si="13"/>
        <v>8.4889148282565552E-2</v>
      </c>
      <c r="S20" s="27">
        <f t="shared" si="6"/>
        <v>8.5595001737268805E-2</v>
      </c>
      <c r="T20" s="27">
        <f t="shared" si="7"/>
        <v>8.5852060839605823E-2</v>
      </c>
      <c r="U20" s="33">
        <f t="shared" si="8"/>
        <v>8.6030145368594546E-2</v>
      </c>
      <c r="V20" s="27">
        <f t="shared" si="9"/>
        <v>8.6213898429159969E-2</v>
      </c>
    </row>
    <row r="21" spans="6:22" x14ac:dyDescent="0.2">
      <c r="J21">
        <f t="shared" si="10"/>
        <v>1</v>
      </c>
      <c r="K21">
        <f>((1-M$6)+M$6*(F13/G13))</f>
        <v>0.85000000000000009</v>
      </c>
      <c r="L21">
        <f t="shared" si="14"/>
        <v>8.7011376989629699E-2</v>
      </c>
      <c r="M21">
        <f t="shared" si="12"/>
        <v>0</v>
      </c>
      <c r="N21">
        <f t="shared" si="12"/>
        <v>42.352941176470587</v>
      </c>
      <c r="O21">
        <f t="shared" si="12"/>
        <v>70.588235294117638</v>
      </c>
      <c r="P21">
        <f t="shared" si="12"/>
        <v>98.823529411764696</v>
      </c>
      <c r="Q21">
        <f>((Q$2*$H13)/$J21)+((Q$3*$I13)/$K21)</f>
        <v>141.17647058823528</v>
      </c>
      <c r="R21" s="27">
        <f t="shared" si="13"/>
        <v>0</v>
      </c>
      <c r="S21" s="27">
        <f t="shared" si="6"/>
        <v>8.461398086511801E-2</v>
      </c>
      <c r="T21" s="27">
        <f t="shared" si="7"/>
        <v>8.5556909527659486E-2</v>
      </c>
      <c r="U21" s="27">
        <f t="shared" si="8"/>
        <v>8.5967486087142955E-2</v>
      </c>
      <c r="V21" s="33">
        <f t="shared" si="9"/>
        <v>8.6278013871720086E-2</v>
      </c>
    </row>
    <row r="26" spans="6:22" x14ac:dyDescent="0.2">
      <c r="I26">
        <f>5/6.2</f>
        <v>0.80645161290322576</v>
      </c>
      <c r="K26">
        <f>2/3.2</f>
        <v>0.625</v>
      </c>
      <c r="L26">
        <f>3/4.2</f>
        <v>0.7142857142857143</v>
      </c>
      <c r="M26" s="26">
        <f>K26+L26</f>
        <v>1.3392857142857144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8" sqref="A1:XFD1048576"/>
    </sheetView>
  </sheetViews>
  <sheetFormatPr baseColWidth="10" defaultRowHeight="16" x14ac:dyDescent="0.2"/>
  <cols>
    <col min="1" max="2" width="39.1640625" bestFit="1" customWidth="1"/>
    <col min="3" max="3" width="15.33203125" customWidth="1"/>
    <col min="4" max="4" width="13.83203125" bestFit="1" customWidth="1"/>
    <col min="5" max="5" width="9.6640625" bestFit="1" customWidth="1"/>
    <col min="6" max="6" width="9.83203125" bestFit="1" customWidth="1"/>
    <col min="7" max="7" width="10.83203125" bestFit="1" customWidth="1"/>
    <col min="8" max="8" width="10.5" bestFit="1" customWidth="1"/>
    <col min="9" max="9" width="9.6640625" bestFit="1" customWidth="1"/>
  </cols>
  <sheetData>
    <row r="1" spans="1:9" x14ac:dyDescent="0.2">
      <c r="D1" t="s">
        <v>4</v>
      </c>
      <c r="E1" s="1" t="s">
        <v>5</v>
      </c>
      <c r="F1" s="5" t="s">
        <v>6</v>
      </c>
      <c r="G1" s="2" t="s">
        <v>7</v>
      </c>
      <c r="H1" s="3" t="s">
        <v>8</v>
      </c>
      <c r="I1" s="4" t="s">
        <v>9</v>
      </c>
    </row>
    <row r="2" spans="1:9" x14ac:dyDescent="0.2">
      <c r="D2" t="s">
        <v>2</v>
      </c>
      <c r="E2" s="1">
        <v>10</v>
      </c>
      <c r="F2" s="5">
        <v>7</v>
      </c>
      <c r="G2" s="2">
        <v>5</v>
      </c>
      <c r="H2" s="3">
        <v>3</v>
      </c>
      <c r="I2" s="4">
        <v>0</v>
      </c>
    </row>
    <row r="3" spans="1:9" x14ac:dyDescent="0.2">
      <c r="D3" t="s">
        <v>3</v>
      </c>
      <c r="E3" s="1">
        <v>0</v>
      </c>
      <c r="F3" s="5">
        <v>3</v>
      </c>
      <c r="G3" s="2">
        <v>5</v>
      </c>
      <c r="H3" s="3">
        <v>7</v>
      </c>
      <c r="I3" s="4">
        <v>10</v>
      </c>
    </row>
    <row r="4" spans="1:9" x14ac:dyDescent="0.2">
      <c r="D4" t="s">
        <v>13</v>
      </c>
      <c r="E4" s="1">
        <v>1.2</v>
      </c>
      <c r="F4" s="5">
        <v>1.2</v>
      </c>
      <c r="G4" s="2">
        <v>1.2</v>
      </c>
      <c r="H4" s="3">
        <v>1.2</v>
      </c>
      <c r="I4" s="4">
        <v>1.2</v>
      </c>
    </row>
    <row r="5" spans="1:9" x14ac:dyDescent="0.2">
      <c r="E5" s="1"/>
      <c r="F5" s="5"/>
      <c r="G5" s="2"/>
      <c r="H5" s="3"/>
      <c r="I5" s="4"/>
    </row>
    <row r="6" spans="1:9" x14ac:dyDescent="0.2">
      <c r="A6" t="s">
        <v>0</v>
      </c>
      <c r="B6" t="s">
        <v>1</v>
      </c>
      <c r="C6" t="s">
        <v>11</v>
      </c>
      <c r="D6" t="s">
        <v>12</v>
      </c>
      <c r="E6" s="1" t="s">
        <v>10</v>
      </c>
      <c r="F6" s="5" t="s">
        <v>10</v>
      </c>
      <c r="G6" s="2" t="s">
        <v>10</v>
      </c>
      <c r="H6" s="3" t="s">
        <v>10</v>
      </c>
      <c r="I6" s="4" t="s">
        <v>10</v>
      </c>
    </row>
    <row r="7" spans="1:9" x14ac:dyDescent="0.2">
      <c r="A7" t="s">
        <v>14</v>
      </c>
      <c r="B7" t="s">
        <v>15</v>
      </c>
      <c r="C7">
        <v>8</v>
      </c>
      <c r="D7">
        <v>0</v>
      </c>
      <c r="E7" s="6">
        <f>(E$2*$C7+E$3*$D7)/(E$4+(E$2*$C7+E$3*$D7))</f>
        <v>0.98522167487684731</v>
      </c>
      <c r="F7" s="7">
        <f t="shared" ref="F7:I10" si="0">(F$2*$C7+F$3*$D7)/(F$4+(F$2*$C7+F$3*$D7))</f>
        <v>0.97902097902097895</v>
      </c>
      <c r="G7" s="8">
        <f t="shared" si="0"/>
        <v>0.97087378640776689</v>
      </c>
      <c r="H7" s="9">
        <f t="shared" si="0"/>
        <v>0.95238095238095244</v>
      </c>
      <c r="I7" s="10">
        <f t="shared" si="0"/>
        <v>0</v>
      </c>
    </row>
    <row r="8" spans="1:9" x14ac:dyDescent="0.2">
      <c r="A8" t="s">
        <v>18</v>
      </c>
      <c r="B8" t="s">
        <v>16</v>
      </c>
      <c r="C8">
        <v>7</v>
      </c>
      <c r="D8">
        <v>4</v>
      </c>
      <c r="E8" s="11">
        <f>(E$2*$C8+E$3*$D8)/(E$4+(E$2*$C8+E$3*$D8))</f>
        <v>0.9831460674157303</v>
      </c>
      <c r="F8" s="12">
        <f>(F$2*$C8+F$3*$D8)/(F$4+(F$2*$C8+F$3*$D8))</f>
        <v>0.98070739549839225</v>
      </c>
      <c r="G8" s="8">
        <f t="shared" si="0"/>
        <v>0.97864768683274017</v>
      </c>
      <c r="H8" s="9">
        <f t="shared" si="0"/>
        <v>0.97609561752988039</v>
      </c>
      <c r="I8" s="10">
        <f t="shared" si="0"/>
        <v>0.97087378640776689</v>
      </c>
    </row>
    <row r="9" spans="1:9" x14ac:dyDescent="0.2">
      <c r="A9" t="s">
        <v>17</v>
      </c>
      <c r="B9" t="s">
        <v>17</v>
      </c>
      <c r="C9">
        <v>6</v>
      </c>
      <c r="D9">
        <v>6</v>
      </c>
      <c r="E9" s="11">
        <f>(E$2*$C9+E$3*$D9)/(E$4+(E$2*$C9+E$3*$D9))</f>
        <v>0.98039215686274506</v>
      </c>
      <c r="F9" s="7">
        <f t="shared" si="0"/>
        <v>0.98039215686274506</v>
      </c>
      <c r="G9" s="13">
        <f>(G$2*$C9+G$3*$D9)/(G$4+(G$2*$C9+G$3*$D9))</f>
        <v>0.98039215686274506</v>
      </c>
      <c r="H9" s="9">
        <f t="shared" si="0"/>
        <v>0.98039215686274506</v>
      </c>
      <c r="I9" s="10">
        <f t="shared" si="0"/>
        <v>0.98039215686274506</v>
      </c>
    </row>
    <row r="10" spans="1:9" x14ac:dyDescent="0.2">
      <c r="A10" t="s">
        <v>16</v>
      </c>
      <c r="B10" t="s">
        <v>18</v>
      </c>
      <c r="C10">
        <v>4</v>
      </c>
      <c r="D10">
        <v>7</v>
      </c>
      <c r="E10" s="11">
        <f>(E$2*$C10+E$3*$D10)/(E$4+(E$2*$C10+E$3*$D10))</f>
        <v>0.97087378640776689</v>
      </c>
      <c r="F10" s="7">
        <f t="shared" si="0"/>
        <v>0.97609561752988039</v>
      </c>
      <c r="G10" s="8">
        <f t="shared" si="0"/>
        <v>0.97864768683274017</v>
      </c>
      <c r="H10" s="14">
        <f t="shared" si="0"/>
        <v>0.98070739549839225</v>
      </c>
      <c r="I10" s="10">
        <f t="shared" si="0"/>
        <v>0.9831460674157303</v>
      </c>
    </row>
    <row r="11" spans="1:9" x14ac:dyDescent="0.2">
      <c r="A11" t="s">
        <v>15</v>
      </c>
      <c r="B11" t="s">
        <v>14</v>
      </c>
      <c r="C11">
        <v>0</v>
      </c>
      <c r="D11">
        <v>8</v>
      </c>
      <c r="E11" s="11">
        <f>(E$2*$C11+E$3*$D11)/(E$4+(E$2*$C11+E$3*$D11))</f>
        <v>0</v>
      </c>
      <c r="F11" s="7">
        <f t="shared" ref="F11:I11" si="1">(F$2*$C11+F$3*$D11)/(F$4+(F$2*$C11+F$3*$D11))</f>
        <v>0.95238095238095244</v>
      </c>
      <c r="G11" s="8">
        <f t="shared" si="1"/>
        <v>0.97087378640776689</v>
      </c>
      <c r="H11" s="9">
        <f t="shared" si="1"/>
        <v>0.97902097902097895</v>
      </c>
      <c r="I11" s="15">
        <f t="shared" si="1"/>
        <v>0.98522167487684731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Varied Length</vt:lpstr>
      <vt:lpstr>Same Length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2017-08-28T05:01:38Z</dcterms:created>
  <dcterms:modified xsi:type="dcterms:W3CDTF">2017-09-01T00:28:34Z</dcterms:modified>
</cp:coreProperties>
</file>