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1"/>
  </bookViews>
  <sheets>
    <sheet name="Texas" sheetId="1" r:id="rId1"/>
    <sheet name="AB" sheetId="2" r:id="rId2"/>
  </sheets>
  <calcPr calcId="144525"/>
</workbook>
</file>

<file path=xl/sharedStrings.xml><?xml version="1.0" encoding="utf-8"?>
<sst xmlns="http://schemas.openxmlformats.org/spreadsheetml/2006/main" count="35" uniqueCount="25">
  <si>
    <t>Factor</t>
  </si>
  <si>
    <t>mj/day</t>
  </si>
  <si>
    <t>mj/s</t>
  </si>
  <si>
    <t>j/s = W</t>
  </si>
  <si>
    <t>Kw</t>
  </si>
  <si>
    <t>KwH</t>
  </si>
  <si>
    <t>MwH</t>
  </si>
  <si>
    <t>$/day Revenue</t>
  </si>
  <si>
    <t>Elec Rate $/Kwh</t>
  </si>
  <si>
    <t>$/kwh</t>
  </si>
  <si>
    <t>Revenue</t>
  </si>
  <si>
    <t>Op Cost</t>
  </si>
  <si>
    <t>Income</t>
  </si>
  <si>
    <t>Disc Rate</t>
  </si>
  <si>
    <t>NPV</t>
  </si>
  <si>
    <t>IRR</t>
  </si>
  <si>
    <t>Capital</t>
  </si>
  <si>
    <t>D&amp;C</t>
  </si>
  <si>
    <t>Plant Install</t>
  </si>
  <si>
    <t>Year</t>
  </si>
  <si>
    <t>Cum Revenue</t>
  </si>
  <si>
    <t>Net</t>
  </si>
  <si>
    <t>Sqft</t>
  </si>
  <si>
    <t>Construction</t>
  </si>
  <si>
    <t>Annual Revenue / Acre</t>
  </si>
</sst>
</file>

<file path=xl/styles.xml><?xml version="1.0" encoding="utf-8"?>
<styleSheet xmlns="http://schemas.openxmlformats.org/spreadsheetml/2006/main">
  <numFmts count="5">
    <numFmt numFmtId="8" formatCode="&quot;$&quot;#,##0.00;[Red]\-&quot;$&quot;#,##0.00"/>
    <numFmt numFmtId="43" formatCode="_-* #,##0.00_-;\-* #,##0.00_-;_-* &quot;-&quot;??_-;_-@_-"/>
    <numFmt numFmtId="41" formatCode="_-* #,##0_-;\-* #,##0_-;_-* &quot;-&quot;_-;_-@_-"/>
    <numFmt numFmtId="176" formatCode="_-&quot;$&quot;* #,##0_-;\-&quot;$&quot;* #,##0_-;_-&quot;$&quot;* &quot;-&quot;_-;_-@_-"/>
    <numFmt numFmtId="177" formatCode="_-&quot;$&quot;* #,##0.00_-;\-&quot;$&quot;* #,##0.00_-;_-&quot;$&quot;* \-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5" borderId="2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8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Repurpose O&amp;G Well Into 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Geothermal Power Plant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Texas!$A$18:$A$47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Texas!$C$18:$C$47</c:f>
              <c:numCache>
                <c:formatCode>"$"#,##0.00;[Red]\-"$"#,##0.00</c:formatCode>
                <c:ptCount val="30"/>
                <c:pt idx="0">
                  <c:v>-524409.2565</c:v>
                </c:pt>
                <c:pt idx="1">
                  <c:v>-466755.596333333</c:v>
                </c:pt>
                <c:pt idx="2">
                  <c:v>-409101.936166667</c:v>
                </c:pt>
                <c:pt idx="3">
                  <c:v>-351448.276</c:v>
                </c:pt>
                <c:pt idx="4">
                  <c:v>-293794.615833333</c:v>
                </c:pt>
                <c:pt idx="5">
                  <c:v>-236140.955666667</c:v>
                </c:pt>
                <c:pt idx="6">
                  <c:v>-178487.2955</c:v>
                </c:pt>
                <c:pt idx="7">
                  <c:v>-120833.635333333</c:v>
                </c:pt>
                <c:pt idx="8">
                  <c:v>-63179.9751666666</c:v>
                </c:pt>
                <c:pt idx="9">
                  <c:v>-5526.31499999989</c:v>
                </c:pt>
                <c:pt idx="10">
                  <c:v>52127.3451666668</c:v>
                </c:pt>
                <c:pt idx="11">
                  <c:v>109781.005333334</c:v>
                </c:pt>
                <c:pt idx="12">
                  <c:v>167434.6655</c:v>
                </c:pt>
                <c:pt idx="13">
                  <c:v>225088.325666667</c:v>
                </c:pt>
                <c:pt idx="14">
                  <c:v>282741.985833334</c:v>
                </c:pt>
                <c:pt idx="15">
                  <c:v>340395.646</c:v>
                </c:pt>
                <c:pt idx="16">
                  <c:v>398049.306166667</c:v>
                </c:pt>
                <c:pt idx="17">
                  <c:v>455702.966333334</c:v>
                </c:pt>
                <c:pt idx="18">
                  <c:v>513356.6265</c:v>
                </c:pt>
                <c:pt idx="19">
                  <c:v>571010.286666667</c:v>
                </c:pt>
                <c:pt idx="20">
                  <c:v>628663.946833334</c:v>
                </c:pt>
                <c:pt idx="21">
                  <c:v>686317.607</c:v>
                </c:pt>
                <c:pt idx="22">
                  <c:v>743971.267166667</c:v>
                </c:pt>
                <c:pt idx="23">
                  <c:v>801624.927333334</c:v>
                </c:pt>
                <c:pt idx="24">
                  <c:v>859278.5875</c:v>
                </c:pt>
                <c:pt idx="25">
                  <c:v>916932.247666667</c:v>
                </c:pt>
                <c:pt idx="26">
                  <c:v>974585.907833333</c:v>
                </c:pt>
                <c:pt idx="27">
                  <c:v>1032239.568</c:v>
                </c:pt>
                <c:pt idx="28">
                  <c:v>1089893.22816667</c:v>
                </c:pt>
                <c:pt idx="29">
                  <c:v>1147546.88833333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77917"/>
        <c:axId val="854009231"/>
      </c:scatterChart>
      <c:valAx>
        <c:axId val="4489779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009231"/>
        <c:crosses val="autoZero"/>
        <c:crossBetween val="midCat"/>
      </c:valAx>
      <c:valAx>
        <c:axId val="8540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Cumulative Cashflow ($USD)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9779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Repurpose O&amp;G Well Into 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Geothermal Aquaponics Farm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AB!$A$11:$A$40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AB!$B$11:$B$40</c:f>
              <c:numCache>
                <c:formatCode>"$"#,##0.00;[Red]\-"$"#,##0.00</c:formatCode>
                <c:ptCount val="30"/>
                <c:pt idx="0">
                  <c:v>-344055</c:v>
                </c:pt>
                <c:pt idx="1">
                  <c:v>-300990</c:v>
                </c:pt>
                <c:pt idx="2">
                  <c:v>-257925</c:v>
                </c:pt>
                <c:pt idx="3">
                  <c:v>-214860</c:v>
                </c:pt>
                <c:pt idx="4">
                  <c:v>-171795</c:v>
                </c:pt>
                <c:pt idx="5">
                  <c:v>-128730</c:v>
                </c:pt>
                <c:pt idx="6">
                  <c:v>-85665</c:v>
                </c:pt>
                <c:pt idx="7">
                  <c:v>-42600</c:v>
                </c:pt>
                <c:pt idx="8">
                  <c:v>465</c:v>
                </c:pt>
                <c:pt idx="9">
                  <c:v>43530</c:v>
                </c:pt>
                <c:pt idx="10">
                  <c:v>86595</c:v>
                </c:pt>
                <c:pt idx="11">
                  <c:v>129660</c:v>
                </c:pt>
                <c:pt idx="12">
                  <c:v>172725</c:v>
                </c:pt>
                <c:pt idx="13">
                  <c:v>215790</c:v>
                </c:pt>
                <c:pt idx="14">
                  <c:v>258855</c:v>
                </c:pt>
                <c:pt idx="15">
                  <c:v>301920</c:v>
                </c:pt>
                <c:pt idx="16">
                  <c:v>344985</c:v>
                </c:pt>
                <c:pt idx="17">
                  <c:v>388050</c:v>
                </c:pt>
                <c:pt idx="18">
                  <c:v>431115</c:v>
                </c:pt>
                <c:pt idx="19">
                  <c:v>474180</c:v>
                </c:pt>
                <c:pt idx="20">
                  <c:v>517245</c:v>
                </c:pt>
                <c:pt idx="21">
                  <c:v>560310</c:v>
                </c:pt>
                <c:pt idx="22">
                  <c:v>603375</c:v>
                </c:pt>
                <c:pt idx="23">
                  <c:v>646440</c:v>
                </c:pt>
                <c:pt idx="24">
                  <c:v>689505</c:v>
                </c:pt>
                <c:pt idx="25">
                  <c:v>732570</c:v>
                </c:pt>
                <c:pt idx="26">
                  <c:v>775635</c:v>
                </c:pt>
                <c:pt idx="27">
                  <c:v>818700</c:v>
                </c:pt>
                <c:pt idx="28">
                  <c:v>861765</c:v>
                </c:pt>
                <c:pt idx="29">
                  <c:v>904830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77917"/>
        <c:axId val="854009231"/>
      </c:scatterChart>
      <c:valAx>
        <c:axId val="4489779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009231"/>
        <c:crosses val="autoZero"/>
        <c:crossBetween val="midCat"/>
      </c:valAx>
      <c:valAx>
        <c:axId val="8540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Cumulative Cashflow ($USD)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9779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406400</xdr:colOff>
      <xdr:row>18</xdr:row>
      <xdr:rowOff>101600</xdr:rowOff>
    </xdr:from>
    <xdr:to>
      <xdr:col>11</xdr:col>
      <xdr:colOff>520700</xdr:colOff>
      <xdr:row>32</xdr:row>
      <xdr:rowOff>177800</xdr:rowOff>
    </xdr:to>
    <xdr:graphicFrame>
      <xdr:nvGraphicFramePr>
        <xdr:cNvPr id="3" name="Chart 2"/>
        <xdr:cNvGraphicFramePr/>
      </xdr:nvGraphicFramePr>
      <xdr:xfrm>
        <a:off x="5168900" y="3530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11</xdr:row>
      <xdr:rowOff>0</xdr:rowOff>
    </xdr:from>
    <xdr:to>
      <xdr:col>13</xdr:col>
      <xdr:colOff>304800</xdr:colOff>
      <xdr:row>25</xdr:row>
      <xdr:rowOff>76200</xdr:rowOff>
    </xdr:to>
    <xdr:graphicFrame>
      <xdr:nvGraphicFramePr>
        <xdr:cNvPr id="2" name="Chart 1"/>
        <xdr:cNvGraphicFramePr/>
      </xdr:nvGraphicFramePr>
      <xdr:xfrm>
        <a:off x="5629275" y="2095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2"/>
  <sheetViews>
    <sheetView topLeftCell="A3" workbookViewId="0">
      <selection activeCell="F10" sqref="F10:G12"/>
    </sheetView>
  </sheetViews>
  <sheetFormatPr defaultColWidth="9.14285714285714" defaultRowHeight="15" outlineLevelCol="7"/>
  <cols>
    <col min="1" max="1" width="16.4285714285714" customWidth="1"/>
    <col min="2" max="2" width="14.8571428571429"/>
    <col min="3" max="3" width="14.4285714285714"/>
    <col min="4" max="6" width="12.8571428571429"/>
    <col min="7" max="7" width="13.7142857142857"/>
    <col min="8" max="8" width="12.8571428571429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3368.244</v>
      </c>
      <c r="C2">
        <f>B2/24/60/60*A2</f>
        <v>0.0389843055555556</v>
      </c>
      <c r="D2">
        <f>C2*1000000</f>
        <v>38984.3055555556</v>
      </c>
      <c r="E2">
        <f>D2/1000</f>
        <v>38.9843055555556</v>
      </c>
      <c r="F2">
        <f>E2*24</f>
        <v>935.623333333333</v>
      </c>
      <c r="G2">
        <f>F2/1000</f>
        <v>0.935623333333333</v>
      </c>
      <c r="H2">
        <f>F2*$B$10</f>
        <v>32.7468166666667</v>
      </c>
    </row>
    <row r="3" spans="1:8">
      <c r="A3">
        <v>1</v>
      </c>
      <c r="B3">
        <v>16246.824</v>
      </c>
      <c r="C3">
        <f>B3/24/60/60*A3</f>
        <v>0.188041944444444</v>
      </c>
      <c r="D3">
        <f>C3*1000000</f>
        <v>188041.944444444</v>
      </c>
      <c r="E3">
        <f>D3/1000</f>
        <v>188.041944444444</v>
      </c>
      <c r="F3">
        <f>E3*24</f>
        <v>4513.00666666667</v>
      </c>
      <c r="G3">
        <f>F3/1000</f>
        <v>4.51300666666667</v>
      </c>
      <c r="H3">
        <f>F3*$B$10</f>
        <v>157.955233333333</v>
      </c>
    </row>
    <row r="4" spans="1:8">
      <c r="A4">
        <v>1</v>
      </c>
      <c r="B4">
        <v>26153.424</v>
      </c>
      <c r="C4">
        <f>B4/24/60/60*A4</f>
        <v>0.302701666666667</v>
      </c>
      <c r="D4">
        <f>C4*1000000</f>
        <v>302701.666666667</v>
      </c>
      <c r="E4">
        <f>D4/1000</f>
        <v>302.701666666667</v>
      </c>
      <c r="F4">
        <f>E4*24</f>
        <v>7264.84</v>
      </c>
      <c r="G4">
        <f>F4/1000</f>
        <v>7.26484</v>
      </c>
      <c r="H4">
        <f>F4*$B$10</f>
        <v>254.2694</v>
      </c>
    </row>
    <row r="7" spans="1:3">
      <c r="A7" t="s">
        <v>8</v>
      </c>
      <c r="B7">
        <v>0.11</v>
      </c>
      <c r="C7" t="s">
        <v>9</v>
      </c>
    </row>
    <row r="8" spans="1:3">
      <c r="A8" t="s">
        <v>10</v>
      </c>
      <c r="B8">
        <f>B7*0.5</f>
        <v>0.055</v>
      </c>
      <c r="C8" t="s">
        <v>9</v>
      </c>
    </row>
    <row r="9" spans="1:3">
      <c r="A9" t="s">
        <v>11</v>
      </c>
      <c r="B9">
        <v>0.02</v>
      </c>
      <c r="C9" t="s">
        <v>9</v>
      </c>
    </row>
    <row r="10" spans="1:7">
      <c r="A10" t="s">
        <v>12</v>
      </c>
      <c r="B10">
        <f>B8-B9</f>
        <v>0.035</v>
      </c>
      <c r="C10" t="s">
        <v>9</v>
      </c>
      <c r="F10" t="s">
        <v>13</v>
      </c>
      <c r="G10">
        <v>0.05</v>
      </c>
    </row>
    <row r="11" spans="6:7">
      <c r="F11" t="s">
        <v>14</v>
      </c>
      <c r="G11" s="1">
        <f>NPV(G10,C18:C47)</f>
        <v>1660251.65804116</v>
      </c>
    </row>
    <row r="12" spans="6:7">
      <c r="F12" t="s">
        <v>15</v>
      </c>
      <c r="G12" s="2">
        <f>IRR(C18:C47)</f>
        <v>0.0817430823308367</v>
      </c>
    </row>
    <row r="13" spans="1:1">
      <c r="A13" t="s">
        <v>16</v>
      </c>
    </row>
    <row r="14" spans="1:2">
      <c r="A14" t="s">
        <v>17</v>
      </c>
      <c r="B14" s="1">
        <v>300000</v>
      </c>
    </row>
    <row r="15" spans="1:2">
      <c r="A15" t="s">
        <v>18</v>
      </c>
      <c r="B15" s="1">
        <f>E3*1500</f>
        <v>282062.916666667</v>
      </c>
    </row>
    <row r="16" spans="7:7">
      <c r="G16" s="1"/>
    </row>
    <row r="17" spans="1:3">
      <c r="A17" t="s">
        <v>19</v>
      </c>
      <c r="B17" t="s">
        <v>20</v>
      </c>
      <c r="C17" t="s">
        <v>21</v>
      </c>
    </row>
    <row r="18" spans="1:3">
      <c r="A18">
        <v>1</v>
      </c>
      <c r="B18">
        <f>365*$H$3</f>
        <v>57653.6601666667</v>
      </c>
      <c r="C18" s="1">
        <f>B18-$B$15-$B$14</f>
        <v>-524409.2565</v>
      </c>
    </row>
    <row r="19" spans="1:3">
      <c r="A19">
        <v>2</v>
      </c>
      <c r="B19">
        <f>B18+365*$H$3</f>
        <v>115307.320333333</v>
      </c>
      <c r="C19" s="1">
        <f t="shared" ref="C19:C37" si="0">B19-$B$15-$B$14</f>
        <v>-466755.596333333</v>
      </c>
    </row>
    <row r="20" spans="1:3">
      <c r="A20">
        <v>3</v>
      </c>
      <c r="B20">
        <f>B19+365*$H$3</f>
        <v>172960.9805</v>
      </c>
      <c r="C20" s="1">
        <f t="shared" si="0"/>
        <v>-409101.936166667</v>
      </c>
    </row>
    <row r="21" spans="1:3">
      <c r="A21">
        <v>4</v>
      </c>
      <c r="B21">
        <f>B20+365*$H$3</f>
        <v>230614.640666667</v>
      </c>
      <c r="C21" s="1">
        <f t="shared" si="0"/>
        <v>-351448.276</v>
      </c>
    </row>
    <row r="22" spans="1:3">
      <c r="A22">
        <v>5</v>
      </c>
      <c r="B22">
        <f>B21+365*$H$3</f>
        <v>288268.300833333</v>
      </c>
      <c r="C22" s="1">
        <f t="shared" si="0"/>
        <v>-293794.615833333</v>
      </c>
    </row>
    <row r="23" spans="1:3">
      <c r="A23">
        <v>6</v>
      </c>
      <c r="B23">
        <f>B22+365*$H$3</f>
        <v>345921.961</v>
      </c>
      <c r="C23" s="1">
        <f t="shared" si="0"/>
        <v>-236140.955666667</v>
      </c>
    </row>
    <row r="24" spans="1:3">
      <c r="A24">
        <v>7</v>
      </c>
      <c r="B24">
        <f>B23+365*$H$3</f>
        <v>403575.621166667</v>
      </c>
      <c r="C24" s="1">
        <f t="shared" si="0"/>
        <v>-178487.2955</v>
      </c>
    </row>
    <row r="25" spans="1:3">
      <c r="A25">
        <v>8</v>
      </c>
      <c r="B25">
        <f>B24+365*$H$3</f>
        <v>461229.281333333</v>
      </c>
      <c r="C25" s="1">
        <f t="shared" si="0"/>
        <v>-120833.635333333</v>
      </c>
    </row>
    <row r="26" spans="1:3">
      <c r="A26">
        <v>9</v>
      </c>
      <c r="B26">
        <f>B25+365*$H$3</f>
        <v>518882.9415</v>
      </c>
      <c r="C26" s="1">
        <f t="shared" si="0"/>
        <v>-63179.9751666666</v>
      </c>
    </row>
    <row r="27" spans="1:3">
      <c r="A27">
        <v>10</v>
      </c>
      <c r="B27">
        <f>B26+365*$H$3</f>
        <v>576536.601666667</v>
      </c>
      <c r="C27" s="1">
        <f t="shared" si="0"/>
        <v>-5526.31499999989</v>
      </c>
    </row>
    <row r="28" spans="1:3">
      <c r="A28">
        <v>11</v>
      </c>
      <c r="B28">
        <f>B27+365*$H$3</f>
        <v>634190.261833334</v>
      </c>
      <c r="C28" s="1">
        <f t="shared" si="0"/>
        <v>52127.3451666668</v>
      </c>
    </row>
    <row r="29" spans="1:3">
      <c r="A29">
        <v>12</v>
      </c>
      <c r="B29">
        <f>B28+365*$H$3</f>
        <v>691843.922</v>
      </c>
      <c r="C29" s="1">
        <f t="shared" si="0"/>
        <v>109781.005333334</v>
      </c>
    </row>
    <row r="30" spans="1:3">
      <c r="A30">
        <v>13</v>
      </c>
      <c r="B30">
        <f>B29+365*$H$3</f>
        <v>749497.582166667</v>
      </c>
      <c r="C30" s="1">
        <f t="shared" si="0"/>
        <v>167434.6655</v>
      </c>
    </row>
    <row r="31" spans="1:3">
      <c r="A31">
        <v>14</v>
      </c>
      <c r="B31">
        <f>B30+365*$H$3</f>
        <v>807151.242333334</v>
      </c>
      <c r="C31" s="1">
        <f t="shared" si="0"/>
        <v>225088.325666667</v>
      </c>
    </row>
    <row r="32" spans="1:3">
      <c r="A32">
        <v>15</v>
      </c>
      <c r="B32">
        <f>B31+365*$H$3</f>
        <v>864804.9025</v>
      </c>
      <c r="C32" s="1">
        <f t="shared" si="0"/>
        <v>282741.985833334</v>
      </c>
    </row>
    <row r="33" spans="1:3">
      <c r="A33">
        <v>16</v>
      </c>
      <c r="B33">
        <f>B32+365*$H$3</f>
        <v>922458.562666667</v>
      </c>
      <c r="C33" s="1">
        <f t="shared" si="0"/>
        <v>340395.646</v>
      </c>
    </row>
    <row r="34" spans="1:3">
      <c r="A34">
        <v>17</v>
      </c>
      <c r="B34">
        <f>B33+365*$H$3</f>
        <v>980112.222833334</v>
      </c>
      <c r="C34" s="1">
        <f t="shared" si="0"/>
        <v>398049.306166667</v>
      </c>
    </row>
    <row r="35" spans="1:3">
      <c r="A35">
        <v>18</v>
      </c>
      <c r="B35">
        <f>B34+365*$H$3</f>
        <v>1037765.883</v>
      </c>
      <c r="C35" s="1">
        <f t="shared" si="0"/>
        <v>455702.966333334</v>
      </c>
    </row>
    <row r="36" spans="1:3">
      <c r="A36">
        <v>19</v>
      </c>
      <c r="B36">
        <f>B35+365*$H$3</f>
        <v>1095419.54316667</v>
      </c>
      <c r="C36" s="1">
        <f t="shared" si="0"/>
        <v>513356.6265</v>
      </c>
    </row>
    <row r="37" spans="1:3">
      <c r="A37">
        <v>20</v>
      </c>
      <c r="B37">
        <f>B36+365*$H$3</f>
        <v>1153073.20333333</v>
      </c>
      <c r="C37" s="1">
        <f t="shared" si="0"/>
        <v>571010.286666667</v>
      </c>
    </row>
    <row r="38" spans="1:3">
      <c r="A38">
        <v>21</v>
      </c>
      <c r="B38">
        <f t="shared" ref="B38:B47" si="1">B37+365*$H$3</f>
        <v>1210726.8635</v>
      </c>
      <c r="C38" s="1">
        <f t="shared" ref="C38:C47" si="2">B38-$B$15-$B$14</f>
        <v>628663.946833334</v>
      </c>
    </row>
    <row r="39" spans="1:3">
      <c r="A39">
        <v>22</v>
      </c>
      <c r="B39">
        <f t="shared" si="1"/>
        <v>1268380.52366667</v>
      </c>
      <c r="C39" s="1">
        <f t="shared" si="2"/>
        <v>686317.607</v>
      </c>
    </row>
    <row r="40" spans="1:3">
      <c r="A40">
        <v>23</v>
      </c>
      <c r="B40">
        <f t="shared" si="1"/>
        <v>1326034.18383333</v>
      </c>
      <c r="C40" s="1">
        <f t="shared" si="2"/>
        <v>743971.267166667</v>
      </c>
    </row>
    <row r="41" spans="1:3">
      <c r="A41">
        <v>24</v>
      </c>
      <c r="B41">
        <f t="shared" si="1"/>
        <v>1383687.844</v>
      </c>
      <c r="C41" s="1">
        <f t="shared" si="2"/>
        <v>801624.927333334</v>
      </c>
    </row>
    <row r="42" spans="1:3">
      <c r="A42">
        <v>25</v>
      </c>
      <c r="B42">
        <f t="shared" si="1"/>
        <v>1441341.50416667</v>
      </c>
      <c r="C42" s="1">
        <f t="shared" si="2"/>
        <v>859278.5875</v>
      </c>
    </row>
    <row r="43" spans="1:3">
      <c r="A43">
        <v>26</v>
      </c>
      <c r="B43">
        <f t="shared" si="1"/>
        <v>1498995.16433333</v>
      </c>
      <c r="C43" s="1">
        <f t="shared" si="2"/>
        <v>916932.247666667</v>
      </c>
    </row>
    <row r="44" spans="1:3">
      <c r="A44">
        <v>27</v>
      </c>
      <c r="B44">
        <f t="shared" si="1"/>
        <v>1556648.8245</v>
      </c>
      <c r="C44" s="1">
        <f t="shared" si="2"/>
        <v>974585.907833333</v>
      </c>
    </row>
    <row r="45" spans="1:3">
      <c r="A45">
        <v>28</v>
      </c>
      <c r="B45">
        <f t="shared" si="1"/>
        <v>1614302.48466667</v>
      </c>
      <c r="C45" s="1">
        <f t="shared" si="2"/>
        <v>1032239.568</v>
      </c>
    </row>
    <row r="46" spans="1:3">
      <c r="A46">
        <v>29</v>
      </c>
      <c r="B46">
        <f t="shared" si="1"/>
        <v>1671956.14483333</v>
      </c>
      <c r="C46" s="1">
        <f t="shared" si="2"/>
        <v>1089893.22816667</v>
      </c>
    </row>
    <row r="47" spans="1:3">
      <c r="A47">
        <v>30</v>
      </c>
      <c r="B47">
        <f t="shared" si="1"/>
        <v>1729609.805</v>
      </c>
      <c r="C47" s="1">
        <f t="shared" si="2"/>
        <v>1147546.88833333</v>
      </c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workbookViewId="0">
      <selection activeCell="M8" sqref="M8"/>
    </sheetView>
  </sheetViews>
  <sheetFormatPr defaultColWidth="9.14285714285714" defaultRowHeight="15" outlineLevelCol="5"/>
  <cols>
    <col min="1" max="1" width="23.2857142857143" customWidth="1"/>
    <col min="2" max="2" width="20" customWidth="1"/>
    <col min="6" max="6" width="13.7142857142857"/>
  </cols>
  <sheetData>
    <row r="1" spans="1:6">
      <c r="A1" t="s">
        <v>16</v>
      </c>
      <c r="E1" t="s">
        <v>22</v>
      </c>
      <c r="F1">
        <v>43560</v>
      </c>
    </row>
    <row r="2" spans="1:2">
      <c r="A2" t="s">
        <v>17</v>
      </c>
      <c r="B2">
        <v>300000</v>
      </c>
    </row>
    <row r="3" spans="1:2">
      <c r="A3" t="s">
        <v>23</v>
      </c>
      <c r="B3">
        <f>F1*2</f>
        <v>87120</v>
      </c>
    </row>
    <row r="5" spans="1:2">
      <c r="A5" t="s">
        <v>24</v>
      </c>
      <c r="B5">
        <v>43065</v>
      </c>
    </row>
    <row r="8" spans="5:6">
      <c r="E8" t="s">
        <v>13</v>
      </c>
      <c r="F8">
        <v>0.05</v>
      </c>
    </row>
    <row r="9" spans="5:6">
      <c r="E9" t="s">
        <v>14</v>
      </c>
      <c r="F9" s="1">
        <f>NPV(F8,B11:B40)</f>
        <v>1972761.53558129</v>
      </c>
    </row>
    <row r="10" spans="1:6">
      <c r="A10" t="s">
        <v>19</v>
      </c>
      <c r="B10" t="s">
        <v>21</v>
      </c>
      <c r="C10"/>
      <c r="E10" t="s">
        <v>15</v>
      </c>
      <c r="F10" s="2">
        <f>IRR(B11:B40)</f>
        <v>0.104016738876675</v>
      </c>
    </row>
    <row r="11" spans="1:2">
      <c r="A11">
        <v>1</v>
      </c>
      <c r="B11" s="1">
        <f>B5-B2-B3</f>
        <v>-344055</v>
      </c>
    </row>
    <row r="12" spans="1:2">
      <c r="A12">
        <v>2</v>
      </c>
      <c r="B12" s="1">
        <f>$B$5+B11</f>
        <v>-300990</v>
      </c>
    </row>
    <row r="13" spans="1:2">
      <c r="A13">
        <v>3</v>
      </c>
      <c r="B13" s="1">
        <f t="shared" ref="B13:B40" si="0">$B$5+B12</f>
        <v>-257925</v>
      </c>
    </row>
    <row r="14" spans="1:2">
      <c r="A14">
        <v>4</v>
      </c>
      <c r="B14" s="1">
        <f t="shared" si="0"/>
        <v>-214860</v>
      </c>
    </row>
    <row r="15" spans="1:2">
      <c r="A15">
        <v>5</v>
      </c>
      <c r="B15" s="1">
        <f t="shared" si="0"/>
        <v>-171795</v>
      </c>
    </row>
    <row r="16" spans="1:2">
      <c r="A16">
        <v>6</v>
      </c>
      <c r="B16" s="1">
        <f t="shared" si="0"/>
        <v>-128730</v>
      </c>
    </row>
    <row r="17" spans="1:2">
      <c r="A17">
        <v>7</v>
      </c>
      <c r="B17" s="1">
        <f t="shared" si="0"/>
        <v>-85665</v>
      </c>
    </row>
    <row r="18" spans="1:2">
      <c r="A18">
        <v>8</v>
      </c>
      <c r="B18" s="1">
        <f t="shared" si="0"/>
        <v>-42600</v>
      </c>
    </row>
    <row r="19" spans="1:2">
      <c r="A19">
        <v>9</v>
      </c>
      <c r="B19" s="1">
        <f t="shared" si="0"/>
        <v>465</v>
      </c>
    </row>
    <row r="20" spans="1:2">
      <c r="A20">
        <v>10</v>
      </c>
      <c r="B20" s="1">
        <f t="shared" si="0"/>
        <v>43530</v>
      </c>
    </row>
    <row r="21" spans="1:2">
      <c r="A21">
        <v>11</v>
      </c>
      <c r="B21" s="1">
        <f t="shared" si="0"/>
        <v>86595</v>
      </c>
    </row>
    <row r="22" spans="1:2">
      <c r="A22">
        <v>12</v>
      </c>
      <c r="B22" s="1">
        <f t="shared" si="0"/>
        <v>129660</v>
      </c>
    </row>
    <row r="23" spans="1:2">
      <c r="A23">
        <v>13</v>
      </c>
      <c r="B23" s="1">
        <f t="shared" si="0"/>
        <v>172725</v>
      </c>
    </row>
    <row r="24" spans="1:2">
      <c r="A24">
        <v>14</v>
      </c>
      <c r="B24" s="1">
        <f t="shared" si="0"/>
        <v>215790</v>
      </c>
    </row>
    <row r="25" spans="1:2">
      <c r="A25">
        <v>15</v>
      </c>
      <c r="B25" s="1">
        <f t="shared" si="0"/>
        <v>258855</v>
      </c>
    </row>
    <row r="26" spans="1:2">
      <c r="A26">
        <v>16</v>
      </c>
      <c r="B26" s="1">
        <f t="shared" si="0"/>
        <v>301920</v>
      </c>
    </row>
    <row r="27" spans="1:2">
      <c r="A27">
        <v>17</v>
      </c>
      <c r="B27" s="1">
        <f t="shared" si="0"/>
        <v>344985</v>
      </c>
    </row>
    <row r="28" spans="1:2">
      <c r="A28">
        <v>18</v>
      </c>
      <c r="B28" s="1">
        <f t="shared" si="0"/>
        <v>388050</v>
      </c>
    </row>
    <row r="29" spans="1:2">
      <c r="A29">
        <v>19</v>
      </c>
      <c r="B29" s="1">
        <f t="shared" si="0"/>
        <v>431115</v>
      </c>
    </row>
    <row r="30" spans="1:2">
      <c r="A30">
        <v>20</v>
      </c>
      <c r="B30" s="1">
        <f t="shared" si="0"/>
        <v>474180</v>
      </c>
    </row>
    <row r="31" spans="1:2">
      <c r="A31">
        <v>21</v>
      </c>
      <c r="B31" s="1">
        <f t="shared" si="0"/>
        <v>517245</v>
      </c>
    </row>
    <row r="32" spans="1:2">
      <c r="A32">
        <v>22</v>
      </c>
      <c r="B32" s="1">
        <f t="shared" si="0"/>
        <v>560310</v>
      </c>
    </row>
    <row r="33" spans="1:2">
      <c r="A33">
        <v>23</v>
      </c>
      <c r="B33" s="1">
        <f t="shared" si="0"/>
        <v>603375</v>
      </c>
    </row>
    <row r="34" spans="1:2">
      <c r="A34">
        <v>24</v>
      </c>
      <c r="B34" s="1">
        <f t="shared" si="0"/>
        <v>646440</v>
      </c>
    </row>
    <row r="35" spans="1:2">
      <c r="A35">
        <v>25</v>
      </c>
      <c r="B35" s="1">
        <f t="shared" si="0"/>
        <v>689505</v>
      </c>
    </row>
    <row r="36" spans="1:2">
      <c r="A36">
        <v>26</v>
      </c>
      <c r="B36" s="1">
        <f t="shared" si="0"/>
        <v>732570</v>
      </c>
    </row>
    <row r="37" spans="1:2">
      <c r="A37">
        <v>27</v>
      </c>
      <c r="B37" s="1">
        <f t="shared" si="0"/>
        <v>775635</v>
      </c>
    </row>
    <row r="38" spans="1:2">
      <c r="A38">
        <v>28</v>
      </c>
      <c r="B38" s="1">
        <f t="shared" si="0"/>
        <v>818700</v>
      </c>
    </row>
    <row r="39" spans="1:2">
      <c r="A39">
        <v>29</v>
      </c>
      <c r="B39" s="1">
        <f t="shared" si="0"/>
        <v>861765</v>
      </c>
    </row>
    <row r="40" spans="1:2">
      <c r="A40">
        <v>30</v>
      </c>
      <c r="B40" s="1">
        <f t="shared" si="0"/>
        <v>904830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Texas</vt:lpstr>
      <vt:lpstr>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JZ2018</dc:creator>
  <cp:lastModifiedBy>JZ2018</cp:lastModifiedBy>
  <dcterms:created xsi:type="dcterms:W3CDTF">2021-06-14T01:09:03Z</dcterms:created>
  <dcterms:modified xsi:type="dcterms:W3CDTF">2021-06-14T04:03:17Z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