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20364" windowHeight="8964" firstSheet="35" activeTab="39"/>
  </bookViews>
  <sheets>
    <sheet name="20200101" sheetId="25" r:id="rId1"/>
    <sheet name="20200113" sheetId="26" r:id="rId2"/>
    <sheet name="20200127" sheetId="27" r:id="rId3"/>
    <sheet name="20200128" sheetId="28" r:id="rId4"/>
    <sheet name="20200131" sheetId="29" r:id="rId5"/>
    <sheet name="20200203" sheetId="30" r:id="rId6"/>
    <sheet name="20200204" sheetId="31" r:id="rId7"/>
    <sheet name="20200205" sheetId="32" r:id="rId8"/>
    <sheet name="20200206" sheetId="33" r:id="rId9"/>
    <sheet name="20200207" sheetId="34" r:id="rId10"/>
    <sheet name="20200210" sheetId="35" r:id="rId11"/>
    <sheet name="20200225" sheetId="36" r:id="rId12"/>
    <sheet name="20200227" sheetId="37" r:id="rId13"/>
    <sheet name="20200228" sheetId="38" r:id="rId14"/>
    <sheet name="20200302" sheetId="39" r:id="rId15"/>
    <sheet name="20200306" sheetId="40" r:id="rId16"/>
    <sheet name="20200312" sheetId="41" r:id="rId17"/>
    <sheet name="20200318" sheetId="42" r:id="rId18"/>
    <sheet name="20200327" sheetId="43" r:id="rId19"/>
    <sheet name="20200330" sheetId="44" r:id="rId20"/>
    <sheet name="20200331" sheetId="45" r:id="rId21"/>
    <sheet name="20200403" sheetId="46" r:id="rId22"/>
    <sheet name="20200406" sheetId="47" r:id="rId23"/>
    <sheet name="20200407" sheetId="48" r:id="rId24"/>
    <sheet name="20200408" sheetId="49" r:id="rId25"/>
    <sheet name="20200413" sheetId="50" r:id="rId26"/>
    <sheet name="20200414" sheetId="51" r:id="rId27"/>
    <sheet name="20200415" sheetId="52" r:id="rId28"/>
    <sheet name="20200416" sheetId="53" r:id="rId29"/>
    <sheet name="20200417" sheetId="54" r:id="rId30"/>
    <sheet name="20200418" sheetId="55" r:id="rId31"/>
    <sheet name="20200424" sheetId="56" r:id="rId32"/>
    <sheet name="20200506" sheetId="57" r:id="rId33"/>
    <sheet name="20200529" sheetId="58" r:id="rId34"/>
    <sheet name="20200601" sheetId="59" r:id="rId35"/>
    <sheet name="20200603" sheetId="60" r:id="rId36"/>
    <sheet name="20200604" sheetId="61" r:id="rId37"/>
    <sheet name="20200605" sheetId="62" r:id="rId38"/>
    <sheet name="20200608" sheetId="63" r:id="rId39"/>
    <sheet name="20200611" sheetId="64" r:id="rId40"/>
    <sheet name="20200612" sheetId="65" r:id="rId41"/>
  </sheets>
  <definedNames>
    <definedName name="Allowed_Lose_Ratio" localSheetId="0">'20200101'!$A$2</definedName>
    <definedName name="Allowed_Lose_Ratio" localSheetId="1">'20200113'!$A$2</definedName>
    <definedName name="Allowed_Lose_Ratio" localSheetId="2">'20200127'!$A$2</definedName>
    <definedName name="Allowed_Lose_Ratio" localSheetId="3">'20200128'!$A$2</definedName>
    <definedName name="Allowed_Lose_Ratio" localSheetId="4">'20200131'!$A$2</definedName>
    <definedName name="Allowed_Lose_Ratio" localSheetId="5">'20200203'!$A$2</definedName>
    <definedName name="Allowed_Lose_Ratio" localSheetId="6">'20200204'!$A$2</definedName>
    <definedName name="Allowed_Lose_Ratio" localSheetId="7">'20200205'!$A$2</definedName>
    <definedName name="Allowed_Lose_Ratio" localSheetId="8">'20200206'!$A$2</definedName>
    <definedName name="Allowed_Lose_Ratio" localSheetId="9">'20200207'!$A$2</definedName>
    <definedName name="Allowed_Lose_Ratio" localSheetId="10">'20200210'!$A$2</definedName>
    <definedName name="Allowed_Lose_Ratio" localSheetId="11">'20200225'!$A$2</definedName>
    <definedName name="Allowed_Lose_Ratio" localSheetId="12">'20200227'!$A$2</definedName>
    <definedName name="Allowed_Lose_Ratio" localSheetId="13">'20200228'!$A$2</definedName>
    <definedName name="Allowed_Lose_Ratio" localSheetId="14">'20200302'!$A$2</definedName>
    <definedName name="Allowed_Lose_Ratio" localSheetId="15">'20200306'!$A$2</definedName>
    <definedName name="Allowed_Lose_Ratio" localSheetId="16">'20200312'!$A$2</definedName>
    <definedName name="Allowed_Lose_Ratio" localSheetId="17">'20200318'!$A$2</definedName>
    <definedName name="Allowed_Lose_Ratio" localSheetId="18">'20200327'!$A$2</definedName>
    <definedName name="Allowed_Lose_Ratio" localSheetId="19">'20200330'!$A$2</definedName>
    <definedName name="Allowed_Lose_Ratio" localSheetId="20">'20200331'!$A$2</definedName>
    <definedName name="Allowed_Lose_Ratio" localSheetId="21">'20200403'!$A$2</definedName>
    <definedName name="Allowed_Lose_Ratio" localSheetId="22">'20200406'!$A$2</definedName>
    <definedName name="Allowed_Lose_Ratio" localSheetId="23">'20200407'!$A$2</definedName>
    <definedName name="Allowed_Lose_Ratio" localSheetId="24">'20200408'!$A$2</definedName>
    <definedName name="Allowed_Lose_Ratio" localSheetId="25">'20200413'!$A$2</definedName>
    <definedName name="Allowed_Lose_Ratio" localSheetId="26">'20200414'!$A$2</definedName>
    <definedName name="Allowed_Lose_Ratio" localSheetId="27">'20200415'!$A$2</definedName>
    <definedName name="Allowed_Lose_Ratio" localSheetId="28">'20200416'!$A$2</definedName>
    <definedName name="Allowed_Lose_Ratio" localSheetId="29">'20200417'!$A$2</definedName>
    <definedName name="Allowed_Lose_Ratio" localSheetId="30">'20200418'!$A$2</definedName>
    <definedName name="Allowed_Lose_Ratio" localSheetId="31">'20200424'!$A$2</definedName>
    <definedName name="Allowed_Lose_Ratio" localSheetId="32">'20200506'!$A$2</definedName>
    <definedName name="Allowed_Lose_Ratio" localSheetId="33">'20200529'!$A$2</definedName>
    <definedName name="Allowed_Lose_Ratio" localSheetId="34">'20200601'!$A$2</definedName>
    <definedName name="Allowed_Lose_Ratio" localSheetId="35">'20200603'!$A$2</definedName>
    <definedName name="Allowed_Lose_Ratio" localSheetId="36">'20200604'!$A$2</definedName>
    <definedName name="Allowed_Lose_Ratio" localSheetId="37">'20200605'!$A$2</definedName>
    <definedName name="Allowed_Lose_Ratio" localSheetId="38">'20200608'!$A$2</definedName>
    <definedName name="Allowed_Lose_Ratio" localSheetId="39">'20200611'!$A$2</definedName>
    <definedName name="Allowed_Lose_Ratio" localSheetId="40">'20200612'!$A$2</definedName>
  </definedNames>
  <calcPr calcId="125725" calcMode="manual"/>
</workbook>
</file>

<file path=xl/calcChain.xml><?xml version="1.0" encoding="utf-8"?>
<calcChain xmlns="http://schemas.openxmlformats.org/spreadsheetml/2006/main">
  <c r="B46" i="65"/>
  <c r="J41"/>
  <c r="J42" s="1"/>
  <c r="J43" s="1"/>
  <c r="K43" s="1"/>
  <c r="J40"/>
  <c r="J36"/>
  <c r="J37" s="1"/>
  <c r="J38" s="1"/>
  <c r="K38" s="1"/>
  <c r="J35"/>
  <c r="K33"/>
  <c r="J33"/>
  <c r="J46" s="1"/>
  <c r="K46" s="1"/>
  <c r="J32"/>
  <c r="J3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6" i="64"/>
  <c r="J41"/>
  <c r="J40"/>
  <c r="J42" s="1"/>
  <c r="J43" s="1"/>
  <c r="K43" s="1"/>
  <c r="J36"/>
  <c r="J37" s="1"/>
  <c r="J38" s="1"/>
  <c r="K38" s="1"/>
  <c r="J35"/>
  <c r="J31"/>
  <c r="J32" s="1"/>
  <c r="J33" s="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7" i="63"/>
  <c r="K7"/>
  <c r="B46"/>
  <c r="J41"/>
  <c r="J40"/>
  <c r="J42" s="1"/>
  <c r="J43" s="1"/>
  <c r="K43" s="1"/>
  <c r="J36"/>
  <c r="J35"/>
  <c r="J37" s="1"/>
  <c r="J38" s="1"/>
  <c r="K38" s="1"/>
  <c r="J32"/>
  <c r="J33" s="1"/>
  <c r="J31"/>
  <c r="J25"/>
  <c r="J26" s="1"/>
  <c r="J27" s="1"/>
  <c r="K27" s="1"/>
  <c r="J24"/>
  <c r="B21"/>
  <c r="J17"/>
  <c r="J18" s="1"/>
  <c r="J19" s="1"/>
  <c r="K19" s="1"/>
  <c r="J16"/>
  <c r="J14"/>
  <c r="K14" s="1"/>
  <c r="J13"/>
  <c r="K12"/>
  <c r="J12"/>
  <c r="L9"/>
  <c r="J9"/>
  <c r="J10" s="1"/>
  <c r="K8"/>
  <c r="J8"/>
  <c r="K6"/>
  <c r="J6"/>
  <c r="B45" i="62"/>
  <c r="J40"/>
  <c r="J41" s="1"/>
  <c r="J42" s="1"/>
  <c r="K42" s="1"/>
  <c r="J39"/>
  <c r="J35"/>
  <c r="J36" s="1"/>
  <c r="J37" s="1"/>
  <c r="K37" s="1"/>
  <c r="J34"/>
  <c r="K32"/>
  <c r="J32"/>
  <c r="J45" s="1"/>
  <c r="K45" s="1"/>
  <c r="J31"/>
  <c r="J30"/>
  <c r="J25"/>
  <c r="J26" s="1"/>
  <c r="K26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1"/>
  <c r="J41"/>
  <c r="J42" s="1"/>
  <c r="K42" s="1"/>
  <c r="J40"/>
  <c r="J39"/>
  <c r="J36"/>
  <c r="J37" s="1"/>
  <c r="K37" s="1"/>
  <c r="J35"/>
  <c r="J34"/>
  <c r="J30"/>
  <c r="J31" s="1"/>
  <c r="J32" s="1"/>
  <c r="J26"/>
  <c r="K26" s="1"/>
  <c r="J25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0"/>
  <c r="J40"/>
  <c r="J41" s="1"/>
  <c r="J42" s="1"/>
  <c r="K42" s="1"/>
  <c r="J39"/>
  <c r="J35"/>
  <c r="J34"/>
  <c r="J36" s="1"/>
  <c r="J37" s="1"/>
  <c r="K37" s="1"/>
  <c r="J30"/>
  <c r="J31" s="1"/>
  <c r="J32" s="1"/>
  <c r="J24"/>
  <c r="J25" s="1"/>
  <c r="J26" s="1"/>
  <c r="K26" s="1"/>
  <c r="J23"/>
  <c r="B20"/>
  <c r="J16"/>
  <c r="J17" s="1"/>
  <c r="J18" s="1"/>
  <c r="K18" s="1"/>
  <c r="J15"/>
  <c r="J12"/>
  <c r="J13" s="1"/>
  <c r="K13" s="1"/>
  <c r="K11"/>
  <c r="J11"/>
  <c r="L8"/>
  <c r="K7"/>
  <c r="J7"/>
  <c r="K6"/>
  <c r="J6"/>
  <c r="J8" s="1"/>
  <c r="J9" s="1"/>
  <c r="B45" i="59"/>
  <c r="J40"/>
  <c r="J39"/>
  <c r="J41" s="1"/>
  <c r="J42" s="1"/>
  <c r="K42" s="1"/>
  <c r="J35"/>
  <c r="J34"/>
  <c r="J30"/>
  <c r="J31" s="1"/>
  <c r="J32" s="1"/>
  <c r="J24"/>
  <c r="J23"/>
  <c r="J25" s="1"/>
  <c r="J26" s="1"/>
  <c r="K26" s="1"/>
  <c r="B20"/>
  <c r="J16"/>
  <c r="J15"/>
  <c r="J17" s="1"/>
  <c r="J18" s="1"/>
  <c r="K18" s="1"/>
  <c r="K11"/>
  <c r="J11"/>
  <c r="J12" s="1"/>
  <c r="J13" s="1"/>
  <c r="K13" s="1"/>
  <c r="L8"/>
  <c r="J8"/>
  <c r="J9" s="1"/>
  <c r="K7"/>
  <c r="J7"/>
  <c r="K6"/>
  <c r="J6"/>
  <c r="B45" i="58"/>
  <c r="J40"/>
  <c r="J39"/>
  <c r="J41" s="1"/>
  <c r="J42" s="1"/>
  <c r="K42" s="1"/>
  <c r="J35"/>
  <c r="J34"/>
  <c r="J30"/>
  <c r="J31" s="1"/>
  <c r="J32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7" i="57"/>
  <c r="J42"/>
  <c r="J41"/>
  <c r="J43" s="1"/>
  <c r="J44" s="1"/>
  <c r="K44" s="1"/>
  <c r="J37"/>
  <c r="J36"/>
  <c r="J38" s="1"/>
  <c r="J39" s="1"/>
  <c r="K39" s="1"/>
  <c r="J32"/>
  <c r="J33" s="1"/>
  <c r="J34" s="1"/>
  <c r="J26"/>
  <c r="J27" s="1"/>
  <c r="J28" s="1"/>
  <c r="K28" s="1"/>
  <c r="J25"/>
  <c r="J24"/>
  <c r="B21"/>
  <c r="J18"/>
  <c r="J19" s="1"/>
  <c r="K19" s="1"/>
  <c r="J17"/>
  <c r="J16"/>
  <c r="J14"/>
  <c r="K14" s="1"/>
  <c r="J13"/>
  <c r="K12"/>
  <c r="J12"/>
  <c r="L9"/>
  <c r="K8"/>
  <c r="J8"/>
  <c r="J9" s="1"/>
  <c r="J10" s="1"/>
  <c r="K7"/>
  <c r="J7"/>
  <c r="K6"/>
  <c r="J6"/>
  <c r="B47" i="56"/>
  <c r="J42"/>
  <c r="J41"/>
  <c r="J43" s="1"/>
  <c r="J44" s="1"/>
  <c r="K44" s="1"/>
  <c r="J37"/>
  <c r="J36"/>
  <c r="J38" s="1"/>
  <c r="J39" s="1"/>
  <c r="K39" s="1"/>
  <c r="J32"/>
  <c r="J33" s="1"/>
  <c r="J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7" i="55"/>
  <c r="J42"/>
  <c r="J41"/>
  <c r="J43" s="1"/>
  <c r="J44" s="1"/>
  <c r="K44" s="1"/>
  <c r="J37"/>
  <c r="J36"/>
  <c r="J38" s="1"/>
  <c r="J39" s="1"/>
  <c r="K39" s="1"/>
  <c r="J33"/>
  <c r="J34" s="1"/>
  <c r="J32"/>
  <c r="J26"/>
  <c r="J25"/>
  <c r="J24"/>
  <c r="J27" s="1"/>
  <c r="J28" s="1"/>
  <c r="K28" s="1"/>
  <c r="B21"/>
  <c r="J17"/>
  <c r="J16"/>
  <c r="J18" s="1"/>
  <c r="J19" s="1"/>
  <c r="K19" s="1"/>
  <c r="J13"/>
  <c r="J14" s="1"/>
  <c r="K14" s="1"/>
  <c r="K12"/>
  <c r="J12"/>
  <c r="L9"/>
  <c r="K8"/>
  <c r="J8"/>
  <c r="K7"/>
  <c r="J7"/>
  <c r="K6"/>
  <c r="J6"/>
  <c r="J9" s="1"/>
  <c r="J10" s="1"/>
  <c r="J7" i="54"/>
  <c r="K7"/>
  <c r="J8"/>
  <c r="K8"/>
  <c r="B47"/>
  <c r="J42"/>
  <c r="J41"/>
  <c r="J43" s="1"/>
  <c r="J44" s="1"/>
  <c r="K44" s="1"/>
  <c r="J37"/>
  <c r="J36"/>
  <c r="J32"/>
  <c r="J33" s="1"/>
  <c r="J34" s="1"/>
  <c r="J27"/>
  <c r="J28" s="1"/>
  <c r="K28" s="1"/>
  <c r="J26"/>
  <c r="J25"/>
  <c r="J24"/>
  <c r="B21"/>
  <c r="J19"/>
  <c r="K19" s="1"/>
  <c r="J18"/>
  <c r="J17"/>
  <c r="J16"/>
  <c r="K12"/>
  <c r="J12"/>
  <c r="J13" s="1"/>
  <c r="J14" s="1"/>
  <c r="K14" s="1"/>
  <c r="L9"/>
  <c r="K6"/>
  <c r="J6"/>
  <c r="B45" i="53"/>
  <c r="J40"/>
  <c r="J39"/>
  <c r="J35"/>
  <c r="J34"/>
  <c r="J30"/>
  <c r="J31" s="1"/>
  <c r="J32" s="1"/>
  <c r="J24"/>
  <c r="J23"/>
  <c r="J22"/>
  <c r="B19"/>
  <c r="J15"/>
  <c r="J14"/>
  <c r="J16" s="1"/>
  <c r="J17" s="1"/>
  <c r="K17" s="1"/>
  <c r="J11"/>
  <c r="J12" s="1"/>
  <c r="K12" s="1"/>
  <c r="K10"/>
  <c r="J10"/>
  <c r="K6"/>
  <c r="J6"/>
  <c r="J7" s="1"/>
  <c r="J8" s="1"/>
  <c r="B48" i="52"/>
  <c r="J43"/>
  <c r="J44" s="1"/>
  <c r="J45" s="1"/>
  <c r="K45" s="1"/>
  <c r="J42"/>
  <c r="J38"/>
  <c r="J39" s="1"/>
  <c r="J40" s="1"/>
  <c r="K40" s="1"/>
  <c r="J37"/>
  <c r="J35"/>
  <c r="K35" s="1"/>
  <c r="J34"/>
  <c r="J33"/>
  <c r="J27"/>
  <c r="J26"/>
  <c r="J25"/>
  <c r="J28" s="1"/>
  <c r="J29" s="1"/>
  <c r="K29" s="1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B48" i="51"/>
  <c r="J43"/>
  <c r="J42"/>
  <c r="J44" s="1"/>
  <c r="J45" s="1"/>
  <c r="K45" s="1"/>
  <c r="J38"/>
  <c r="J39" s="1"/>
  <c r="J40" s="1"/>
  <c r="K40" s="1"/>
  <c r="J37"/>
  <c r="J33"/>
  <c r="J34" s="1"/>
  <c r="J35" s="1"/>
  <c r="J27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B48" i="50"/>
  <c r="J43"/>
  <c r="J42"/>
  <c r="J44" s="1"/>
  <c r="J45" s="1"/>
  <c r="K45" s="1"/>
  <c r="J38"/>
  <c r="J39" s="1"/>
  <c r="J40" s="1"/>
  <c r="K40" s="1"/>
  <c r="J37"/>
  <c r="J34"/>
  <c r="J35" s="1"/>
  <c r="J33"/>
  <c r="J27"/>
  <c r="J26"/>
  <c r="J28" s="1"/>
  <c r="J29" s="1"/>
  <c r="K29" s="1"/>
  <c r="J25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J10" s="1"/>
  <c r="J11" s="1"/>
  <c r="J8" i="49"/>
  <c r="K8"/>
  <c r="J7"/>
  <c r="K7"/>
  <c r="K6"/>
  <c r="J6"/>
  <c r="B48"/>
  <c r="J43"/>
  <c r="J44" s="1"/>
  <c r="J45" s="1"/>
  <c r="K45" s="1"/>
  <c r="J42"/>
  <c r="J38"/>
  <c r="J37"/>
  <c r="J33"/>
  <c r="J34" s="1"/>
  <c r="J35" s="1"/>
  <c r="J27"/>
  <c r="J26"/>
  <c r="J25"/>
  <c r="B22"/>
  <c r="J18"/>
  <c r="J17"/>
  <c r="K13"/>
  <c r="J13"/>
  <c r="J14" s="1"/>
  <c r="J15" s="1"/>
  <c r="K15" s="1"/>
  <c r="L10"/>
  <c r="K9"/>
  <c r="J9"/>
  <c r="B47" i="48"/>
  <c r="J42"/>
  <c r="J41"/>
  <c r="J43" s="1"/>
  <c r="J44" s="1"/>
  <c r="K44" s="1"/>
  <c r="J37"/>
  <c r="J36"/>
  <c r="J34"/>
  <c r="K34" s="1"/>
  <c r="J33"/>
  <c r="J32"/>
  <c r="J26"/>
  <c r="J25"/>
  <c r="J24"/>
  <c r="J27" s="1"/>
  <c r="J28" s="1"/>
  <c r="K28" s="1"/>
  <c r="B21"/>
  <c r="J17"/>
  <c r="J16"/>
  <c r="K12"/>
  <c r="J12"/>
  <c r="J13" s="1"/>
  <c r="J14" s="1"/>
  <c r="K14" s="1"/>
  <c r="K8"/>
  <c r="J8"/>
  <c r="K7"/>
  <c r="J7"/>
  <c r="K6"/>
  <c r="J6"/>
  <c r="L9" s="1"/>
  <c r="B47" i="47"/>
  <c r="J43"/>
  <c r="J44" s="1"/>
  <c r="K44" s="1"/>
  <c r="J42"/>
  <c r="J41"/>
  <c r="J37"/>
  <c r="J36"/>
  <c r="J32"/>
  <c r="J33" s="1"/>
  <c r="J34" s="1"/>
  <c r="K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10" i="46"/>
  <c r="J26"/>
  <c r="K7"/>
  <c r="K8"/>
  <c r="K9"/>
  <c r="J8"/>
  <c r="J7"/>
  <c r="J9"/>
  <c r="B48"/>
  <c r="J43"/>
  <c r="J42"/>
  <c r="J44" s="1"/>
  <c r="J45" s="1"/>
  <c r="K45" s="1"/>
  <c r="J38"/>
  <c r="J37"/>
  <c r="J39" s="1"/>
  <c r="J40" s="1"/>
  <c r="K40" s="1"/>
  <c r="J33"/>
  <c r="J34" s="1"/>
  <c r="J35" s="1"/>
  <c r="J27"/>
  <c r="J25"/>
  <c r="B22"/>
  <c r="J18"/>
  <c r="J17"/>
  <c r="J19" s="1"/>
  <c r="J20" s="1"/>
  <c r="K20" s="1"/>
  <c r="J14"/>
  <c r="J15" s="1"/>
  <c r="K15" s="1"/>
  <c r="K13"/>
  <c r="J13"/>
  <c r="K6"/>
  <c r="J6"/>
  <c r="J11" s="1"/>
  <c r="B44" i="45"/>
  <c r="J39"/>
  <c r="J38"/>
  <c r="J40" s="1"/>
  <c r="J41" s="1"/>
  <c r="K41" s="1"/>
  <c r="J34"/>
  <c r="J33"/>
  <c r="J35" s="1"/>
  <c r="J36" s="1"/>
  <c r="K36" s="1"/>
  <c r="J29"/>
  <c r="J30" s="1"/>
  <c r="J31" s="1"/>
  <c r="J23"/>
  <c r="J24" s="1"/>
  <c r="J25" s="1"/>
  <c r="K25" s="1"/>
  <c r="J22"/>
  <c r="B19"/>
  <c r="J15"/>
  <c r="J16" s="1"/>
  <c r="J17" s="1"/>
  <c r="K17" s="1"/>
  <c r="J14"/>
  <c r="K10"/>
  <c r="J10"/>
  <c r="J11" s="1"/>
  <c r="J12" s="1"/>
  <c r="K12" s="1"/>
  <c r="L7"/>
  <c r="K6"/>
  <c r="J6"/>
  <c r="J7" s="1"/>
  <c r="J8" s="1"/>
  <c r="B44" i="44"/>
  <c r="J39"/>
  <c r="J38"/>
  <c r="J40" s="1"/>
  <c r="J41" s="1"/>
  <c r="K41" s="1"/>
  <c r="J34"/>
  <c r="J33"/>
  <c r="J35" s="1"/>
  <c r="J36" s="1"/>
  <c r="K36" s="1"/>
  <c r="J30"/>
  <c r="J31" s="1"/>
  <c r="J29"/>
  <c r="J23"/>
  <c r="J22"/>
  <c r="B19"/>
  <c r="J15"/>
  <c r="J14"/>
  <c r="J16" s="1"/>
  <c r="J17" s="1"/>
  <c r="K17" s="1"/>
  <c r="K10"/>
  <c r="J10"/>
  <c r="J11" s="1"/>
  <c r="J12" s="1"/>
  <c r="K12" s="1"/>
  <c r="L7"/>
  <c r="J7"/>
  <c r="J8" s="1"/>
  <c r="K6"/>
  <c r="J6"/>
  <c r="B44" i="43"/>
  <c r="J39"/>
  <c r="J38"/>
  <c r="J34"/>
  <c r="J33"/>
  <c r="J29"/>
  <c r="J30" s="1"/>
  <c r="J31" s="1"/>
  <c r="J23"/>
  <c r="J22"/>
  <c r="J24" s="1"/>
  <c r="J25" s="1"/>
  <c r="K25" s="1"/>
  <c r="B19"/>
  <c r="J15"/>
  <c r="J14"/>
  <c r="K10"/>
  <c r="J10"/>
  <c r="J11" s="1"/>
  <c r="J12" s="1"/>
  <c r="K12" s="1"/>
  <c r="L7"/>
  <c r="K6"/>
  <c r="J6"/>
  <c r="J7" s="1"/>
  <c r="J8" s="1"/>
  <c r="J37" i="42"/>
  <c r="J42"/>
  <c r="J24"/>
  <c r="B46"/>
  <c r="J41"/>
  <c r="J40"/>
  <c r="J36"/>
  <c r="J35"/>
  <c r="J31"/>
  <c r="J32" s="1"/>
  <c r="J33" s="1"/>
  <c r="J25"/>
  <c r="J26" s="1"/>
  <c r="J27" s="1"/>
  <c r="K27" s="1"/>
  <c r="B21"/>
  <c r="J17"/>
  <c r="J16"/>
  <c r="J18" s="1"/>
  <c r="J19" s="1"/>
  <c r="K19" s="1"/>
  <c r="J13"/>
  <c r="J14" s="1"/>
  <c r="K14" s="1"/>
  <c r="K12"/>
  <c r="J12"/>
  <c r="K11"/>
  <c r="J11"/>
  <c r="K10"/>
  <c r="J10"/>
  <c r="J7"/>
  <c r="J8" s="1"/>
  <c r="K8" s="1"/>
  <c r="K6"/>
  <c r="J6"/>
  <c r="L7" s="1"/>
  <c r="J36" i="41"/>
  <c r="J41"/>
  <c r="J13"/>
  <c r="J11"/>
  <c r="K11"/>
  <c r="J12"/>
  <c r="K12"/>
  <c r="B46"/>
  <c r="J40"/>
  <c r="J42" s="1"/>
  <c r="J43" s="1"/>
  <c r="K43" s="1"/>
  <c r="J35"/>
  <c r="J37" s="1"/>
  <c r="J38" s="1"/>
  <c r="K38" s="1"/>
  <c r="J32"/>
  <c r="J33" s="1"/>
  <c r="J31"/>
  <c r="J25"/>
  <c r="J24"/>
  <c r="B21"/>
  <c r="J17"/>
  <c r="J16"/>
  <c r="K10"/>
  <c r="J10"/>
  <c r="J14" s="1"/>
  <c r="K14" s="1"/>
  <c r="K6"/>
  <c r="J6"/>
  <c r="J7" s="1"/>
  <c r="J8" s="1"/>
  <c r="B42" i="40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5"/>
  <c r="J14"/>
  <c r="J16" s="1"/>
  <c r="J17" s="1"/>
  <c r="K17" s="1"/>
  <c r="K10"/>
  <c r="J10"/>
  <c r="J11" s="1"/>
  <c r="J12" s="1"/>
  <c r="K12" s="1"/>
  <c r="K6"/>
  <c r="J6"/>
  <c r="J7" s="1"/>
  <c r="J8" s="1"/>
  <c r="J20" i="39"/>
  <c r="J11"/>
  <c r="K11"/>
  <c r="J12"/>
  <c r="K12"/>
  <c r="B46"/>
  <c r="J41"/>
  <c r="J42" s="1"/>
  <c r="J43" s="1"/>
  <c r="K43" s="1"/>
  <c r="J37"/>
  <c r="J38" s="1"/>
  <c r="J39" s="1"/>
  <c r="K39" s="1"/>
  <c r="J33"/>
  <c r="J34" s="1"/>
  <c r="J35" s="1"/>
  <c r="J27"/>
  <c r="J26"/>
  <c r="B23"/>
  <c r="J19"/>
  <c r="J18"/>
  <c r="J17"/>
  <c r="J21" s="1"/>
  <c r="K21" s="1"/>
  <c r="K13"/>
  <c r="J13"/>
  <c r="K10"/>
  <c r="J10"/>
  <c r="J14" s="1"/>
  <c r="J15" s="1"/>
  <c r="K15" s="1"/>
  <c r="K6"/>
  <c r="J6"/>
  <c r="J7" s="1"/>
  <c r="J8" s="1"/>
  <c r="K11" i="38"/>
  <c r="J11"/>
  <c r="K10"/>
  <c r="J10"/>
  <c r="J12" s="1"/>
  <c r="J13" s="1"/>
  <c r="K13" s="1"/>
  <c r="J17"/>
  <c r="B45"/>
  <c r="J40"/>
  <c r="J41" s="1"/>
  <c r="J42" s="1"/>
  <c r="K42" s="1"/>
  <c r="J36"/>
  <c r="J37" s="1"/>
  <c r="J38" s="1"/>
  <c r="K38" s="1"/>
  <c r="J32"/>
  <c r="J33" s="1"/>
  <c r="J34" s="1"/>
  <c r="J26"/>
  <c r="J25"/>
  <c r="J27" s="1"/>
  <c r="J28" s="1"/>
  <c r="K28" s="1"/>
  <c r="B22"/>
  <c r="J19"/>
  <c r="J20" s="1"/>
  <c r="K20" s="1"/>
  <c r="J18"/>
  <c r="J16"/>
  <c r="J15"/>
  <c r="L7"/>
  <c r="K6"/>
  <c r="J6"/>
  <c r="J7" s="1"/>
  <c r="J8" s="1"/>
  <c r="J15" i="37"/>
  <c r="B42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4"/>
  <c r="J13"/>
  <c r="J16" s="1"/>
  <c r="J17" s="1"/>
  <c r="K17" s="1"/>
  <c r="L9"/>
  <c r="K8"/>
  <c r="J8"/>
  <c r="K7"/>
  <c r="J7"/>
  <c r="K6"/>
  <c r="J6"/>
  <c r="J9" s="1"/>
  <c r="J10" s="1"/>
  <c r="B41" i="36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B42" i="35"/>
  <c r="J38"/>
  <c r="J39" s="1"/>
  <c r="K39" s="1"/>
  <c r="J37"/>
  <c r="J34"/>
  <c r="J35" s="1"/>
  <c r="K35" s="1"/>
  <c r="J33"/>
  <c r="J30"/>
  <c r="J31" s="1"/>
  <c r="J29"/>
  <c r="J24"/>
  <c r="J25" s="1"/>
  <c r="K25" s="1"/>
  <c r="J23"/>
  <c r="J22"/>
  <c r="B19"/>
  <c r="J16"/>
  <c r="J17" s="1"/>
  <c r="K17" s="1"/>
  <c r="J15"/>
  <c r="J14"/>
  <c r="K9"/>
  <c r="J9"/>
  <c r="K8"/>
  <c r="J8"/>
  <c r="K7"/>
  <c r="J7"/>
  <c r="L10" s="1"/>
  <c r="K6"/>
  <c r="J6"/>
  <c r="J10" s="1"/>
  <c r="J11" s="1"/>
  <c r="J7" i="34"/>
  <c r="K7"/>
  <c r="B42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L10"/>
  <c r="K9"/>
  <c r="J9"/>
  <c r="K8"/>
  <c r="J8"/>
  <c r="K6"/>
  <c r="J6"/>
  <c r="J10" s="1"/>
  <c r="J11" s="1"/>
  <c r="J8" i="33"/>
  <c r="K8"/>
  <c r="B43"/>
  <c r="J38"/>
  <c r="J39" s="1"/>
  <c r="J40" s="1"/>
  <c r="K40" s="1"/>
  <c r="J35"/>
  <c r="J36" s="1"/>
  <c r="K36" s="1"/>
  <c r="J34"/>
  <c r="J30"/>
  <c r="J31" s="1"/>
  <c r="J32" s="1"/>
  <c r="J24"/>
  <c r="J23"/>
  <c r="B20"/>
  <c r="J17"/>
  <c r="J18" s="1"/>
  <c r="K18" s="1"/>
  <c r="J16"/>
  <c r="J15"/>
  <c r="K10"/>
  <c r="J10"/>
  <c r="K9"/>
  <c r="J9"/>
  <c r="K7"/>
  <c r="J7"/>
  <c r="K6"/>
  <c r="J6"/>
  <c r="J11" s="1"/>
  <c r="J12" s="1"/>
  <c r="B42" i="32"/>
  <c r="J37"/>
  <c r="J38" s="1"/>
  <c r="J39" s="1"/>
  <c r="K39" s="1"/>
  <c r="J33"/>
  <c r="J34" s="1"/>
  <c r="J35" s="1"/>
  <c r="K35" s="1"/>
  <c r="J29"/>
  <c r="J30" s="1"/>
  <c r="J31" s="1"/>
  <c r="J23"/>
  <c r="J24" s="1"/>
  <c r="J25" s="1"/>
  <c r="K25" s="1"/>
  <c r="J22"/>
  <c r="B19"/>
  <c r="J15"/>
  <c r="J16" s="1"/>
  <c r="J17" s="1"/>
  <c r="K17" s="1"/>
  <c r="J14"/>
  <c r="K9"/>
  <c r="J9"/>
  <c r="K8"/>
  <c r="J8"/>
  <c r="K7"/>
  <c r="J7"/>
  <c r="K6"/>
  <c r="J6"/>
  <c r="B42" i="31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K9"/>
  <c r="J9"/>
  <c r="K8"/>
  <c r="J8"/>
  <c r="K7"/>
  <c r="J7"/>
  <c r="K6"/>
  <c r="J6"/>
  <c r="J10" s="1"/>
  <c r="J11" s="1"/>
  <c r="J9" i="30"/>
  <c r="K9"/>
  <c r="J8"/>
  <c r="K8"/>
  <c r="B43"/>
  <c r="J39"/>
  <c r="J40" s="1"/>
  <c r="K40" s="1"/>
  <c r="J38"/>
  <c r="J35"/>
  <c r="J36" s="1"/>
  <c r="K36" s="1"/>
  <c r="J34"/>
  <c r="J30"/>
  <c r="J31" s="1"/>
  <c r="J32" s="1"/>
  <c r="J24"/>
  <c r="J23"/>
  <c r="J25" s="1"/>
  <c r="J26" s="1"/>
  <c r="K26" s="1"/>
  <c r="B20"/>
  <c r="J17"/>
  <c r="J18" s="1"/>
  <c r="K18" s="1"/>
  <c r="J16"/>
  <c r="J15"/>
  <c r="K10"/>
  <c r="J10"/>
  <c r="K7"/>
  <c r="J7"/>
  <c r="K6"/>
  <c r="J6"/>
  <c r="B41" i="29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J9" s="1"/>
  <c r="J10" s="1"/>
  <c r="J8" i="28"/>
  <c r="K8"/>
  <c r="J6"/>
  <c r="K6"/>
  <c r="J7"/>
  <c r="K7"/>
  <c r="B43"/>
  <c r="J38"/>
  <c r="J39" s="1"/>
  <c r="J40" s="1"/>
  <c r="K40" s="1"/>
  <c r="J34"/>
  <c r="J35" s="1"/>
  <c r="J36" s="1"/>
  <c r="K36" s="1"/>
  <c r="J30"/>
  <c r="J31" s="1"/>
  <c r="J32" s="1"/>
  <c r="J24"/>
  <c r="J23"/>
  <c r="J25" s="1"/>
  <c r="J26" s="1"/>
  <c r="K26" s="1"/>
  <c r="B20"/>
  <c r="J16"/>
  <c r="J15"/>
  <c r="K10"/>
  <c r="J10"/>
  <c r="K9"/>
  <c r="J9"/>
  <c r="J23" i="27"/>
  <c r="B20"/>
  <c r="K7"/>
  <c r="K8"/>
  <c r="J7"/>
  <c r="J8"/>
  <c r="J9"/>
  <c r="K9"/>
  <c r="B43"/>
  <c r="J38"/>
  <c r="J39" s="1"/>
  <c r="J40" s="1"/>
  <c r="K40" s="1"/>
  <c r="J34"/>
  <c r="J35" s="1"/>
  <c r="J36" s="1"/>
  <c r="K36" s="1"/>
  <c r="J30"/>
  <c r="J31" s="1"/>
  <c r="J32" s="1"/>
  <c r="J24"/>
  <c r="J25"/>
  <c r="J26" s="1"/>
  <c r="K26" s="1"/>
  <c r="J16"/>
  <c r="J15"/>
  <c r="J17" s="1"/>
  <c r="J18" s="1"/>
  <c r="K18" s="1"/>
  <c r="L11"/>
  <c r="K10"/>
  <c r="J10"/>
  <c r="K6"/>
  <c r="J6"/>
  <c r="J11" s="1"/>
  <c r="J12" s="1"/>
  <c r="K10" i="26"/>
  <c r="K9"/>
  <c r="K5"/>
  <c r="K14" i="25"/>
  <c r="K13"/>
  <c r="K9"/>
  <c r="K5"/>
  <c r="K4"/>
  <c r="B43" i="26"/>
  <c r="J38"/>
  <c r="J39" s="1"/>
  <c r="J40" s="1"/>
  <c r="K40" s="1"/>
  <c r="J35"/>
  <c r="J36" s="1"/>
  <c r="K36" s="1"/>
  <c r="J34"/>
  <c r="J31"/>
  <c r="J32" s="1"/>
  <c r="J30"/>
  <c r="J24"/>
  <c r="J23"/>
  <c r="J25" s="1"/>
  <c r="J26" s="1"/>
  <c r="K26" s="1"/>
  <c r="B20"/>
  <c r="J17"/>
  <c r="J18" s="1"/>
  <c r="K18" s="1"/>
  <c r="J16"/>
  <c r="J15"/>
  <c r="L11"/>
  <c r="J10"/>
  <c r="J9"/>
  <c r="J5"/>
  <c r="J6" s="1"/>
  <c r="J7" s="1"/>
  <c r="K7" s="1"/>
  <c r="L7" i="25"/>
  <c r="L16"/>
  <c r="B47"/>
  <c r="J43"/>
  <c r="J44" s="1"/>
  <c r="K44" s="1"/>
  <c r="J42"/>
  <c r="J38"/>
  <c r="J39" s="1"/>
  <c r="J40" s="1"/>
  <c r="K40" s="1"/>
  <c r="J36"/>
  <c r="K36" s="1"/>
  <c r="J35"/>
  <c r="J34"/>
  <c r="J28"/>
  <c r="J27"/>
  <c r="J29" s="1"/>
  <c r="J30" s="1"/>
  <c r="K30" s="1"/>
  <c r="B24"/>
  <c r="J20"/>
  <c r="J19"/>
  <c r="J21" s="1"/>
  <c r="J22" s="1"/>
  <c r="K22" s="1"/>
  <c r="J14"/>
  <c r="J13"/>
  <c r="L15" s="1"/>
  <c r="J9"/>
  <c r="J10" s="1"/>
  <c r="J11" s="1"/>
  <c r="K11" s="1"/>
  <c r="L6"/>
  <c r="J5"/>
  <c r="J4"/>
  <c r="J6" s="1"/>
  <c r="J7" s="1"/>
  <c r="K3"/>
  <c r="J21" i="65" l="1"/>
  <c r="K21" s="1"/>
  <c r="K10"/>
  <c r="L10"/>
  <c r="J21" i="64"/>
  <c r="K21" s="1"/>
  <c r="K10"/>
  <c r="L10"/>
  <c r="K33"/>
  <c r="J46"/>
  <c r="K46" s="1"/>
  <c r="K10" i="63"/>
  <c r="L10"/>
  <c r="J21"/>
  <c r="K21" s="1"/>
  <c r="K33"/>
  <c r="J46"/>
  <c r="K46" s="1"/>
  <c r="J20" i="62"/>
  <c r="K20" s="1"/>
  <c r="K9"/>
  <c r="L9"/>
  <c r="K32" i="61"/>
  <c r="J45"/>
  <c r="K45" s="1"/>
  <c r="J20"/>
  <c r="K20" s="1"/>
  <c r="K9"/>
  <c r="L9"/>
  <c r="J20" i="60"/>
  <c r="K20" s="1"/>
  <c r="K9"/>
  <c r="L9"/>
  <c r="K32"/>
  <c r="J45"/>
  <c r="K45" s="1"/>
  <c r="J36" i="59"/>
  <c r="J37" s="1"/>
  <c r="K37" s="1"/>
  <c r="K32"/>
  <c r="J45"/>
  <c r="K45" s="1"/>
  <c r="K9"/>
  <c r="J20"/>
  <c r="K20" s="1"/>
  <c r="L9"/>
  <c r="J25" i="58"/>
  <c r="J26" s="1"/>
  <c r="K26" s="1"/>
  <c r="J36"/>
  <c r="J37" s="1"/>
  <c r="K37" s="1"/>
  <c r="K9"/>
  <c r="L9"/>
  <c r="J20"/>
  <c r="K20" s="1"/>
  <c r="K32"/>
  <c r="K10" i="57"/>
  <c r="L10"/>
  <c r="J21"/>
  <c r="K21" s="1"/>
  <c r="K34"/>
  <c r="J47"/>
  <c r="K47" s="1"/>
  <c r="K10" i="56"/>
  <c r="L10"/>
  <c r="J21"/>
  <c r="K21" s="1"/>
  <c r="K34"/>
  <c r="J47"/>
  <c r="K47" s="1"/>
  <c r="K34" i="55"/>
  <c r="J47"/>
  <c r="K47" s="1"/>
  <c r="K10"/>
  <c r="L10"/>
  <c r="J21"/>
  <c r="K21" s="1"/>
  <c r="J9" i="54"/>
  <c r="J10" s="1"/>
  <c r="J38"/>
  <c r="J39" s="1"/>
  <c r="K39" s="1"/>
  <c r="K34"/>
  <c r="J36" i="53"/>
  <c r="J37" s="1"/>
  <c r="K37" s="1"/>
  <c r="J25"/>
  <c r="J26" s="1"/>
  <c r="K26" s="1"/>
  <c r="L7"/>
  <c r="J41"/>
  <c r="J42" s="1"/>
  <c r="K42" s="1"/>
  <c r="K8"/>
  <c r="L8"/>
  <c r="J19"/>
  <c r="K19" s="1"/>
  <c r="K32"/>
  <c r="J10" i="52"/>
  <c r="J11" s="1"/>
  <c r="J22" s="1"/>
  <c r="K22" s="1"/>
  <c r="K11"/>
  <c r="L11"/>
  <c r="J48"/>
  <c r="K48" s="1"/>
  <c r="J28" i="51"/>
  <c r="J29" s="1"/>
  <c r="K29" s="1"/>
  <c r="K11"/>
  <c r="L11"/>
  <c r="J22"/>
  <c r="K22" s="1"/>
  <c r="K35"/>
  <c r="J48"/>
  <c r="K48" s="1"/>
  <c r="K35" i="50"/>
  <c r="J48"/>
  <c r="K48" s="1"/>
  <c r="K11"/>
  <c r="L11"/>
  <c r="J22"/>
  <c r="K22" s="1"/>
  <c r="J10" i="49"/>
  <c r="J11" s="1"/>
  <c r="J28"/>
  <c r="J29" s="1"/>
  <c r="K29" s="1"/>
  <c r="K35"/>
  <c r="J19"/>
  <c r="J20" s="1"/>
  <c r="K20" s="1"/>
  <c r="J39"/>
  <c r="J40" s="1"/>
  <c r="K40" s="1"/>
  <c r="K11"/>
  <c r="L11"/>
  <c r="J38" i="48"/>
  <c r="J39" s="1"/>
  <c r="K39" s="1"/>
  <c r="J18"/>
  <c r="J19" s="1"/>
  <c r="K19" s="1"/>
  <c r="J9"/>
  <c r="J10" s="1"/>
  <c r="J38" i="47"/>
  <c r="J39" s="1"/>
  <c r="K39" s="1"/>
  <c r="K10"/>
  <c r="L10"/>
  <c r="J21"/>
  <c r="K21" s="1"/>
  <c r="J28" i="46"/>
  <c r="J29" s="1"/>
  <c r="K29" s="1"/>
  <c r="J22"/>
  <c r="K22" s="1"/>
  <c r="K11"/>
  <c r="L11"/>
  <c r="K35"/>
  <c r="J48"/>
  <c r="K48" s="1"/>
  <c r="L10"/>
  <c r="J19" i="45"/>
  <c r="K19" s="1"/>
  <c r="K8"/>
  <c r="L8"/>
  <c r="K31"/>
  <c r="J44"/>
  <c r="K44" s="1"/>
  <c r="J24" i="44"/>
  <c r="J25" s="1"/>
  <c r="K25" s="1"/>
  <c r="K31"/>
  <c r="J44"/>
  <c r="K44" s="1"/>
  <c r="J19"/>
  <c r="K19" s="1"/>
  <c r="K8"/>
  <c r="L8"/>
  <c r="J16" i="43"/>
  <c r="J17" s="1"/>
  <c r="K17" s="1"/>
  <c r="J40"/>
  <c r="J41" s="1"/>
  <c r="K41" s="1"/>
  <c r="J35"/>
  <c r="J36" s="1"/>
  <c r="K36" s="1"/>
  <c r="K31"/>
  <c r="K8"/>
  <c r="L8"/>
  <c r="J38" i="42"/>
  <c r="K38" s="1"/>
  <c r="J43"/>
  <c r="K43" s="1"/>
  <c r="K33"/>
  <c r="L8"/>
  <c r="J21"/>
  <c r="K21" s="1"/>
  <c r="J26" i="41"/>
  <c r="J27" s="1"/>
  <c r="K27" s="1"/>
  <c r="J18"/>
  <c r="J19" s="1"/>
  <c r="K19" s="1"/>
  <c r="K33"/>
  <c r="J46"/>
  <c r="K46" s="1"/>
  <c r="K8"/>
  <c r="L8"/>
  <c r="L7"/>
  <c r="K31" i="40"/>
  <c r="J42"/>
  <c r="K42" s="1"/>
  <c r="J19"/>
  <c r="K19" s="1"/>
  <c r="K8"/>
  <c r="L8"/>
  <c r="L7"/>
  <c r="J28" i="39"/>
  <c r="J29" s="1"/>
  <c r="K29" s="1"/>
  <c r="J23"/>
  <c r="K23" s="1"/>
  <c r="K8"/>
  <c r="L8"/>
  <c r="K35"/>
  <c r="J46"/>
  <c r="K46" s="1"/>
  <c r="L7"/>
  <c r="K8" i="38"/>
  <c r="J22"/>
  <c r="K22" s="1"/>
  <c r="L8"/>
  <c r="K34"/>
  <c r="J45"/>
  <c r="K45" s="1"/>
  <c r="J19" i="37"/>
  <c r="K19" s="1"/>
  <c r="K10"/>
  <c r="L10"/>
  <c r="K31"/>
  <c r="J42"/>
  <c r="K42" s="1"/>
  <c r="J9" i="36"/>
  <c r="J10" s="1"/>
  <c r="L10" s="1"/>
  <c r="K30"/>
  <c r="J41"/>
  <c r="K41" s="1"/>
  <c r="J19" i="35"/>
  <c r="K19" s="1"/>
  <c r="K11"/>
  <c r="L11"/>
  <c r="K31"/>
  <c r="J42"/>
  <c r="K42" s="1"/>
  <c r="J16" i="34"/>
  <c r="J17" s="1"/>
  <c r="K17" s="1"/>
  <c r="J24"/>
  <c r="J25" s="1"/>
  <c r="K25" s="1"/>
  <c r="K11"/>
  <c r="L11"/>
  <c r="K31"/>
  <c r="J42"/>
  <c r="K42" s="1"/>
  <c r="J25" i="33"/>
  <c r="J26" s="1"/>
  <c r="K26" s="1"/>
  <c r="L11"/>
  <c r="J20"/>
  <c r="K20" s="1"/>
  <c r="K12"/>
  <c r="L12"/>
  <c r="K32"/>
  <c r="J43"/>
  <c r="K43" s="1"/>
  <c r="J10" i="32"/>
  <c r="J11" s="1"/>
  <c r="L11" s="1"/>
  <c r="L10"/>
  <c r="K31"/>
  <c r="J42"/>
  <c r="K42" s="1"/>
  <c r="J16" i="31"/>
  <c r="J17" s="1"/>
  <c r="K17" s="1"/>
  <c r="L10"/>
  <c r="J24"/>
  <c r="J25" s="1"/>
  <c r="K25" s="1"/>
  <c r="K11"/>
  <c r="L11"/>
  <c r="K31"/>
  <c r="J42"/>
  <c r="K42" s="1"/>
  <c r="J11" i="30"/>
  <c r="J12" s="1"/>
  <c r="J20" s="1"/>
  <c r="K20" s="1"/>
  <c r="K32"/>
  <c r="J43"/>
  <c r="K43" s="1"/>
  <c r="K12"/>
  <c r="L11"/>
  <c r="J18" i="29"/>
  <c r="K18" s="1"/>
  <c r="K10"/>
  <c r="L10"/>
  <c r="K30"/>
  <c r="J41"/>
  <c r="K41" s="1"/>
  <c r="J17" i="28"/>
  <c r="J18" s="1"/>
  <c r="K18" s="1"/>
  <c r="J11"/>
  <c r="J12" s="1"/>
  <c r="J20" s="1"/>
  <c r="K20" s="1"/>
  <c r="L11"/>
  <c r="K32"/>
  <c r="J43"/>
  <c r="K43" s="1"/>
  <c r="J20" i="27"/>
  <c r="K20" s="1"/>
  <c r="K32"/>
  <c r="J43"/>
  <c r="K43" s="1"/>
  <c r="K12"/>
  <c r="L12"/>
  <c r="J11" i="26"/>
  <c r="J12" s="1"/>
  <c r="J20"/>
  <c r="K20" s="1"/>
  <c r="K12"/>
  <c r="L12"/>
  <c r="K32"/>
  <c r="J43"/>
  <c r="K43" s="1"/>
  <c r="J24" i="25"/>
  <c r="K24" s="1"/>
  <c r="K7"/>
  <c r="J15"/>
  <c r="J16" s="1"/>
  <c r="J47"/>
  <c r="K47" s="1"/>
  <c r="J45" i="58" l="1"/>
  <c r="K45" s="1"/>
  <c r="L10" i="54"/>
  <c r="K10"/>
  <c r="J21"/>
  <c r="K21" s="1"/>
  <c r="J47"/>
  <c r="K47" s="1"/>
  <c r="J45" i="53"/>
  <c r="K45" s="1"/>
  <c r="J48" i="49"/>
  <c r="K48" s="1"/>
  <c r="J22"/>
  <c r="K22" s="1"/>
  <c r="J47" i="48"/>
  <c r="K47" s="1"/>
  <c r="K10"/>
  <c r="L10"/>
  <c r="J21"/>
  <c r="K21" s="1"/>
  <c r="J47" i="47"/>
  <c r="K47" s="1"/>
  <c r="J19" i="43"/>
  <c r="K19" s="1"/>
  <c r="J44"/>
  <c r="K44" s="1"/>
  <c r="J46" i="42"/>
  <c r="K46" s="1"/>
  <c r="J21" i="41"/>
  <c r="K21" s="1"/>
  <c r="J18" i="36"/>
  <c r="K18" s="1"/>
  <c r="K10"/>
  <c r="J19" i="34"/>
  <c r="K19" s="1"/>
  <c r="J19" i="32"/>
  <c r="K19" s="1"/>
  <c r="K11"/>
  <c r="J19" i="31"/>
  <c r="K19" s="1"/>
  <c r="L12" i="30"/>
  <c r="K12" i="28"/>
  <c r="L12"/>
  <c r="K16" i="25"/>
</calcChain>
</file>

<file path=xl/sharedStrings.xml><?xml version="1.0" encoding="utf-8"?>
<sst xmlns="http://schemas.openxmlformats.org/spreadsheetml/2006/main" count="3039" uniqueCount="113">
  <si>
    <t>Allowed Lose Ratio</t>
  </si>
  <si>
    <t>Account</t>
  </si>
  <si>
    <t>Cash</t>
  </si>
  <si>
    <t>Holdings</t>
  </si>
  <si>
    <t>Buy Date</t>
  </si>
  <si>
    <t>Exp Date</t>
  </si>
  <si>
    <t>Quantity</t>
  </si>
  <si>
    <t>Price</t>
  </si>
  <si>
    <t>Book Value</t>
  </si>
  <si>
    <t>Alert</t>
  </si>
  <si>
    <t>Today's strategy</t>
  </si>
  <si>
    <t>Comments</t>
  </si>
  <si>
    <t>在第二关压力点位附近做空，+1点需立即止损；
大盘有效突破第三关后，可判定为大涨单边行情；
低开盘整或低开低走时，风向标和
第一关的支撑点位可作为压力点位进行做空。</t>
  </si>
  <si>
    <t>止损和止赢
对所持仓位要有预案
贪婪和恐惧要平衡
SPY-&gt;QQQ-&gt;TQQQ-&gt;VXX-&gt;UVXY</t>
  </si>
  <si>
    <r>
      <t>3010-3015-3022-3030;</t>
    </r>
    <r>
      <rPr>
        <b/>
        <sz val="9"/>
        <color rgb="FF002060"/>
        <rFont val="Calibri"/>
        <family val="2"/>
        <scheme val="minor"/>
      </rPr>
      <t xml:space="preserve"> 3000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2994-</t>
    </r>
    <r>
      <rPr>
        <sz val="9"/>
        <color theme="1"/>
        <rFont val="Calibri"/>
        <family val="2"/>
        <scheme val="minor"/>
      </rPr>
      <t>2988-2974-2966</t>
    </r>
  </si>
  <si>
    <t>JNUG/JDST Call/Put</t>
  </si>
  <si>
    <t>Questrade</t>
  </si>
  <si>
    <t>QQQ-192</t>
  </si>
  <si>
    <t>UNG-19.5</t>
  </si>
  <si>
    <t>Jingda</t>
  </si>
  <si>
    <t>sub-total</t>
  </si>
  <si>
    <t>Option Amount</t>
  </si>
  <si>
    <t>Principal</t>
  </si>
  <si>
    <t>amount</t>
  </si>
  <si>
    <t>Weekly Profit</t>
  </si>
  <si>
    <t>UNG-19</t>
  </si>
  <si>
    <t>InteractiveBrokers</t>
  </si>
  <si>
    <t>U3121311</t>
  </si>
  <si>
    <t>Jiayan</t>
  </si>
  <si>
    <t>CIBC-us</t>
  </si>
  <si>
    <t>57593345-us</t>
  </si>
  <si>
    <t>VISL</t>
  </si>
  <si>
    <t>ER Nov 12</t>
  </si>
  <si>
    <t>TVIX</t>
  </si>
  <si>
    <t>Total</t>
  </si>
  <si>
    <t>CIBC-ca</t>
  </si>
  <si>
    <t>57593345-ca</t>
  </si>
  <si>
    <t>59545110-ca</t>
  </si>
  <si>
    <t>59548564-ca</t>
  </si>
  <si>
    <t>CGC底部可能在</t>
  </si>
  <si>
    <t>59544620-ca</t>
  </si>
  <si>
    <t>ACB</t>
  </si>
  <si>
    <t>目前压力3.66, 上去反弹可期</t>
  </si>
  <si>
    <t>GDX-29</t>
  </si>
  <si>
    <t>UNG-17.5</t>
  </si>
  <si>
    <t>HGD.TO</t>
  </si>
  <si>
    <t>HNU.TO</t>
  </si>
  <si>
    <t>SHOP</t>
  </si>
  <si>
    <t>1/32/2020</t>
  </si>
  <si>
    <t>QQQ-214.5</t>
  </si>
  <si>
    <t>GOOS</t>
  </si>
  <si>
    <t>HOU.TO</t>
  </si>
  <si>
    <t>HND.TO</t>
  </si>
  <si>
    <t>QQQ-226</t>
  </si>
  <si>
    <t>GDX-29.5</t>
  </si>
  <si>
    <t>SPY-327</t>
  </si>
  <si>
    <t>YUMC-42.5</t>
  </si>
  <si>
    <t>SPY</t>
  </si>
  <si>
    <t>ROKU-124</t>
  </si>
  <si>
    <t>SHOP-440</t>
  </si>
  <si>
    <t>ROKU-126</t>
  </si>
  <si>
    <t>ZM-85</t>
  </si>
  <si>
    <t>TSLA-705</t>
  </si>
  <si>
    <t>TSLA-706</t>
  </si>
  <si>
    <t>ZM-82.5</t>
  </si>
  <si>
    <r>
      <rPr>
        <b/>
        <sz val="9"/>
        <color rgb="FFFF0000"/>
        <rFont val="Calibri"/>
        <family val="2"/>
        <scheme val="minor"/>
      </rPr>
      <t>止损和止赢</t>
    </r>
    <r>
      <rPr>
        <sz val="9"/>
        <color theme="1"/>
        <rFont val="Calibri"/>
        <family val="2"/>
        <scheme val="minor"/>
      </rPr>
      <t xml:space="preserve">
对所持仓位要有预案
贪婪和恐惧要平衡
SPY-&gt;QQQ-&gt;TQQQ-&gt;VXX-&gt;UVXY</t>
    </r>
  </si>
  <si>
    <t>TSLA-800</t>
  </si>
  <si>
    <t>SPY-330</t>
  </si>
  <si>
    <t>SPY-332</t>
  </si>
  <si>
    <t>ZM-85.0</t>
  </si>
  <si>
    <t>GDX-28.5</t>
  </si>
  <si>
    <t>HGU.TO</t>
  </si>
  <si>
    <t>CRON.TO</t>
  </si>
  <si>
    <t>TSLA</t>
  </si>
  <si>
    <t>SHOP.TO</t>
  </si>
  <si>
    <t>WEED.TO</t>
  </si>
  <si>
    <t>SPY-325</t>
  </si>
  <si>
    <t>SPY-324</t>
  </si>
  <si>
    <t>TSLA-900</t>
  </si>
  <si>
    <t>ZM</t>
  </si>
  <si>
    <t>SPCE</t>
  </si>
  <si>
    <t>UVXY-20</t>
  </si>
  <si>
    <t>TSLA-12</t>
  </si>
  <si>
    <t>TEVA-12</t>
  </si>
  <si>
    <t>TSLA-760</t>
  </si>
  <si>
    <t>CGC-19</t>
  </si>
  <si>
    <t>HND</t>
  </si>
  <si>
    <t>ZM-118</t>
  </si>
  <si>
    <t>ROKU</t>
  </si>
  <si>
    <t>UVXY-45</t>
  </si>
  <si>
    <t>SHOP-450</t>
  </si>
  <si>
    <t>JNUG</t>
  </si>
  <si>
    <t>UNG-12</t>
  </si>
  <si>
    <t>USO-5</t>
  </si>
  <si>
    <t>CCL-10</t>
  </si>
  <si>
    <t>SHOP-420</t>
  </si>
  <si>
    <t>GDX-26.5</t>
  </si>
  <si>
    <t>HOD.TO</t>
  </si>
  <si>
    <t>SPXS</t>
  </si>
  <si>
    <t>UNG-13</t>
  </si>
  <si>
    <t>GDX-27</t>
  </si>
  <si>
    <t>SPY-272</t>
  </si>
  <si>
    <t>USO-4.5</t>
  </si>
  <si>
    <t>NCLH-12</t>
  </si>
  <si>
    <t>SPY-275</t>
  </si>
  <si>
    <t>SPY-266</t>
  </si>
  <si>
    <t>ZM-135</t>
  </si>
  <si>
    <t>SHOP-630</t>
  </si>
  <si>
    <t>QCOM-70</t>
  </si>
  <si>
    <t>AAL-18.5</t>
  </si>
  <si>
    <t>BA</t>
  </si>
  <si>
    <t>SPY-314.5</t>
  </si>
  <si>
    <t>MRNA-55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</si>
</sst>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;[Red]&quot;$&quot;#,##0.00"/>
    <numFmt numFmtId="166" formatCode="#,##0.00;[Red]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7"/>
  <sheetViews>
    <sheetView topLeftCell="A16" workbookViewId="0">
      <selection activeCell="H17" sqref="H1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>G4*I4</f>
        <v>180</v>
      </c>
      <c r="K4" s="12" t="str">
        <f ca="1">IF(AND(F4&lt;&gt;"", I4/H4&lt;=Allowed_Lose_Ratio),"Stop Lose!",IF(AND(F4&lt;&gt;"", DAYS360(E4, TODAY())&gt;2),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>G5*I5</f>
        <v>0</v>
      </c>
      <c r="K5" s="12" t="str">
        <f ca="1">IF(AND(F5&lt;&gt;"", I5/H5&lt;=Allowed_Lose_Ratio),"Stop Lose!",IF(AND(F5&lt;&gt;"", DAYS360(E5, TODAY())&gt;2),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J7-'20200101'!J7</f>
        <v>0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>G9*I9</f>
        <v>0</v>
      </c>
      <c r="K9" s="12" t="str">
        <f ca="1">IF(AND(F9&lt;&gt;"", I9/H9&lt;=0.75),"Stop Lose!",IF(AND(F9&lt;&gt;"", _xlfn.DAYS(E9, TODAY())&gt;2),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3652</v>
      </c>
      <c r="D13" s="9" t="s">
        <v>43</v>
      </c>
      <c r="E13" s="10">
        <v>43829</v>
      </c>
      <c r="F13" s="10">
        <v>43847</v>
      </c>
      <c r="G13" s="9">
        <v>2000</v>
      </c>
      <c r="H13" s="11">
        <v>0.52</v>
      </c>
      <c r="I13" s="11">
        <v>0.46</v>
      </c>
      <c r="J13" s="11">
        <f>G13*I13</f>
        <v>920</v>
      </c>
      <c r="K13" s="12" t="str">
        <f ca="1">IF(AND(F13&lt;&gt;"", I13/H13&lt;=Allowed_Lose_Ratio),"Stop Lose!",IF(AND(F13&lt;&gt;"", DAYS360(E13, TODAY())&gt;2), "Hold Too Long", "Ok"))</f>
        <v>Hold Too Long</v>
      </c>
      <c r="L13" s="9"/>
      <c r="M13" s="9"/>
      <c r="N13" s="12"/>
    </row>
    <row r="14" spans="1:14" s="7" customFormat="1">
      <c r="A14" s="5"/>
      <c r="B14" s="9"/>
      <c r="C14" s="9"/>
      <c r="D14" s="9" t="s">
        <v>44</v>
      </c>
      <c r="E14" s="10">
        <v>43830</v>
      </c>
      <c r="F14" s="10">
        <v>43847</v>
      </c>
      <c r="G14" s="9">
        <v>1000</v>
      </c>
      <c r="H14" s="11">
        <v>0.52</v>
      </c>
      <c r="I14" s="11">
        <v>0.38</v>
      </c>
      <c r="J14" s="11">
        <f>G14*I14</f>
        <v>380</v>
      </c>
      <c r="K14" s="12" t="str">
        <f ca="1">IF(AND(F14&lt;&gt;"", I14/H14&lt;=Allowed_Lose_Ratio),"Stop Lose!",IF(AND(F14&lt;&gt;"", DAYS360(E14, TODAY())&gt;2), "Hold Too Long", "Ok"))</f>
        <v>Hold Too Long</v>
      </c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1300</v>
      </c>
      <c r="K15" s="12"/>
      <c r="L15" s="9">
        <f>SUMIF(F13:F14, "&lt;&gt;",J13:J14)</f>
        <v>1300</v>
      </c>
      <c r="M15" s="9" t="s">
        <v>21</v>
      </c>
      <c r="N15" s="12"/>
    </row>
    <row r="16" spans="1:14" s="7" customFormat="1">
      <c r="A16" s="5" t="s">
        <v>22</v>
      </c>
      <c r="B16" s="9">
        <v>14000</v>
      </c>
      <c r="C16" s="9"/>
      <c r="D16" s="9"/>
      <c r="E16" s="9"/>
      <c r="F16" s="9"/>
      <c r="G16" s="9"/>
      <c r="H16" s="11">
        <v>14000</v>
      </c>
      <c r="I16" s="11" t="s">
        <v>23</v>
      </c>
      <c r="J16" s="11">
        <f>C13+J15</f>
        <v>4952</v>
      </c>
      <c r="K16" s="12">
        <f>J16-H16</f>
        <v>-9048</v>
      </c>
      <c r="L16" s="11">
        <f>J16-'20200101'!J16</f>
        <v>0</v>
      </c>
      <c r="M16" s="11" t="s">
        <v>24</v>
      </c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29</v>
      </c>
      <c r="B19" s="9" t="s">
        <v>30</v>
      </c>
      <c r="C19" s="9">
        <v>37.700000000000003</v>
      </c>
      <c r="D19" s="9" t="s">
        <v>31</v>
      </c>
      <c r="E19" s="9"/>
      <c r="F19" s="9"/>
      <c r="G19" s="9">
        <v>13600</v>
      </c>
      <c r="H19" s="11">
        <v>1.21</v>
      </c>
      <c r="I19" s="11">
        <v>0.25</v>
      </c>
      <c r="J19" s="11">
        <f>G19*I19</f>
        <v>3400</v>
      </c>
      <c r="K19" s="12"/>
      <c r="L19" s="9" t="s">
        <v>32</v>
      </c>
      <c r="M19" s="9"/>
      <c r="N19" s="12"/>
    </row>
    <row r="20" spans="1:14" s="7" customFormat="1">
      <c r="A20" s="5"/>
      <c r="B20" s="9"/>
      <c r="C20" s="9"/>
      <c r="D20" s="9" t="s">
        <v>33</v>
      </c>
      <c r="E20" s="9"/>
      <c r="F20" s="9"/>
      <c r="G20" s="9">
        <v>100</v>
      </c>
      <c r="H20" s="11">
        <v>100.2</v>
      </c>
      <c r="I20" s="11">
        <v>51.32</v>
      </c>
      <c r="J20" s="11">
        <f>G20*I20</f>
        <v>5132</v>
      </c>
      <c r="K20" s="12"/>
      <c r="L20" s="9"/>
      <c r="M20" s="9"/>
      <c r="N20" s="12"/>
    </row>
    <row r="21" spans="1:14" s="7" customFormat="1">
      <c r="A21" s="5"/>
      <c r="B21" s="9" t="s">
        <v>28</v>
      </c>
      <c r="C21" s="9"/>
      <c r="D21" s="9"/>
      <c r="E21" s="9"/>
      <c r="F21" s="9"/>
      <c r="G21" s="9"/>
      <c r="H21" s="11"/>
      <c r="I21" s="11" t="s">
        <v>20</v>
      </c>
      <c r="J21" s="11">
        <f>SUM(J19:J20)</f>
        <v>8532</v>
      </c>
      <c r="K21" s="12"/>
      <c r="L21" s="9"/>
      <c r="M21" s="9"/>
      <c r="N21" s="12"/>
    </row>
    <row r="22" spans="1:14" s="7" customFormat="1">
      <c r="A22" s="5" t="s">
        <v>22</v>
      </c>
      <c r="B22" s="9">
        <v>24940</v>
      </c>
      <c r="C22" s="9"/>
      <c r="D22" s="9"/>
      <c r="E22" s="9"/>
      <c r="F22" s="9"/>
      <c r="G22" s="9"/>
      <c r="H22" s="11">
        <v>24739</v>
      </c>
      <c r="I22" s="11" t="s">
        <v>23</v>
      </c>
      <c r="J22" s="11">
        <f>C19+J21</f>
        <v>8569.7000000000007</v>
      </c>
      <c r="K22" s="12">
        <f>J22-H22</f>
        <v>-16169.3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22</v>
      </c>
      <c r="B24" s="12">
        <f>B7+B11+B16+B22</f>
        <v>145440</v>
      </c>
      <c r="C24" s="9"/>
      <c r="D24" s="9"/>
      <c r="E24" s="9"/>
      <c r="F24" s="9"/>
      <c r="G24" s="9"/>
      <c r="H24" s="11"/>
      <c r="I24" s="11" t="s">
        <v>34</v>
      </c>
      <c r="J24" s="11">
        <f>J7+J11+J16+J22</f>
        <v>14980.7</v>
      </c>
      <c r="K24" s="12">
        <f>J24-B24</f>
        <v>-130459.3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35</v>
      </c>
      <c r="B27" s="9" t="s">
        <v>36</v>
      </c>
      <c r="C27" s="9">
        <v>10911</v>
      </c>
      <c r="D27" s="9" t="s">
        <v>45</v>
      </c>
      <c r="E27" s="9"/>
      <c r="F27" s="9"/>
      <c r="G27" s="9">
        <v>3000</v>
      </c>
      <c r="H27" s="11">
        <v>3.68</v>
      </c>
      <c r="I27" s="11">
        <v>3.61</v>
      </c>
      <c r="J27" s="11">
        <f>G27*I27</f>
        <v>10830</v>
      </c>
      <c r="K27" s="12"/>
      <c r="L27" s="9"/>
      <c r="M27" s="9"/>
      <c r="N27" s="12"/>
    </row>
    <row r="28" spans="1:14" s="7" customFormat="1">
      <c r="A28" s="5"/>
      <c r="B28" s="9"/>
      <c r="C28" s="9"/>
      <c r="D28" s="9" t="s">
        <v>46</v>
      </c>
      <c r="E28" s="9"/>
      <c r="F28" s="9"/>
      <c r="G28" s="9">
        <v>1000</v>
      </c>
      <c r="H28" s="11">
        <v>6.36</v>
      </c>
      <c r="I28" s="11">
        <v>6.22</v>
      </c>
      <c r="J28" s="11">
        <f>G28*I28</f>
        <v>6220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SUM(J27:J28)</f>
        <v>17050</v>
      </c>
      <c r="K29" s="12"/>
      <c r="L29" s="9"/>
      <c r="M29" s="9"/>
      <c r="N29" s="12"/>
    </row>
    <row r="30" spans="1:14" s="7" customFormat="1">
      <c r="A30" s="5" t="s">
        <v>22</v>
      </c>
      <c r="B30" s="9">
        <v>51100</v>
      </c>
      <c r="C30" s="9"/>
      <c r="D30" s="9"/>
      <c r="E30" s="9"/>
      <c r="F30" s="9"/>
      <c r="G30" s="9"/>
      <c r="H30" s="11"/>
      <c r="I30" s="11" t="s">
        <v>23</v>
      </c>
      <c r="J30" s="11">
        <f>C27+J29</f>
        <v>27961</v>
      </c>
      <c r="K30" s="12">
        <f>J30-B30</f>
        <v>-23139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37</v>
      </c>
      <c r="C34" s="9">
        <v>7287</v>
      </c>
      <c r="D34" s="9"/>
      <c r="E34" s="9"/>
      <c r="F34" s="9"/>
      <c r="G34" s="9"/>
      <c r="H34" s="11">
        <v>0</v>
      </c>
      <c r="I34" s="11">
        <v>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10300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7287</v>
      </c>
      <c r="K36" s="12">
        <f>J36-B36</f>
        <v>-3013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38</v>
      </c>
      <c r="C38" s="9">
        <v>9737</v>
      </c>
      <c r="D38" s="9"/>
      <c r="E38" s="9"/>
      <c r="F38" s="9"/>
      <c r="G38" s="9"/>
      <c r="H38" s="11"/>
      <c r="I38" s="11">
        <v>0</v>
      </c>
      <c r="J38" s="11">
        <f>G38*I38</f>
        <v>0</v>
      </c>
      <c r="K38" s="12"/>
      <c r="L38" s="9" t="s">
        <v>39</v>
      </c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17000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9737</v>
      </c>
      <c r="K40" s="12">
        <f>J40-B40</f>
        <v>-7263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121</v>
      </c>
      <c r="D42" s="9" t="s">
        <v>41</v>
      </c>
      <c r="E42" s="9"/>
      <c r="F42" s="9"/>
      <c r="G42" s="9">
        <v>1300</v>
      </c>
      <c r="H42" s="11">
        <v>5.4</v>
      </c>
      <c r="I42" s="11">
        <v>2.79</v>
      </c>
      <c r="J42" s="11">
        <f>G42*I42</f>
        <v>3627</v>
      </c>
      <c r="K42" s="12"/>
      <c r="L42" s="9" t="s">
        <v>42</v>
      </c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SUM(J42:J42)</f>
        <v>3627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C42+J43</f>
        <v>3748</v>
      </c>
      <c r="K44" s="12">
        <f>J44-B44</f>
        <v>-10352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B36+B40+B44</f>
        <v>41400</v>
      </c>
      <c r="C47" s="9"/>
      <c r="D47" s="9"/>
      <c r="E47" s="9"/>
      <c r="F47" s="9"/>
      <c r="G47" s="9"/>
      <c r="H47" s="11"/>
      <c r="I47" s="11" t="s">
        <v>34</v>
      </c>
      <c r="J47" s="11">
        <f>J36+J40+J43</f>
        <v>20651</v>
      </c>
      <c r="K47" s="12">
        <f>J47-B47</f>
        <v>-20749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82"/>
  <sheetViews>
    <sheetView topLeftCell="B19" workbookViewId="0">
      <selection activeCell="I38" sqref="I3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20704</v>
      </c>
      <c r="I11" s="11" t="s">
        <v>23</v>
      </c>
      <c r="J11" s="11">
        <f>C6+J10</f>
        <v>19385</v>
      </c>
      <c r="K11" s="12">
        <f>J11-H11</f>
        <v>-1319</v>
      </c>
      <c r="L11" s="11">
        <f>J11-'20200207'!J11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82"/>
  <sheetViews>
    <sheetView topLeftCell="B1" workbookViewId="0">
      <selection activeCell="H12" sqref="H1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19385</v>
      </c>
      <c r="I11" s="11" t="s">
        <v>23</v>
      </c>
      <c r="J11" s="11">
        <f>C6+J10</f>
        <v>19385</v>
      </c>
      <c r="K11" s="12">
        <f>J11-H11</f>
        <v>0</v>
      </c>
      <c r="L11" s="11">
        <f>J11-'20200210'!J11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1"/>
  <sheetViews>
    <sheetView topLeftCell="B1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J10-'20200225'!J10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78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6</v>
      </c>
      <c r="H14" s="11">
        <v>880</v>
      </c>
      <c r="I14" s="11">
        <v>800</v>
      </c>
      <c r="J14" s="11">
        <f>G14*I14</f>
        <v>4800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7520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7598</v>
      </c>
      <c r="K16" s="12">
        <f>J16-H16</f>
        <v>-17141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57540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7801</v>
      </c>
      <c r="K18" s="12">
        <f>J18-B18</f>
        <v>-49739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17965</v>
      </c>
      <c r="D21" s="9" t="s">
        <v>75</v>
      </c>
      <c r="E21" s="9"/>
      <c r="F21" s="9"/>
      <c r="G21" s="9">
        <v>300</v>
      </c>
      <c r="H21" s="11">
        <v>27.03</v>
      </c>
      <c r="I21" s="11">
        <v>26.04</v>
      </c>
      <c r="J21" s="11">
        <f>G21*I21</f>
        <v>7812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74</v>
      </c>
      <c r="E22" s="9"/>
      <c r="F22" s="9"/>
      <c r="G22" s="9">
        <v>27</v>
      </c>
      <c r="H22" s="11">
        <v>624</v>
      </c>
      <c r="I22" s="11">
        <v>620.37</v>
      </c>
      <c r="J22" s="11">
        <f>G22*I22</f>
        <v>16749.990000000002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24561.99</v>
      </c>
      <c r="K23" s="12"/>
      <c r="L23" s="9"/>
      <c r="M23" s="9"/>
      <c r="N23" s="12"/>
    </row>
    <row r="24" spans="1:14" s="7" customFormat="1">
      <c r="A24" s="5" t="s">
        <v>22</v>
      </c>
      <c r="B24" s="9">
        <v>66100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42526.990000000005</v>
      </c>
      <c r="K24" s="12">
        <f>J24-B24</f>
        <v>-23573.009999999995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174</v>
      </c>
      <c r="D28" s="9" t="s">
        <v>74</v>
      </c>
      <c r="E28" s="9"/>
      <c r="F28" s="9"/>
      <c r="G28" s="9">
        <v>9</v>
      </c>
      <c r="H28" s="11">
        <v>615</v>
      </c>
      <c r="I28" s="11">
        <v>620.37</v>
      </c>
      <c r="J28" s="11">
        <f>G28*I28</f>
        <v>5583.33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5583.33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5757.33</v>
      </c>
      <c r="K30" s="12">
        <f>J30-B30</f>
        <v>-4542.67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509</v>
      </c>
      <c r="D32" s="9" t="s">
        <v>74</v>
      </c>
      <c r="E32" s="9"/>
      <c r="F32" s="9"/>
      <c r="G32" s="9">
        <v>19</v>
      </c>
      <c r="H32" s="11">
        <v>626</v>
      </c>
      <c r="I32" s="11">
        <v>620.37</v>
      </c>
      <c r="J32" s="11">
        <f>G32*I32</f>
        <v>11787.03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11787.03</v>
      </c>
      <c r="K33" s="12"/>
      <c r="L33" s="9"/>
      <c r="M33" s="9"/>
      <c r="N33" s="12"/>
    </row>
    <row r="34" spans="1:14" s="7" customFormat="1">
      <c r="A34" s="5" t="s">
        <v>22</v>
      </c>
      <c r="B34" s="9">
        <v>20000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12296.03</v>
      </c>
      <c r="K34" s="12">
        <f>J34-B34</f>
        <v>-7703.9699999999993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101</v>
      </c>
      <c r="D36" s="9" t="s">
        <v>75</v>
      </c>
      <c r="E36" s="9"/>
      <c r="F36" s="9"/>
      <c r="G36" s="9">
        <v>180</v>
      </c>
      <c r="H36" s="11">
        <v>25.95</v>
      </c>
      <c r="I36" s="11">
        <v>26.04</v>
      </c>
      <c r="J36" s="11">
        <f>G36*I36</f>
        <v>4687.2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4687.2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4788.2</v>
      </c>
      <c r="K38" s="12">
        <f>J38-B38</f>
        <v>-9311.7999999999993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44400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22740.560000000001</v>
      </c>
      <c r="K41" s="12">
        <f>J41-B41</f>
        <v>-21659.439999999999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82"/>
  <sheetViews>
    <sheetView topLeftCell="B7" workbookViewId="0">
      <selection activeCell="C14" sqref="C1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-13320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16</v>
      </c>
      <c r="H14" s="11">
        <v>817</v>
      </c>
      <c r="I14" s="11">
        <v>800</v>
      </c>
      <c r="J14" s="11">
        <f>G14*I14</f>
        <v>12800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79</v>
      </c>
      <c r="E15" s="9"/>
      <c r="F15" s="9"/>
      <c r="G15" s="9">
        <v>50</v>
      </c>
      <c r="H15" s="11">
        <v>111.6</v>
      </c>
      <c r="I15" s="11">
        <v>113</v>
      </c>
      <c r="J15" s="11">
        <f>G15*I15</f>
        <v>5650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15520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C13+J16</f>
        <v>2200</v>
      </c>
      <c r="K17" s="12">
        <f>J17-H17</f>
        <v>-22539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B10+B17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J10+J17</f>
        <v>2403</v>
      </c>
      <c r="K19" s="12">
        <f>J19-B19</f>
        <v>-55137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19059</v>
      </c>
      <c r="D22" s="9" t="s">
        <v>75</v>
      </c>
      <c r="E22" s="9"/>
      <c r="F22" s="9"/>
      <c r="G22" s="9">
        <v>300</v>
      </c>
      <c r="H22" s="11">
        <v>27.03</v>
      </c>
      <c r="I22" s="11">
        <v>26.4</v>
      </c>
      <c r="J22" s="11">
        <f>G22*I22</f>
        <v>7920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27</v>
      </c>
      <c r="H23" s="11">
        <v>624</v>
      </c>
      <c r="I23" s="11">
        <v>620.37</v>
      </c>
      <c r="J23" s="11">
        <f>G23*I23</f>
        <v>16749.990000000002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24669.99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43728.990000000005</v>
      </c>
      <c r="K25" s="12">
        <f>J25-B25</f>
        <v>-22371.009999999995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174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5757.33</v>
      </c>
      <c r="K31" s="12">
        <f>J31-B31</f>
        <v>-4542.67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509</v>
      </c>
      <c r="D33" s="9" t="s">
        <v>74</v>
      </c>
      <c r="E33" s="9"/>
      <c r="F33" s="9"/>
      <c r="G33" s="9">
        <v>19</v>
      </c>
      <c r="H33" s="11">
        <v>626</v>
      </c>
      <c r="I33" s="11">
        <v>620.37</v>
      </c>
      <c r="J33" s="11">
        <f>G33*I33</f>
        <v>11787.03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11787.03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12296.03</v>
      </c>
      <c r="K35" s="12">
        <f>J35-B35</f>
        <v>-7703.9699999999993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493</v>
      </c>
      <c r="D37" s="9" t="s">
        <v>74</v>
      </c>
      <c r="E37" s="9"/>
      <c r="F37" s="9"/>
      <c r="G37" s="9">
        <v>7</v>
      </c>
      <c r="H37" s="11">
        <v>626</v>
      </c>
      <c r="I37" s="11">
        <v>627</v>
      </c>
      <c r="J37" s="11">
        <f>G37*I37</f>
        <v>4389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4389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4882</v>
      </c>
      <c r="K39" s="12">
        <f>J39-B39</f>
        <v>-9218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22442.36</v>
      </c>
      <c r="K42" s="12">
        <f>J42-B42</f>
        <v>-21957.64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85"/>
  <sheetViews>
    <sheetView topLeftCell="B4" workbookViewId="0">
      <selection activeCell="K10" sqref="K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J8-'20200228'!J8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1828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1.6</v>
      </c>
      <c r="J10" s="11">
        <f>G10*I10</f>
        <v>800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82</v>
      </c>
      <c r="E11" s="10">
        <v>43889</v>
      </c>
      <c r="F11" s="10">
        <v>43896</v>
      </c>
      <c r="G11" s="9">
        <v>1000</v>
      </c>
      <c r="H11" s="11">
        <v>0.5</v>
      </c>
      <c r="I11" s="11">
        <v>0.42</v>
      </c>
      <c r="J11" s="11">
        <f>G11*I11</f>
        <v>420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SUM(J10:J11)</f>
        <v>1220</v>
      </c>
      <c r="K12" s="12"/>
      <c r="L12" s="9"/>
      <c r="M12" s="9"/>
      <c r="N12" s="9"/>
    </row>
    <row r="13" spans="1:14">
      <c r="B13" s="9">
        <v>3000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C10+J12</f>
        <v>3048</v>
      </c>
      <c r="K13" s="12">
        <f>J13-H13</f>
        <v>48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-17909</v>
      </c>
      <c r="D15" s="9" t="s">
        <v>31</v>
      </c>
      <c r="E15" s="9"/>
      <c r="F15" s="9"/>
      <c r="G15" s="9">
        <v>13600</v>
      </c>
      <c r="H15" s="11">
        <v>1.21</v>
      </c>
      <c r="I15" s="11">
        <v>0.2</v>
      </c>
      <c r="J15" s="11">
        <f>G15*I15</f>
        <v>2720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73</v>
      </c>
      <c r="E16" s="9"/>
      <c r="F16" s="9"/>
      <c r="G16" s="9">
        <v>10</v>
      </c>
      <c r="H16" s="11">
        <v>817</v>
      </c>
      <c r="I16" s="11">
        <v>668</v>
      </c>
      <c r="J16" s="11">
        <f>G16*I16</f>
        <v>6680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80</v>
      </c>
      <c r="E17" s="9"/>
      <c r="F17" s="9"/>
      <c r="G17" s="9">
        <v>100</v>
      </c>
      <c r="H17" s="11">
        <v>23.3</v>
      </c>
      <c r="I17" s="11">
        <v>24.6</v>
      </c>
      <c r="J17" s="11">
        <f>G17*I17</f>
        <v>2460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79</v>
      </c>
      <c r="E18" s="9"/>
      <c r="F18" s="9"/>
      <c r="G18" s="9">
        <v>110</v>
      </c>
      <c r="H18" s="11">
        <v>111.6</v>
      </c>
      <c r="I18" s="11">
        <v>105</v>
      </c>
      <c r="J18" s="11">
        <f>G18*I18</f>
        <v>11550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SUM(J15:J16)</f>
        <v>9400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C15+J19</f>
        <v>-8509</v>
      </c>
      <c r="K20" s="12">
        <f>J20-H20</f>
        <v>-33248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B8+B20</f>
        <v>57540</v>
      </c>
      <c r="C22" s="9"/>
      <c r="D22" s="9"/>
      <c r="E22" s="9"/>
      <c r="F22" s="9"/>
      <c r="G22" s="9"/>
      <c r="H22" s="11"/>
      <c r="I22" s="11" t="s">
        <v>34</v>
      </c>
      <c r="J22" s="11">
        <f>J8+J20</f>
        <v>-8507</v>
      </c>
      <c r="K22" s="12">
        <f>J22-B22</f>
        <v>-66047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24105</v>
      </c>
      <c r="D25" s="9" t="s">
        <v>75</v>
      </c>
      <c r="E25" s="9"/>
      <c r="F25" s="9"/>
      <c r="G25" s="9">
        <v>300</v>
      </c>
      <c r="H25" s="11">
        <v>27.03</v>
      </c>
      <c r="I25" s="11">
        <v>25.17</v>
      </c>
      <c r="J25" s="11">
        <f>G25*I25</f>
        <v>7551.0000000000009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74</v>
      </c>
      <c r="E26" s="9"/>
      <c r="F26" s="9"/>
      <c r="G26" s="9">
        <v>18</v>
      </c>
      <c r="H26" s="11">
        <v>624</v>
      </c>
      <c r="I26" s="11">
        <v>623.22</v>
      </c>
      <c r="J26" s="11">
        <f>G26*I26</f>
        <v>11217.960000000001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18768.960000000003</v>
      </c>
      <c r="K27" s="12"/>
      <c r="L27" s="9"/>
      <c r="M27" s="9"/>
      <c r="N27" s="12"/>
    </row>
    <row r="28" spans="1:14" s="7" customFormat="1">
      <c r="A28" s="5" t="s">
        <v>22</v>
      </c>
      <c r="B28" s="9">
        <v>66100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42873.960000000006</v>
      </c>
      <c r="K28" s="12">
        <f>J28-B28</f>
        <v>-23226.039999999994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174</v>
      </c>
      <c r="D32" s="9" t="s">
        <v>74</v>
      </c>
      <c r="E32" s="9"/>
      <c r="F32" s="9"/>
      <c r="G32" s="9">
        <v>9</v>
      </c>
      <c r="H32" s="11">
        <v>615</v>
      </c>
      <c r="I32" s="11">
        <v>620.37</v>
      </c>
      <c r="J32" s="11">
        <f>G32*I32</f>
        <v>5583.33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5583.33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5757.33</v>
      </c>
      <c r="K34" s="12">
        <f>J34-B34</f>
        <v>-4542.67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509</v>
      </c>
      <c r="D36" s="9" t="s">
        <v>74</v>
      </c>
      <c r="E36" s="9"/>
      <c r="F36" s="9"/>
      <c r="G36" s="9">
        <v>19</v>
      </c>
      <c r="H36" s="11">
        <v>626</v>
      </c>
      <c r="I36" s="11">
        <v>620.37</v>
      </c>
      <c r="J36" s="11">
        <f>G36*I36</f>
        <v>11787.03</v>
      </c>
      <c r="K36" s="12"/>
      <c r="L36" s="9" t="s">
        <v>39</v>
      </c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11787.03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12296.03</v>
      </c>
      <c r="K38" s="12">
        <f>J38-B38</f>
        <v>-7703.9699999999993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493</v>
      </c>
      <c r="D40" s="9" t="s">
        <v>74</v>
      </c>
      <c r="E40" s="9"/>
      <c r="F40" s="9"/>
      <c r="G40" s="9">
        <v>7</v>
      </c>
      <c r="H40" s="11">
        <v>626</v>
      </c>
      <c r="I40" s="11">
        <v>627</v>
      </c>
      <c r="J40" s="11">
        <f>G40*I40</f>
        <v>4389</v>
      </c>
      <c r="K40" s="12"/>
      <c r="L40" s="9" t="s">
        <v>42</v>
      </c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SUM(J40:J40)</f>
        <v>4389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C40+J41</f>
        <v>4882</v>
      </c>
      <c r="K42" s="12">
        <f>J42-B42</f>
        <v>-9218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B34+B38+B42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J34+J38+J41</f>
        <v>22442.36</v>
      </c>
      <c r="K45" s="12">
        <f>J45-B45</f>
        <v>-21957.64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86"/>
  <sheetViews>
    <sheetView topLeftCell="B10" workbookViewId="0">
      <selection activeCell="J21" sqref="J2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1212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1.1499999999999999</v>
      </c>
      <c r="J10" s="11">
        <f>G10*I10</f>
        <v>575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84</v>
      </c>
      <c r="E11" s="10">
        <v>43892</v>
      </c>
      <c r="F11" s="10">
        <v>43896</v>
      </c>
      <c r="G11" s="9">
        <v>100</v>
      </c>
      <c r="H11" s="11">
        <v>17.2</v>
      </c>
      <c r="I11" s="11">
        <v>20.5</v>
      </c>
      <c r="J11" s="11">
        <f>G11*I11</f>
        <v>2050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85</v>
      </c>
      <c r="E12" s="10">
        <v>43892</v>
      </c>
      <c r="F12" s="10">
        <v>43896</v>
      </c>
      <c r="G12" s="9">
        <v>200</v>
      </c>
      <c r="H12" s="11">
        <v>0.31</v>
      </c>
      <c r="I12" s="11">
        <v>0.38</v>
      </c>
      <c r="J12" s="11">
        <f>G12*I12</f>
        <v>76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/>
      <c r="C13" s="9"/>
      <c r="D13" s="9" t="s">
        <v>83</v>
      </c>
      <c r="E13" s="10">
        <v>43889</v>
      </c>
      <c r="F13" s="10">
        <v>43896</v>
      </c>
      <c r="G13" s="9">
        <v>1000</v>
      </c>
      <c r="H13" s="11">
        <v>0.4</v>
      </c>
      <c r="I13" s="11">
        <v>0.27</v>
      </c>
      <c r="J13" s="11">
        <f>G13*I13</f>
        <v>270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SUM(J10:J13)</f>
        <v>2971</v>
      </c>
      <c r="K14" s="12"/>
      <c r="L14" s="9"/>
      <c r="M14" s="9"/>
      <c r="N14" s="9"/>
    </row>
    <row r="15" spans="1:14">
      <c r="B15" s="9">
        <v>3000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C10+J14</f>
        <v>4183</v>
      </c>
      <c r="K15" s="12">
        <f>J15-H15</f>
        <v>1183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-15745</v>
      </c>
      <c r="D17" s="9" t="s">
        <v>31</v>
      </c>
      <c r="E17" s="9"/>
      <c r="F17" s="9"/>
      <c r="G17" s="9">
        <v>13600</v>
      </c>
      <c r="H17" s="11">
        <v>1.21</v>
      </c>
      <c r="I17" s="11">
        <v>0.2</v>
      </c>
      <c r="J17" s="11">
        <f>G17*I17</f>
        <v>2720</v>
      </c>
      <c r="K17" s="12"/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80</v>
      </c>
      <c r="E18" s="9"/>
      <c r="F18" s="9"/>
      <c r="G18" s="9">
        <v>570</v>
      </c>
      <c r="H18" s="11">
        <v>25.2</v>
      </c>
      <c r="I18" s="11">
        <v>25.8</v>
      </c>
      <c r="J18" s="11">
        <f>G18*I18</f>
        <v>14706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79</v>
      </c>
      <c r="E19" s="9"/>
      <c r="F19" s="9"/>
      <c r="G19" s="9">
        <v>40</v>
      </c>
      <c r="H19" s="11">
        <v>111.6</v>
      </c>
      <c r="I19" s="11">
        <v>113.2</v>
      </c>
      <c r="J19" s="11">
        <f>G19*I19</f>
        <v>4528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SUM(J17:J19)</f>
        <v>21954</v>
      </c>
      <c r="K20" s="12"/>
      <c r="L20" s="9"/>
      <c r="M20" s="9"/>
      <c r="N20" s="12"/>
    </row>
    <row r="21" spans="1:14" s="7" customFormat="1">
      <c r="A21" s="5" t="s">
        <v>22</v>
      </c>
      <c r="B21" s="9">
        <v>24940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C17+J20</f>
        <v>6209</v>
      </c>
      <c r="K21" s="12">
        <f>J21-H21</f>
        <v>-18530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B8+B21</f>
        <v>57540</v>
      </c>
      <c r="C23" s="9"/>
      <c r="D23" s="9"/>
      <c r="E23" s="9"/>
      <c r="F23" s="9"/>
      <c r="G23" s="9"/>
      <c r="H23" s="11"/>
      <c r="I23" s="11" t="s">
        <v>34</v>
      </c>
      <c r="J23" s="11">
        <f>J8+J21</f>
        <v>6211</v>
      </c>
      <c r="K23" s="12">
        <f>J23-B23</f>
        <v>-51329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21003</v>
      </c>
      <c r="D26" s="9" t="s">
        <v>86</v>
      </c>
      <c r="E26" s="9"/>
      <c r="F26" s="9"/>
      <c r="G26" s="9">
        <v>300</v>
      </c>
      <c r="H26" s="11">
        <v>14.89</v>
      </c>
      <c r="I26" s="11">
        <v>14.99</v>
      </c>
      <c r="J26" s="11">
        <f>G26*I26</f>
        <v>4497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74</v>
      </c>
      <c r="E27" s="9"/>
      <c r="F27" s="9"/>
      <c r="G27" s="9">
        <v>18</v>
      </c>
      <c r="H27" s="11">
        <v>624</v>
      </c>
      <c r="I27" s="11">
        <v>651.6</v>
      </c>
      <c r="J27" s="11">
        <f>G27*I27</f>
        <v>11728.800000000001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16225.800000000001</v>
      </c>
      <c r="K28" s="12"/>
      <c r="L28" s="9"/>
      <c r="M28" s="9"/>
      <c r="N28" s="12"/>
    </row>
    <row r="29" spans="1:14" s="7" customFormat="1">
      <c r="A29" s="5" t="s">
        <v>22</v>
      </c>
      <c r="B29" s="9">
        <v>66100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37228.800000000003</v>
      </c>
      <c r="K29" s="12">
        <f>J29-B29</f>
        <v>-28871.199999999997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174</v>
      </c>
      <c r="D33" s="9" t="s">
        <v>74</v>
      </c>
      <c r="E33" s="9"/>
      <c r="F33" s="9"/>
      <c r="G33" s="9">
        <v>9</v>
      </c>
      <c r="H33" s="11">
        <v>615</v>
      </c>
      <c r="I33" s="11">
        <v>620.37</v>
      </c>
      <c r="J33" s="11">
        <f>G33*I33</f>
        <v>5583.33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5583.33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5757.33</v>
      </c>
      <c r="K35" s="12">
        <f>J35-B35</f>
        <v>-4542.67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509</v>
      </c>
      <c r="D37" s="9" t="s">
        <v>74</v>
      </c>
      <c r="E37" s="9"/>
      <c r="F37" s="9"/>
      <c r="G37" s="9">
        <v>19</v>
      </c>
      <c r="H37" s="11">
        <v>626</v>
      </c>
      <c r="I37" s="11">
        <v>620.37</v>
      </c>
      <c r="J37" s="11">
        <f>G37*I37</f>
        <v>11787.03</v>
      </c>
      <c r="K37" s="12"/>
      <c r="L37" s="9" t="s">
        <v>39</v>
      </c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11787.03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12296.03</v>
      </c>
      <c r="K39" s="12">
        <f>J39-B39</f>
        <v>-7703.9699999999993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493</v>
      </c>
      <c r="D41" s="9" t="s">
        <v>74</v>
      </c>
      <c r="E41" s="9"/>
      <c r="F41" s="9"/>
      <c r="G41" s="9">
        <v>7</v>
      </c>
      <c r="H41" s="11">
        <v>626</v>
      </c>
      <c r="I41" s="11">
        <v>627</v>
      </c>
      <c r="J41" s="11">
        <f>G41*I41</f>
        <v>4389</v>
      </c>
      <c r="K41" s="12"/>
      <c r="L41" s="9" t="s">
        <v>42</v>
      </c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SUM(J41:J41)</f>
        <v>4389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C41+J42</f>
        <v>4882</v>
      </c>
      <c r="K43" s="12">
        <f>J43-B43</f>
        <v>-9218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B35+B39+B43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J35+J39+J42</f>
        <v>22442.36</v>
      </c>
      <c r="K46" s="12">
        <f>J46-B46</f>
        <v>-21957.64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82"/>
  <sheetViews>
    <sheetView topLeftCell="B13" workbookViewId="0">
      <selection activeCell="G36" sqref="G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-30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3.9</v>
      </c>
      <c r="J10" s="11">
        <f>G10*I10</f>
        <v>780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780</v>
      </c>
      <c r="K11" s="12"/>
      <c r="L11" s="9"/>
      <c r="M11" s="9"/>
      <c r="N11" s="9"/>
    </row>
    <row r="12" spans="1:14">
      <c r="B12" s="9">
        <v>3000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750</v>
      </c>
      <c r="K12" s="12">
        <f>J12-H12</f>
        <v>-2250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-246</v>
      </c>
      <c r="D14" s="9" t="s">
        <v>31</v>
      </c>
      <c r="E14" s="9"/>
      <c r="F14" s="9"/>
      <c r="G14" s="9">
        <v>13600</v>
      </c>
      <c r="H14" s="11">
        <v>1.21</v>
      </c>
      <c r="I14" s="11">
        <v>0.2</v>
      </c>
      <c r="J14" s="11">
        <f>G14*I14</f>
        <v>2720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88</v>
      </c>
      <c r="E15" s="9"/>
      <c r="F15" s="9"/>
      <c r="G15" s="9">
        <v>30</v>
      </c>
      <c r="H15" s="11">
        <v>94.9</v>
      </c>
      <c r="I15" s="11">
        <v>94</v>
      </c>
      <c r="J15" s="11">
        <f>G15*I15</f>
        <v>2820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5540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5294</v>
      </c>
      <c r="K17" s="12">
        <f>J17-H17</f>
        <v>-19445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5296</v>
      </c>
      <c r="K19" s="12">
        <f>J19-B19</f>
        <v>-52244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594</v>
      </c>
      <c r="D22" s="9" t="s">
        <v>86</v>
      </c>
      <c r="E22" s="9"/>
      <c r="F22" s="9"/>
      <c r="G22" s="9">
        <v>1300</v>
      </c>
      <c r="H22" s="11">
        <v>13.27</v>
      </c>
      <c r="I22" s="11">
        <v>11.85</v>
      </c>
      <c r="J22" s="11">
        <f>G22*I22</f>
        <v>15405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24</v>
      </c>
      <c r="H23" s="11">
        <v>624</v>
      </c>
      <c r="I23" s="11">
        <v>602</v>
      </c>
      <c r="J23" s="11">
        <f>G23*I23</f>
        <v>14448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29853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30447</v>
      </c>
      <c r="K25" s="12">
        <f>J25-B25</f>
        <v>-35653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5864.33</v>
      </c>
      <c r="K31" s="12">
        <f>J31-B31</f>
        <v>-4435.67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897</v>
      </c>
      <c r="D33" s="9" t="s">
        <v>74</v>
      </c>
      <c r="E33" s="9"/>
      <c r="F33" s="9"/>
      <c r="G33" s="9">
        <v>20</v>
      </c>
      <c r="H33" s="11">
        <v>625.92999999999995</v>
      </c>
      <c r="I33" s="11">
        <v>602</v>
      </c>
      <c r="J33" s="11">
        <f>G33*I33</f>
        <v>12040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12040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12937</v>
      </c>
      <c r="K35" s="12">
        <f>J35-B35</f>
        <v>-7063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742</v>
      </c>
      <c r="D37" s="9" t="s">
        <v>74</v>
      </c>
      <c r="E37" s="9"/>
      <c r="F37" s="9"/>
      <c r="G37" s="9">
        <v>7</v>
      </c>
      <c r="H37" s="11">
        <v>636.20000000000005</v>
      </c>
      <c r="I37" s="11">
        <v>602</v>
      </c>
      <c r="J37" s="11">
        <f>G37*I37</f>
        <v>4214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4214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4956</v>
      </c>
      <c r="K39" s="12">
        <f>J39-B39</f>
        <v>-9144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23015.33</v>
      </c>
      <c r="K42" s="12">
        <f>J42-B42</f>
        <v>-21384.67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86"/>
  <sheetViews>
    <sheetView topLeftCell="B19" workbookViewId="0">
      <selection activeCell="B36" sqref="A36:XFD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-23505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1360</v>
      </c>
      <c r="H17" s="11">
        <v>19.260000000000002</v>
      </c>
      <c r="I17" s="11">
        <v>13.22</v>
      </c>
      <c r="J17" s="11">
        <f>G17*I17</f>
        <v>17979.2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20019.2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-3485.7999999999993</v>
      </c>
      <c r="K19" s="12">
        <f>J19-H19</f>
        <v>-28224.799999999999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-3483.7999999999993</v>
      </c>
      <c r="K21" s="12">
        <f>J21-B21</f>
        <v>-61023.8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33197</v>
      </c>
      <c r="D24" s="9" t="s">
        <v>86</v>
      </c>
      <c r="E24" s="9"/>
      <c r="F24" s="9"/>
      <c r="G24" s="9">
        <v>0</v>
      </c>
      <c r="H24" s="11">
        <v>13.27</v>
      </c>
      <c r="I24" s="11">
        <v>13.04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10</v>
      </c>
      <c r="H25" s="11">
        <v>626</v>
      </c>
      <c r="I25" s="11">
        <v>527</v>
      </c>
      <c r="J25" s="11">
        <f>G25*I25</f>
        <v>5270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5270</v>
      </c>
      <c r="K26" s="12"/>
      <c r="L26" s="9"/>
      <c r="M26" s="9"/>
      <c r="N26" s="12"/>
    </row>
    <row r="27" spans="1:14" s="7" customFormat="1">
      <c r="A27" s="5" t="s">
        <v>22</v>
      </c>
      <c r="B27" s="9">
        <v>66100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38467</v>
      </c>
      <c r="K27" s="12">
        <f>J27-B27</f>
        <v>-27633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7</v>
      </c>
      <c r="D35" s="9" t="s">
        <v>74</v>
      </c>
      <c r="E35" s="9"/>
      <c r="F35" s="9"/>
      <c r="G35" s="9">
        <v>20</v>
      </c>
      <c r="H35" s="11">
        <v>625.92999999999995</v>
      </c>
      <c r="I35" s="11">
        <v>527</v>
      </c>
      <c r="J35" s="11">
        <f>G35*I35</f>
        <v>10540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52</v>
      </c>
      <c r="E36" s="9"/>
      <c r="F36" s="9"/>
      <c r="G36" s="9">
        <v>80</v>
      </c>
      <c r="H36" s="11">
        <v>11.2</v>
      </c>
      <c r="I36" s="11">
        <v>13.04</v>
      </c>
      <c r="J36" s="11">
        <f>G36*I36</f>
        <v>1043.1999999999998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SUM(J35:J35)</f>
        <v>10540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10547</v>
      </c>
      <c r="K38" s="12">
        <f>J38-B38</f>
        <v>-9453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61</v>
      </c>
      <c r="D40" s="9" t="s">
        <v>74</v>
      </c>
      <c r="E40" s="9"/>
      <c r="F40" s="9"/>
      <c r="G40" s="9">
        <v>7</v>
      </c>
      <c r="H40" s="11">
        <v>636.20000000000005</v>
      </c>
      <c r="I40" s="11">
        <v>527</v>
      </c>
      <c r="J40" s="11">
        <f>G40*I40</f>
        <v>3689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60</v>
      </c>
      <c r="H41" s="11">
        <v>11.25</v>
      </c>
      <c r="I41" s="11">
        <v>13.04</v>
      </c>
      <c r="J41" s="11">
        <f>G41*I41</f>
        <v>782.4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SUM(J40:J40)</f>
        <v>3689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3750</v>
      </c>
      <c r="K43" s="12">
        <f>J43-B43</f>
        <v>-10350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19260</v>
      </c>
      <c r="K46" s="12">
        <f>J46-B46</f>
        <v>-25140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86"/>
  <sheetViews>
    <sheetView topLeftCell="B13" workbookViewId="0">
      <selection activeCell="H25" sqref="H2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-35528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2900</v>
      </c>
      <c r="H17" s="11">
        <v>13.6</v>
      </c>
      <c r="I17" s="11">
        <v>5.08</v>
      </c>
      <c r="J17" s="11">
        <f>G17*I17</f>
        <v>14732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16772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-18756</v>
      </c>
      <c r="K19" s="12">
        <f>J19-H19</f>
        <v>-43495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-18754</v>
      </c>
      <c r="K21" s="12">
        <f>J21-B21</f>
        <v>-76294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54106</v>
      </c>
      <c r="D24" s="9" t="s">
        <v>71</v>
      </c>
      <c r="E24" s="9"/>
      <c r="F24" s="9"/>
      <c r="G24" s="9">
        <v>1000</v>
      </c>
      <c r="H24" s="11">
        <v>14.06</v>
      </c>
      <c r="I24" s="11">
        <v>12.7</v>
      </c>
      <c r="J24" s="11">
        <f>G24*I24</f>
        <v>12700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0</v>
      </c>
      <c r="H25" s="11">
        <v>626</v>
      </c>
      <c r="I25" s="11">
        <v>500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12700</v>
      </c>
      <c r="K26" s="12"/>
      <c r="L26" s="9"/>
      <c r="M26" s="9"/>
      <c r="N26" s="12"/>
    </row>
    <row r="27" spans="1:14" s="7" customFormat="1">
      <c r="A27" s="5" t="s">
        <v>22</v>
      </c>
      <c r="B27" s="9">
        <v>101600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66806</v>
      </c>
      <c r="K27" s="12">
        <f>J27-B27</f>
        <v>-34794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111</v>
      </c>
      <c r="D35" s="9" t="s">
        <v>71</v>
      </c>
      <c r="E35" s="9"/>
      <c r="F35" s="9"/>
      <c r="G35" s="9">
        <v>455</v>
      </c>
      <c r="H35" s="11">
        <v>14.8</v>
      </c>
      <c r="I35" s="11">
        <v>12.7</v>
      </c>
      <c r="J35" s="11">
        <f>G35*I35</f>
        <v>5778.5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74</v>
      </c>
      <c r="E36" s="9"/>
      <c r="F36" s="9"/>
      <c r="G36" s="9">
        <v>10</v>
      </c>
      <c r="H36" s="11">
        <v>626</v>
      </c>
      <c r="I36" s="11">
        <v>500</v>
      </c>
      <c r="J36" s="11">
        <f>G36*I36</f>
        <v>5000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10778.5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10889.5</v>
      </c>
      <c r="K38" s="12">
        <f>J38-B38</f>
        <v>-9110.5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</v>
      </c>
      <c r="D40" s="9" t="s">
        <v>74</v>
      </c>
      <c r="E40" s="9"/>
      <c r="F40" s="9"/>
      <c r="G40" s="9">
        <v>0</v>
      </c>
      <c r="H40" s="11">
        <v>636.20000000000005</v>
      </c>
      <c r="I40" s="11">
        <v>460</v>
      </c>
      <c r="J40" s="11">
        <f>G40*I40</f>
        <v>0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71</v>
      </c>
      <c r="E41" s="9"/>
      <c r="F41" s="9"/>
      <c r="G41" s="9">
        <v>305</v>
      </c>
      <c r="H41" s="11">
        <v>13.65</v>
      </c>
      <c r="I41" s="11">
        <v>12.7</v>
      </c>
      <c r="J41" s="11">
        <f>G41*I41</f>
        <v>3873.5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3873.5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3922.5</v>
      </c>
      <c r="K43" s="12">
        <f>J43-B43</f>
        <v>-10177.5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19787</v>
      </c>
      <c r="K46" s="12">
        <f>J46-B46</f>
        <v>-24613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84"/>
  <sheetViews>
    <sheetView topLeftCell="A16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J8-'20200327'!J8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5.62</v>
      </c>
      <c r="J15" s="11">
        <f>G15*I15</f>
        <v>8430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10470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-13772</v>
      </c>
      <c r="K17" s="12">
        <f>J17-H17</f>
        <v>-38511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-10772</v>
      </c>
      <c r="K19" s="12">
        <f>J19-B19</f>
        <v>-71312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42292</v>
      </c>
      <c r="D22" s="9" t="s">
        <v>52</v>
      </c>
      <c r="E22" s="9"/>
      <c r="F22" s="9"/>
      <c r="G22" s="9">
        <v>1400</v>
      </c>
      <c r="H22" s="11">
        <v>14.72</v>
      </c>
      <c r="I22" s="11">
        <v>14.7</v>
      </c>
      <c r="J22" s="11">
        <f>G22*I22</f>
        <v>20580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1200</v>
      </c>
      <c r="H23" s="11">
        <v>626</v>
      </c>
      <c r="I23" s="11">
        <v>500</v>
      </c>
      <c r="J23" s="11">
        <f>G23*I23</f>
        <v>600000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620580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662872</v>
      </c>
      <c r="K25" s="12">
        <f>J25-B25</f>
        <v>552772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29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350</v>
      </c>
      <c r="H39" s="11">
        <v>14.25</v>
      </c>
      <c r="I39" s="11">
        <v>14.21</v>
      </c>
      <c r="J39" s="11">
        <f>G39*I39</f>
        <v>4973.5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4973.5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5002.5</v>
      </c>
      <c r="K41" s="12">
        <f>J41-B41</f>
        <v>-9097.5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23999.5</v>
      </c>
      <c r="K44" s="12">
        <f>J44-B44</f>
        <v>-20400.5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M11" sqref="M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A5" s="5" t="s">
        <v>16</v>
      </c>
      <c r="B5" s="9">
        <v>51927769</v>
      </c>
      <c r="C5" s="9">
        <v>3</v>
      </c>
      <c r="D5" s="9" t="s">
        <v>25</v>
      </c>
      <c r="E5" s="10">
        <v>43703</v>
      </c>
      <c r="F5" s="10">
        <v>43756</v>
      </c>
      <c r="G5" s="9">
        <v>1300</v>
      </c>
      <c r="H5" s="11">
        <v>1.02</v>
      </c>
      <c r="I5" s="11">
        <v>0</v>
      </c>
      <c r="J5" s="11">
        <f>G5*I5</f>
        <v>0</v>
      </c>
      <c r="K5" s="12" t="str">
        <f ca="1">IF(AND(F5&lt;&gt;"", I5/H5&lt;=0.75),"Stop Lose!",IF(AND(F5&lt;&gt;"", _xlfn.DAYS(E5, TODAY())&gt;2), "Hold Too Long", "Ok"))</f>
        <v>Stop Lose!</v>
      </c>
      <c r="L5" s="9"/>
      <c r="M5" s="9"/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SUM(J5:J5)</f>
        <v>0</v>
      </c>
      <c r="K6" s="12"/>
      <c r="L6" s="9"/>
      <c r="M6" s="9"/>
      <c r="N6" s="9"/>
    </row>
    <row r="7" spans="1:14">
      <c r="A7" s="5" t="s">
        <v>22</v>
      </c>
      <c r="B7" s="9">
        <v>6300</v>
      </c>
      <c r="C7" s="9"/>
      <c r="D7" s="9"/>
      <c r="E7" s="9"/>
      <c r="F7" s="9"/>
      <c r="G7" s="9"/>
      <c r="H7" s="11">
        <v>1264</v>
      </c>
      <c r="I7" s="11" t="s">
        <v>23</v>
      </c>
      <c r="J7" s="11">
        <f>C5+J6</f>
        <v>3</v>
      </c>
      <c r="K7" s="12">
        <f>J7-H7</f>
        <v>-1261</v>
      </c>
      <c r="L7" s="11"/>
      <c r="M7" s="11"/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 s="7" customFormat="1">
      <c r="A9" s="5" t="s">
        <v>26</v>
      </c>
      <c r="B9" s="9" t="s">
        <v>27</v>
      </c>
      <c r="C9" s="9">
        <v>5719</v>
      </c>
      <c r="D9" s="9" t="s">
        <v>49</v>
      </c>
      <c r="E9" s="10">
        <v>43838</v>
      </c>
      <c r="F9" s="10">
        <v>43847</v>
      </c>
      <c r="G9" s="9">
        <v>2000</v>
      </c>
      <c r="H9" s="11">
        <v>1.08</v>
      </c>
      <c r="I9" s="11">
        <v>0.16</v>
      </c>
      <c r="J9" s="11">
        <f>G9*I9</f>
        <v>320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43843</v>
      </c>
      <c r="F10" s="10" t="s">
        <v>48</v>
      </c>
      <c r="G10" s="9">
        <v>100</v>
      </c>
      <c r="H10" s="11">
        <v>14</v>
      </c>
      <c r="I10" s="11">
        <v>11.3</v>
      </c>
      <c r="J10" s="11">
        <f>G10*I10</f>
        <v>1130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SUM(J9:J10)</f>
        <v>1450</v>
      </c>
      <c r="K11" s="12"/>
      <c r="L11" s="9">
        <f>SUMIF(F9:F10, "&lt;&gt;",J9:J10)</f>
        <v>1450</v>
      </c>
      <c r="M11" s="9" t="s">
        <v>21</v>
      </c>
      <c r="N11" s="12"/>
    </row>
    <row r="12" spans="1:14" s="7" customFormat="1">
      <c r="A12" s="5" t="s">
        <v>22</v>
      </c>
      <c r="B12" s="9">
        <v>14000</v>
      </c>
      <c r="C12" s="9"/>
      <c r="D12" s="9"/>
      <c r="E12" s="9"/>
      <c r="F12" s="9"/>
      <c r="G12" s="9"/>
      <c r="H12" s="11">
        <v>14000</v>
      </c>
      <c r="I12" s="11" t="s">
        <v>23</v>
      </c>
      <c r="J12" s="11">
        <f>C9+J11</f>
        <v>7169</v>
      </c>
      <c r="K12" s="12">
        <f>J12-H12</f>
        <v>-6831</v>
      </c>
      <c r="L12" s="11">
        <f>J12-'20200113'!J12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0.25</v>
      </c>
      <c r="J15" s="11">
        <f>G15*I15</f>
        <v>3400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8532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8569.7000000000007</v>
      </c>
      <c r="K18" s="12">
        <f>J18-H18</f>
        <v>-16169.3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 t="e">
        <f>#REF!+B7+B12+B18</f>
        <v>#REF!</v>
      </c>
      <c r="C20" s="9"/>
      <c r="D20" s="9"/>
      <c r="E20" s="9"/>
      <c r="F20" s="9"/>
      <c r="G20" s="9"/>
      <c r="H20" s="11"/>
      <c r="I20" s="11" t="s">
        <v>34</v>
      </c>
      <c r="J20" s="11" t="e">
        <f>#REF!+J7+J12+J18</f>
        <v>#REF!</v>
      </c>
      <c r="K20" s="12" t="e">
        <f>J20-B20</f>
        <v>#REF!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16549</v>
      </c>
      <c r="D23" s="9" t="s">
        <v>51</v>
      </c>
      <c r="E23" s="9"/>
      <c r="F23" s="9"/>
      <c r="G23" s="9">
        <v>1000</v>
      </c>
      <c r="H23" s="11">
        <v>6.58</v>
      </c>
      <c r="I23" s="11">
        <v>5.93</v>
      </c>
      <c r="J23" s="11">
        <f>G23*I23</f>
        <v>5930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500</v>
      </c>
      <c r="H24" s="11">
        <v>10.199999999999999</v>
      </c>
      <c r="I24" s="11">
        <v>10.17</v>
      </c>
      <c r="J24" s="11">
        <f>G24*I24</f>
        <v>5085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11015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27564</v>
      </c>
      <c r="K26" s="12">
        <f>J26-B26</f>
        <v>-23536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5.93</v>
      </c>
      <c r="J30" s="11">
        <f>G30*I30</f>
        <v>6523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6523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6659</v>
      </c>
      <c r="K32" s="12">
        <f>J32-B32</f>
        <v>-3641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9737</v>
      </c>
      <c r="D34" s="9"/>
      <c r="E34" s="9"/>
      <c r="F34" s="9"/>
      <c r="G34" s="9"/>
      <c r="H34" s="11"/>
      <c r="I34" s="11">
        <v>0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9737</v>
      </c>
      <c r="K36" s="12">
        <f>J36-B36</f>
        <v>-7263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50</v>
      </c>
      <c r="E38" s="9"/>
      <c r="F38" s="9"/>
      <c r="G38" s="9">
        <v>90</v>
      </c>
      <c r="H38" s="11">
        <v>43.6</v>
      </c>
      <c r="I38" s="11">
        <v>43.9</v>
      </c>
      <c r="J38" s="11">
        <f>G38*I38</f>
        <v>3951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3951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3991</v>
      </c>
      <c r="K40" s="12">
        <f>J40-B40</f>
        <v>-10109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20347</v>
      </c>
      <c r="K43" s="12">
        <f>J43-B43</f>
        <v>-21053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84"/>
  <sheetViews>
    <sheetView workbookViewId="0">
      <selection activeCell="I23" sqref="I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J8-'20200330'!J8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96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5331.5</v>
      </c>
      <c r="K41" s="12">
        <f>J41-B41</f>
        <v>-8768.5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4"/>
  <sheetViews>
    <sheetView topLeftCell="A13" workbookViewId="0">
      <selection activeCell="C39" sqref="C3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J8-'20200331'!J8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103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5338.5</v>
      </c>
      <c r="K41" s="12">
        <f>J41-B41</f>
        <v>-8761.5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J11" sqref="J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474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0.6</v>
      </c>
      <c r="J6" s="11">
        <f>G6*I6</f>
        <v>300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95</v>
      </c>
      <c r="E7" s="10">
        <v>43924</v>
      </c>
      <c r="F7" s="10">
        <v>43945</v>
      </c>
      <c r="G7" s="9">
        <v>100</v>
      </c>
      <c r="H7" s="11">
        <v>4.5999999999999996</v>
      </c>
      <c r="I7" s="11">
        <v>4.5999999999999996</v>
      </c>
      <c r="J7" s="11">
        <f>G7*I7</f>
        <v>459.99999999999994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43924</v>
      </c>
      <c r="F8" s="10">
        <v>43930</v>
      </c>
      <c r="G8" s="9">
        <v>1000</v>
      </c>
      <c r="H8" s="11">
        <v>0.22</v>
      </c>
      <c r="I8" s="11">
        <v>0.25</v>
      </c>
      <c r="J8" s="11">
        <f>G8*I8</f>
        <v>250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94</v>
      </c>
      <c r="E9" s="10">
        <v>43924</v>
      </c>
      <c r="F9" s="10">
        <v>43945</v>
      </c>
      <c r="G9" s="9">
        <v>400</v>
      </c>
      <c r="H9" s="11">
        <v>0.8</v>
      </c>
      <c r="I9" s="11">
        <v>0.95</v>
      </c>
      <c r="J9" s="11">
        <f>G9*I9</f>
        <v>380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1390</v>
      </c>
      <c r="K10" s="12"/>
      <c r="L10" s="9">
        <f>SUMIF(F6:F6, "&lt;&gt;",J6:J6)</f>
        <v>300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1864</v>
      </c>
      <c r="K11" s="12">
        <f>J11-H11</f>
        <v>-20521</v>
      </c>
      <c r="L11" s="11">
        <f>J11-'20200403'!J11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-16966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91</v>
      </c>
      <c r="E18" s="9"/>
      <c r="F18" s="9"/>
      <c r="G18" s="9">
        <v>0</v>
      </c>
      <c r="H18" s="11">
        <v>13.6</v>
      </c>
      <c r="I18" s="11">
        <v>4.68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-14926</v>
      </c>
      <c r="K20" s="12">
        <f>J20-H20</f>
        <v>-39665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-13062</v>
      </c>
      <c r="K22" s="12">
        <f>J22-B22</f>
        <v>-73602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42623</v>
      </c>
      <c r="D25" s="9" t="s">
        <v>46</v>
      </c>
      <c r="E25" s="9"/>
      <c r="F25" s="9"/>
      <c r="G25" s="9">
        <v>2000</v>
      </c>
      <c r="H25" s="11">
        <v>2.92</v>
      </c>
      <c r="I25" s="11">
        <v>3.08</v>
      </c>
      <c r="J25" s="11">
        <f>G25*I25</f>
        <v>6160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4500</v>
      </c>
      <c r="H26" s="11">
        <v>6.5</v>
      </c>
      <c r="I26" s="11">
        <v>5.89</v>
      </c>
      <c r="J26" s="11">
        <f>G26*I26</f>
        <v>26505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10.56</v>
      </c>
      <c r="J27" s="11">
        <f>G27*I27</f>
        <v>10560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43225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85848</v>
      </c>
      <c r="K29" s="12">
        <f>J29-B29</f>
        <v>-24252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281</v>
      </c>
      <c r="D33" s="9" t="s">
        <v>74</v>
      </c>
      <c r="E33" s="9"/>
      <c r="F33" s="9"/>
      <c r="G33" s="9">
        <v>9</v>
      </c>
      <c r="H33" s="11">
        <v>615</v>
      </c>
      <c r="I33" s="11">
        <v>504</v>
      </c>
      <c r="J33" s="11">
        <f>G33*I33</f>
        <v>4536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4536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4817</v>
      </c>
      <c r="K35" s="12">
        <f>J35-B35</f>
        <v>-5483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34</v>
      </c>
      <c r="D37" s="9" t="s">
        <v>97</v>
      </c>
      <c r="E37" s="9"/>
      <c r="F37" s="9"/>
      <c r="G37" s="9">
        <v>2250</v>
      </c>
      <c r="H37" s="11">
        <v>6.7</v>
      </c>
      <c r="I37" s="11">
        <v>5.89</v>
      </c>
      <c r="J37" s="11">
        <f>G37*I37</f>
        <v>13252.5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74</v>
      </c>
      <c r="E38" s="9"/>
      <c r="F38" s="9"/>
      <c r="G38" s="9">
        <v>0</v>
      </c>
      <c r="H38" s="11">
        <v>626</v>
      </c>
      <c r="I38" s="11">
        <v>590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13252.5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13286.5</v>
      </c>
      <c r="K40" s="12">
        <f>J40-B40</f>
        <v>-6713.5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61</v>
      </c>
      <c r="D42" s="9" t="s">
        <v>97</v>
      </c>
      <c r="E42" s="9"/>
      <c r="F42" s="9"/>
      <c r="G42" s="9">
        <v>880</v>
      </c>
      <c r="H42" s="11">
        <v>6.7</v>
      </c>
      <c r="I42" s="11">
        <v>5.89</v>
      </c>
      <c r="J42" s="11">
        <f>G42*I42</f>
        <v>5183.2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71</v>
      </c>
      <c r="E43" s="9"/>
      <c r="F43" s="9"/>
      <c r="G43" s="9">
        <v>0</v>
      </c>
      <c r="H43" s="11">
        <v>14.7</v>
      </c>
      <c r="I43" s="11">
        <v>14.15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5183.2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5244.2</v>
      </c>
      <c r="K45" s="12">
        <f>J45-B45</f>
        <v>-8855.7999999999993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23286.7</v>
      </c>
      <c r="K48" s="12">
        <f>J48-B48</f>
        <v>-21113.3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87"/>
  <sheetViews>
    <sheetView workbookViewId="0">
      <selection activeCell="H26" sqref="H2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-28573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800</v>
      </c>
      <c r="H17" s="11">
        <v>14.5</v>
      </c>
      <c r="I17" s="11">
        <v>14</v>
      </c>
      <c r="J17" s="11">
        <f>G17*I17</f>
        <v>11200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13240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-15333</v>
      </c>
      <c r="K19" s="12">
        <f>J19-H19</f>
        <v>-40072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-12827</v>
      </c>
      <c r="K21" s="12">
        <f>J21-B21</f>
        <v>-73367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50375</v>
      </c>
      <c r="D24" s="9" t="s">
        <v>52</v>
      </c>
      <c r="E24" s="9"/>
      <c r="F24" s="9"/>
      <c r="G24" s="9">
        <v>2000</v>
      </c>
      <c r="H24" s="11">
        <v>14.5</v>
      </c>
      <c r="I24" s="11">
        <v>14.21</v>
      </c>
      <c r="J24" s="11">
        <f>G24*I24</f>
        <v>28420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10.56</v>
      </c>
      <c r="J26" s="11">
        <f>G26*I26</f>
        <v>10560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38980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89355</v>
      </c>
      <c r="K28" s="12">
        <f>J28-B28</f>
        <v>-20745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554</v>
      </c>
      <c r="J32" s="11">
        <f>G32*I32</f>
        <v>4986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4986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5267</v>
      </c>
      <c r="K34" s="12">
        <f>J34-B34</f>
        <v>-5033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</v>
      </c>
      <c r="D36" s="9" t="s">
        <v>97</v>
      </c>
      <c r="E36" s="9"/>
      <c r="F36" s="9"/>
      <c r="G36" s="9">
        <v>2250</v>
      </c>
      <c r="H36" s="11">
        <v>6.7</v>
      </c>
      <c r="I36" s="11">
        <v>6.74</v>
      </c>
      <c r="J36" s="11">
        <f>G36*I36</f>
        <v>15165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74</v>
      </c>
      <c r="E37" s="9"/>
      <c r="F37" s="9"/>
      <c r="G37" s="9">
        <v>0</v>
      </c>
      <c r="H37" s="11">
        <v>626</v>
      </c>
      <c r="I37" s="11">
        <v>590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15165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15199</v>
      </c>
      <c r="K39" s="12">
        <f>J39-B39</f>
        <v>-4801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61</v>
      </c>
      <c r="D41" s="9" t="s">
        <v>97</v>
      </c>
      <c r="E41" s="9"/>
      <c r="F41" s="9"/>
      <c r="G41" s="9">
        <v>880</v>
      </c>
      <c r="H41" s="11">
        <v>6.7</v>
      </c>
      <c r="I41" s="11">
        <v>6.74</v>
      </c>
      <c r="J41" s="11">
        <f>G41*I41</f>
        <v>5931.2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71</v>
      </c>
      <c r="E42" s="9"/>
      <c r="F42" s="9"/>
      <c r="G42" s="9">
        <v>0</v>
      </c>
      <c r="H42" s="11">
        <v>14.7</v>
      </c>
      <c r="I42" s="11">
        <v>14.15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5931.2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5992.2</v>
      </c>
      <c r="K44" s="12">
        <f>J44-B44</f>
        <v>-8107.8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26397.200000000001</v>
      </c>
      <c r="K47" s="12">
        <f>J47-B47</f>
        <v>-18002.8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87"/>
  <sheetViews>
    <sheetView topLeftCell="A13" workbookViewId="0">
      <selection activeCell="I37" sqref="I3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-17540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-15500</v>
      </c>
      <c r="K19" s="12">
        <f>J19-H19</f>
        <v>-40239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-12994</v>
      </c>
      <c r="K21" s="12">
        <f>J21-B21</f>
        <v>-73534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32211</v>
      </c>
      <c r="D24" s="9" t="s">
        <v>52</v>
      </c>
      <c r="E24" s="9"/>
      <c r="F24" s="9"/>
      <c r="G24" s="9">
        <v>3500</v>
      </c>
      <c r="H24" s="11">
        <v>13.52</v>
      </c>
      <c r="I24" s="11">
        <v>12.1</v>
      </c>
      <c r="J24" s="11">
        <f>G24*I24</f>
        <v>42350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10.199999999999999</v>
      </c>
      <c r="J26" s="11">
        <f>G26*I26</f>
        <v>10200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52550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84761</v>
      </c>
      <c r="K28" s="12">
        <f>J28-B28</f>
        <v>-25339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530</v>
      </c>
      <c r="J32" s="11">
        <f>G32*I32</f>
        <v>4770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4770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5051</v>
      </c>
      <c r="K34" s="12">
        <f>J34-B34</f>
        <v>-5249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326</v>
      </c>
      <c r="D36" s="9" t="s">
        <v>97</v>
      </c>
      <c r="E36" s="9"/>
      <c r="F36" s="9"/>
      <c r="G36" s="9">
        <v>0</v>
      </c>
      <c r="H36" s="11">
        <v>6.7</v>
      </c>
      <c r="I36" s="11">
        <v>7.1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1250</v>
      </c>
      <c r="H37" s="11">
        <v>12.5</v>
      </c>
      <c r="I37" s="11">
        <v>12.1</v>
      </c>
      <c r="J37" s="11">
        <f>G37*I37</f>
        <v>15125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15125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15451</v>
      </c>
      <c r="K39" s="12">
        <f>J39-B39</f>
        <v>-4549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292</v>
      </c>
      <c r="D41" s="9" t="s">
        <v>97</v>
      </c>
      <c r="E41" s="9"/>
      <c r="F41" s="9"/>
      <c r="G41" s="9">
        <v>0</v>
      </c>
      <c r="H41" s="11">
        <v>6.7</v>
      </c>
      <c r="I41" s="11">
        <v>6.9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450</v>
      </c>
      <c r="H42" s="11">
        <v>12.95</v>
      </c>
      <c r="I42" s="11">
        <v>12.1</v>
      </c>
      <c r="J42" s="11">
        <f>G42*I42</f>
        <v>5445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5445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5737</v>
      </c>
      <c r="K44" s="12">
        <f>J44-B44</f>
        <v>-8363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25947</v>
      </c>
      <c r="K47" s="12">
        <f>J47-B47</f>
        <v>-18453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234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0.31</v>
      </c>
      <c r="J6" s="11">
        <f>G6*I6</f>
        <v>1550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0.41</v>
      </c>
      <c r="J7" s="11">
        <f>G7*I7</f>
        <v>287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0.4</v>
      </c>
      <c r="J8" s="11">
        <f>G8*I8</f>
        <v>320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101</v>
      </c>
      <c r="E9" s="10">
        <v>43930</v>
      </c>
      <c r="F9" s="10">
        <v>43941</v>
      </c>
      <c r="G9" s="9">
        <v>100</v>
      </c>
      <c r="H9" s="11">
        <v>4.5999999999999996</v>
      </c>
      <c r="I9" s="11">
        <v>5</v>
      </c>
      <c r="J9" s="11">
        <f>G9*I9</f>
        <v>500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2657</v>
      </c>
      <c r="K10" s="12"/>
      <c r="L10" s="9">
        <f>SUMIF(F6:F6, "&lt;&gt;",J6:J6)</f>
        <v>1550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2891</v>
      </c>
      <c r="K11" s="12">
        <f>J11-H11</f>
        <v>-19494</v>
      </c>
      <c r="L11" s="11">
        <f>J11-'20200408'!J11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-11429</v>
      </c>
      <c r="K22" s="12">
        <f>J22-B22</f>
        <v>-71969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9" sqref="I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606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0.22</v>
      </c>
      <c r="J6" s="11">
        <f>G6*I6</f>
        <v>1100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0.33</v>
      </c>
      <c r="J7" s="11">
        <f>G7*I7</f>
        <v>231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0.13</v>
      </c>
      <c r="J8" s="11">
        <f>G8*I8</f>
        <v>104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102</v>
      </c>
      <c r="E9" s="10">
        <v>43934</v>
      </c>
      <c r="F9" s="10">
        <v>43945</v>
      </c>
      <c r="G9" s="9">
        <v>1000</v>
      </c>
      <c r="H9" s="11">
        <v>0.22</v>
      </c>
      <c r="I9" s="11">
        <v>0.21</v>
      </c>
      <c r="J9" s="11">
        <f>G9*I9</f>
        <v>210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1645</v>
      </c>
      <c r="K10" s="12"/>
      <c r="L10" s="9">
        <f>SUMIF(F6:F6, "&lt;&gt;",J6:J6)</f>
        <v>1100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2251</v>
      </c>
      <c r="K11" s="12">
        <f>J11-H11</f>
        <v>-20134</v>
      </c>
      <c r="L11" s="11">
        <f>J11-'20200413'!J11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-12069</v>
      </c>
      <c r="K22" s="12">
        <f>J22-B22</f>
        <v>-72609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43" sqref="I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1168</v>
      </c>
      <c r="D6" s="9" t="s">
        <v>92</v>
      </c>
      <c r="E6" s="10">
        <v>43928</v>
      </c>
      <c r="F6" s="10">
        <v>43945</v>
      </c>
      <c r="G6" s="9">
        <v>3000</v>
      </c>
      <c r="H6" s="11">
        <v>0.26</v>
      </c>
      <c r="I6" s="11">
        <v>0.37</v>
      </c>
      <c r="J6" s="11">
        <f>G6*I6</f>
        <v>1110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104</v>
      </c>
      <c r="E7" s="10">
        <v>43935</v>
      </c>
      <c r="F7" s="10">
        <v>43938</v>
      </c>
      <c r="G7" s="9">
        <v>400</v>
      </c>
      <c r="H7" s="11">
        <v>1.62</v>
      </c>
      <c r="I7" s="11">
        <v>1.37</v>
      </c>
      <c r="J7" s="11">
        <f>G7*I7</f>
        <v>548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0.09</v>
      </c>
      <c r="J8" s="11">
        <f>G8*I8</f>
        <v>72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0.75</v>
      </c>
      <c r="J9" s="11">
        <f>G9*I9</f>
        <v>375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2105</v>
      </c>
      <c r="K10" s="12"/>
      <c r="L10" s="9">
        <f>SUMIF(F6:F6, "&lt;&gt;",J6:J6)</f>
        <v>1110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3273</v>
      </c>
      <c r="K11" s="12">
        <f>J11-H11</f>
        <v>-19112</v>
      </c>
      <c r="L11" s="11">
        <f>J11-'20200414'!J11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5411</v>
      </c>
      <c r="K22" s="12">
        <f>J22-B22</f>
        <v>-55129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30092</v>
      </c>
      <c r="D25" s="9" t="s">
        <v>52</v>
      </c>
      <c r="E25" s="9"/>
      <c r="F25" s="9"/>
      <c r="G25" s="9">
        <v>2000</v>
      </c>
      <c r="H25" s="11">
        <v>13.52</v>
      </c>
      <c r="I25" s="11">
        <v>14.49</v>
      </c>
      <c r="J25" s="11">
        <f>G25*I25</f>
        <v>28980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36120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66212</v>
      </c>
      <c r="K29" s="12">
        <f>J29-B29</f>
        <v>-43888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14.49</v>
      </c>
      <c r="J38" s="11">
        <f>G38*I38</f>
        <v>18112.5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18112.5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18438.5</v>
      </c>
      <c r="K40" s="12">
        <f>J40-B40</f>
        <v>-1561.5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6927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6927</v>
      </c>
      <c r="K45" s="12">
        <f>J45-B45</f>
        <v>-7173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22373.5</v>
      </c>
      <c r="K48" s="12">
        <f>J48-B48</f>
        <v>-22026.5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88"/>
  <sheetViews>
    <sheetView topLeftCell="A4" workbookViewId="0">
      <selection activeCell="A27" sqref="A27:XFD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2113</v>
      </c>
      <c r="D6" s="9" t="s">
        <v>92</v>
      </c>
      <c r="E6" s="10">
        <v>43928</v>
      </c>
      <c r="F6" s="10">
        <v>43945</v>
      </c>
      <c r="G6" s="9">
        <v>1500</v>
      </c>
      <c r="H6" s="11">
        <v>0.26</v>
      </c>
      <c r="I6" s="11">
        <v>0.49</v>
      </c>
      <c r="J6" s="11">
        <f>G6*I6</f>
        <v>735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105</v>
      </c>
      <c r="E7" s="10">
        <v>43936</v>
      </c>
      <c r="F7" s="10">
        <v>43950</v>
      </c>
      <c r="G7" s="9">
        <v>200</v>
      </c>
      <c r="H7" s="11">
        <v>4.1399999999999997</v>
      </c>
      <c r="I7" s="11">
        <v>4.4000000000000004</v>
      </c>
      <c r="J7" s="11">
        <f>G7*I7</f>
        <v>880.00000000000011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0.06</v>
      </c>
      <c r="J8" s="11">
        <f>G8*I8</f>
        <v>48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0.6</v>
      </c>
      <c r="J9" s="11">
        <f>G9*I9</f>
        <v>300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1963</v>
      </c>
      <c r="K10" s="12"/>
      <c r="L10" s="9">
        <f>SUMIF(F6:F6, "&lt;&gt;",J6:J6)</f>
        <v>735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4076</v>
      </c>
      <c r="K11" s="12">
        <f>J11-H11</f>
        <v>-18309</v>
      </c>
      <c r="L11" s="11">
        <f>J11-'20200415'!J11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6214</v>
      </c>
      <c r="K22" s="12">
        <f>J22-B22</f>
        <v>-54326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48584</v>
      </c>
      <c r="D25" s="9" t="s">
        <v>51</v>
      </c>
      <c r="E25" s="9"/>
      <c r="F25" s="9"/>
      <c r="G25" s="9">
        <v>2500</v>
      </c>
      <c r="H25" s="11">
        <v>5.0999999999999996</v>
      </c>
      <c r="I25" s="11">
        <v>5.17</v>
      </c>
      <c r="J25" s="11">
        <f>G25*I25</f>
        <v>12925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20065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68649</v>
      </c>
      <c r="K29" s="12">
        <f>J29-B29</f>
        <v>-41451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19755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0</v>
      </c>
      <c r="H38" s="11">
        <v>12.5</v>
      </c>
      <c r="I38" s="11">
        <v>15.4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19755</v>
      </c>
      <c r="K40" s="12">
        <f>J40-B40</f>
        <v>-245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88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450</v>
      </c>
      <c r="H43" s="11">
        <v>15.66</v>
      </c>
      <c r="I43" s="11">
        <v>15.68</v>
      </c>
      <c r="J43" s="11">
        <f>G43*I43</f>
        <v>7056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7056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7144</v>
      </c>
      <c r="K45" s="12">
        <f>J45-B45</f>
        <v>-6956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30746</v>
      </c>
      <c r="K48" s="12">
        <f>J48-B48</f>
        <v>-13654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85"/>
  <sheetViews>
    <sheetView topLeftCell="A13" workbookViewId="0">
      <selection activeCell="C40" sqref="C4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2338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0.19</v>
      </c>
      <c r="J6" s="11">
        <f>G6*I6</f>
        <v>855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E7" s="9"/>
      <c r="F7" s="9"/>
      <c r="G7" s="9"/>
      <c r="H7" s="11"/>
      <c r="I7" s="11" t="s">
        <v>20</v>
      </c>
      <c r="J7" s="11">
        <f>SUM(J6:J6)</f>
        <v>855</v>
      </c>
      <c r="K7" s="12"/>
      <c r="L7" s="9">
        <f>SUMIF(F6:F6, "&lt;&gt;",J6:J6)</f>
        <v>855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3193</v>
      </c>
      <c r="K8" s="12">
        <f>J8-H8</f>
        <v>-19192</v>
      </c>
      <c r="L8" s="11">
        <f>J8-'20200416'!J8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98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98</v>
      </c>
      <c r="E15" s="9"/>
      <c r="F15" s="9"/>
      <c r="G15" s="9">
        <v>0</v>
      </c>
      <c r="H15" s="11">
        <v>14.5</v>
      </c>
      <c r="I15" s="11">
        <v>13.8</v>
      </c>
      <c r="J15" s="11">
        <f>G15*I15</f>
        <v>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2040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2138</v>
      </c>
      <c r="K17" s="12">
        <f>J17-H17</f>
        <v>-22601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5331</v>
      </c>
      <c r="K19" s="12">
        <f>J19-B19</f>
        <v>-55209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22495</v>
      </c>
      <c r="D22" s="9" t="s">
        <v>51</v>
      </c>
      <c r="E22" s="9"/>
      <c r="F22" s="9"/>
      <c r="G22" s="9">
        <v>4000</v>
      </c>
      <c r="H22" s="11">
        <v>5.08</v>
      </c>
      <c r="I22" s="11">
        <v>5</v>
      </c>
      <c r="J22" s="11">
        <f>G22*I22</f>
        <v>20000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52</v>
      </c>
      <c r="E23" s="9"/>
      <c r="F23" s="9"/>
      <c r="G23" s="9">
        <v>1000</v>
      </c>
      <c r="H23" s="11">
        <v>15.5</v>
      </c>
      <c r="I23" s="11">
        <v>13.86</v>
      </c>
      <c r="J23" s="11">
        <f>G23*I23</f>
        <v>13860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1000</v>
      </c>
      <c r="H24" s="11">
        <v>10.58</v>
      </c>
      <c r="I24" s="11">
        <v>7.14</v>
      </c>
      <c r="J24" s="11">
        <f>G24*I24</f>
        <v>7140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SUM(J22:J24)</f>
        <v>41000</v>
      </c>
      <c r="K25" s="12"/>
      <c r="L25" s="9"/>
      <c r="M25" s="9"/>
      <c r="N25" s="12"/>
    </row>
    <row r="26" spans="1:14" s="7" customFormat="1">
      <c r="A26" s="5" t="s">
        <v>22</v>
      </c>
      <c r="B26" s="9">
        <v>110100</v>
      </c>
      <c r="C26" s="9"/>
      <c r="D26" s="9"/>
      <c r="E26" s="9"/>
      <c r="F26" s="9"/>
      <c r="G26" s="9"/>
      <c r="H26" s="11"/>
      <c r="I26" s="11" t="s">
        <v>23</v>
      </c>
      <c r="J26" s="11">
        <f>C22+J25</f>
        <v>63495</v>
      </c>
      <c r="K26" s="12">
        <f>J26-B26</f>
        <v>-46605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365</v>
      </c>
      <c r="D30" s="9" t="s">
        <v>45</v>
      </c>
      <c r="E30" s="9"/>
      <c r="F30" s="9"/>
      <c r="G30" s="9">
        <v>500</v>
      </c>
      <c r="H30" s="11">
        <v>10.1</v>
      </c>
      <c r="I30" s="11">
        <v>6.78</v>
      </c>
      <c r="J30" s="11">
        <f>G30*I30</f>
        <v>3390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3390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3755</v>
      </c>
      <c r="K32" s="12">
        <f>J32-B32</f>
        <v>-6545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340</v>
      </c>
      <c r="D34" s="9" t="s">
        <v>51</v>
      </c>
      <c r="E34" s="9"/>
      <c r="F34" s="9"/>
      <c r="G34" s="9">
        <v>2000</v>
      </c>
      <c r="H34" s="11">
        <v>5</v>
      </c>
      <c r="I34" s="11">
        <v>5</v>
      </c>
      <c r="J34" s="11">
        <f>G34*I34</f>
        <v>10000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600</v>
      </c>
      <c r="H35" s="11">
        <v>15.68</v>
      </c>
      <c r="I35" s="11">
        <v>13.86</v>
      </c>
      <c r="J35" s="11">
        <f>G35*I35</f>
        <v>8316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18316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18656</v>
      </c>
      <c r="K37" s="12">
        <f>J37-B37</f>
        <v>-1344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7887</v>
      </c>
      <c r="D39" s="9" t="s">
        <v>97</v>
      </c>
      <c r="E39" s="9"/>
      <c r="F39" s="9"/>
      <c r="G39" s="9">
        <v>0</v>
      </c>
      <c r="H39" s="11">
        <v>6.7</v>
      </c>
      <c r="I39" s="11">
        <v>6.9</v>
      </c>
      <c r="J39" s="11">
        <f>G39*I39</f>
        <v>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7887</v>
      </c>
      <c r="K42" s="12">
        <f>J42-B42</f>
        <v>-6213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22411</v>
      </c>
      <c r="K45" s="12">
        <f>J45-B45</f>
        <v>-21989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3"/>
  <sheetViews>
    <sheetView topLeftCell="A28" workbookViewId="0">
      <selection activeCell="C35" sqref="C3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13545</v>
      </c>
      <c r="D6" s="9" t="s">
        <v>53</v>
      </c>
      <c r="E6" s="10">
        <v>43845</v>
      </c>
      <c r="F6" s="10">
        <v>43861</v>
      </c>
      <c r="G6" s="9">
        <v>1000</v>
      </c>
      <c r="H6" s="11">
        <v>0.78</v>
      </c>
      <c r="I6" s="11">
        <v>0.1</v>
      </c>
      <c r="J6" s="11">
        <f>G6*I6</f>
        <v>100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54</v>
      </c>
      <c r="E7" s="10">
        <v>43857</v>
      </c>
      <c r="F7" s="10">
        <v>43875</v>
      </c>
      <c r="G7" s="9">
        <v>4000</v>
      </c>
      <c r="H7" s="11">
        <v>0.54</v>
      </c>
      <c r="I7" s="11">
        <v>0.51</v>
      </c>
      <c r="J7" s="11">
        <f>G7*I7</f>
        <v>2040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55</v>
      </c>
      <c r="E8" s="10">
        <v>43857</v>
      </c>
      <c r="F8" s="10">
        <v>43859</v>
      </c>
      <c r="G8" s="9">
        <v>1000</v>
      </c>
      <c r="H8" s="11">
        <v>0.52</v>
      </c>
      <c r="I8" s="11">
        <v>0.49</v>
      </c>
      <c r="J8" s="11">
        <f>G8*I8</f>
        <v>490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400</v>
      </c>
      <c r="H9" s="11">
        <v>16.5</v>
      </c>
      <c r="I9" s="11">
        <v>19</v>
      </c>
      <c r="J9" s="11">
        <f>G9*I9</f>
        <v>7600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1000</v>
      </c>
      <c r="H10" s="11">
        <v>2.5499999999999998</v>
      </c>
      <c r="I10" s="11">
        <v>3.25</v>
      </c>
      <c r="J10" s="11">
        <f>G10*I10</f>
        <v>3250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13480</v>
      </c>
      <c r="K11" s="12"/>
      <c r="L11" s="9">
        <f>SUMIF(F6:F10, "&lt;&gt;",J6:J10)</f>
        <v>13480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27025</v>
      </c>
      <c r="K12" s="12">
        <f>J12-H12</f>
        <v>-4575</v>
      </c>
      <c r="L12" s="11">
        <f>J12-'20200127'!J12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36274.699999999997</v>
      </c>
      <c r="K20" s="12">
        <f>J20-B20</f>
        <v>-20265.300000000003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0.86</v>
      </c>
      <c r="D23" s="9" t="s">
        <v>46</v>
      </c>
      <c r="E23" s="9"/>
      <c r="F23" s="9"/>
      <c r="G23" s="9">
        <v>5600</v>
      </c>
      <c r="H23" s="11">
        <v>4.76</v>
      </c>
      <c r="I23" s="11">
        <v>4.62</v>
      </c>
      <c r="J23" s="11">
        <f>G23*I23</f>
        <v>25872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25872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25872.86</v>
      </c>
      <c r="K26" s="12">
        <f>J26-B26</f>
        <v>-25227.14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4.9000000000000004</v>
      </c>
      <c r="J30" s="11">
        <f>G30*I30</f>
        <v>5390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5526</v>
      </c>
      <c r="K32" s="12">
        <f>J32-B32</f>
        <v>-4774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263</v>
      </c>
      <c r="D34" s="9" t="s">
        <v>46</v>
      </c>
      <c r="E34" s="9"/>
      <c r="F34" s="9"/>
      <c r="G34" s="9">
        <v>1800</v>
      </c>
      <c r="H34" s="11">
        <v>5.26</v>
      </c>
      <c r="I34" s="11">
        <v>4.62</v>
      </c>
      <c r="J34" s="11">
        <f>G34*I34</f>
        <v>8316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8316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8579</v>
      </c>
      <c r="K36" s="12">
        <f>J36-B36</f>
        <v>-8421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46</v>
      </c>
      <c r="E38" s="9"/>
      <c r="F38" s="9"/>
      <c r="G38" s="9">
        <v>900</v>
      </c>
      <c r="H38" s="11">
        <v>4.5999999999999996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4198</v>
      </c>
      <c r="K40" s="12">
        <f>J40-B40</f>
        <v>-9902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18263</v>
      </c>
      <c r="K43" s="12">
        <f>J43-B43</f>
        <v>-23137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87"/>
  <sheetViews>
    <sheetView topLeftCell="A25" workbookViewId="0">
      <selection activeCell="I7" sqref="I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300</v>
      </c>
      <c r="H7" s="11">
        <v>2.68</v>
      </c>
      <c r="I7" s="11">
        <v>0.6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0.06</v>
      </c>
      <c r="J8" s="11">
        <f t="shared" si="0"/>
        <v>240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420</v>
      </c>
      <c r="K9" s="12"/>
      <c r="L9" s="9">
        <f>SUMIF(F6:F6, "&lt;&gt;",J6:J6)</f>
        <v>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1882</v>
      </c>
      <c r="K10" s="12">
        <f>J10-H10</f>
        <v>-20503</v>
      </c>
      <c r="L10" s="11">
        <f>J10-'20200424'!J10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4020</v>
      </c>
      <c r="K21" s="12">
        <f>J21-B21</f>
        <v>-56520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147</v>
      </c>
      <c r="D6" s="9" t="s">
        <v>99</v>
      </c>
      <c r="E6" s="10">
        <v>43957</v>
      </c>
      <c r="F6" s="10">
        <v>43966</v>
      </c>
      <c r="G6" s="9">
        <v>2000</v>
      </c>
      <c r="H6" s="11">
        <v>0.33</v>
      </c>
      <c r="I6" s="11">
        <v>0.43</v>
      </c>
      <c r="J6" s="11">
        <f>G6*I6</f>
        <v>860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107</v>
      </c>
      <c r="E7" s="10">
        <v>43957</v>
      </c>
      <c r="F7" s="10">
        <v>43973</v>
      </c>
      <c r="G7" s="9">
        <v>100</v>
      </c>
      <c r="H7" s="11">
        <v>11.2</v>
      </c>
      <c r="I7" s="11">
        <v>7.2</v>
      </c>
      <c r="J7" s="11">
        <f t="shared" ref="J7:J8" si="0">G7*I7</f>
        <v>720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0.01</v>
      </c>
      <c r="J8" s="11">
        <f t="shared" si="0"/>
        <v>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1620</v>
      </c>
      <c r="K9" s="12"/>
      <c r="L9" s="9">
        <f>SUMIF(F6:F6, "&lt;&gt;",J6:J6)</f>
        <v>860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1767</v>
      </c>
      <c r="K10" s="12">
        <f>J10-H10</f>
        <v>-20618</v>
      </c>
      <c r="L10" s="11">
        <f>J10-'20200506'!J10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3905</v>
      </c>
      <c r="K21" s="12">
        <f>J21-B21</f>
        <v>-56635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85"/>
  <sheetViews>
    <sheetView topLeftCell="A10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J9-'20200529'!J9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352</v>
      </c>
      <c r="D30" s="9" t="s">
        <v>46</v>
      </c>
      <c r="E30" s="9"/>
      <c r="F30" s="9"/>
      <c r="G30" s="9">
        <v>500</v>
      </c>
      <c r="H30" s="11">
        <v>12.2</v>
      </c>
      <c r="I30" s="11">
        <v>12.2</v>
      </c>
      <c r="J30" s="11">
        <f>G30*I30</f>
        <v>6100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6100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6452</v>
      </c>
      <c r="K32" s="12">
        <f>J32-B32</f>
        <v>-3848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11846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0</v>
      </c>
      <c r="H35" s="11">
        <v>125</v>
      </c>
      <c r="I35" s="11">
        <v>15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13146</v>
      </c>
      <c r="K37" s="12">
        <f>J37-B37</f>
        <v>-6854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20638</v>
      </c>
      <c r="K45" s="12">
        <f>J45-B45</f>
        <v>-23762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85"/>
  <sheetViews>
    <sheetView topLeftCell="A16" workbookViewId="0">
      <selection activeCell="C34" sqref="C3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J9-'20200601'!J9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5</v>
      </c>
      <c r="D30" s="9" t="s">
        <v>46</v>
      </c>
      <c r="E30" s="9"/>
      <c r="F30" s="9"/>
      <c r="G30" s="9">
        <v>530</v>
      </c>
      <c r="H30" s="11">
        <v>12.16</v>
      </c>
      <c r="I30" s="11">
        <v>11.5</v>
      </c>
      <c r="J30" s="11">
        <f>G30*I30</f>
        <v>6095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6095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6100</v>
      </c>
      <c r="K32" s="12">
        <f>J32-B32</f>
        <v>-4200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8406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300</v>
      </c>
      <c r="H35" s="11">
        <v>11.45</v>
      </c>
      <c r="I35" s="11">
        <v>11.5</v>
      </c>
      <c r="J35" s="11">
        <f>G35*I35</f>
        <v>3450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4750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13156</v>
      </c>
      <c r="K37" s="12">
        <f>J37-B37</f>
        <v>-6844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20296</v>
      </c>
      <c r="K45" s="12">
        <f>J45-B45</f>
        <v>-24104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85"/>
  <sheetViews>
    <sheetView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J9-'20200603'!J9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1795</v>
      </c>
      <c r="D15" s="9" t="s">
        <v>31</v>
      </c>
      <c r="E15" s="9"/>
      <c r="F15" s="9"/>
      <c r="G15" s="9">
        <v>10000</v>
      </c>
      <c r="H15" s="11">
        <v>1.21</v>
      </c>
      <c r="I15" s="11">
        <v>0.42</v>
      </c>
      <c r="J15" s="11">
        <f>G15*I15</f>
        <v>4200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4200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5995</v>
      </c>
      <c r="K18" s="12">
        <f>J18-H18</f>
        <v>-18744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7047</v>
      </c>
      <c r="K20" s="12">
        <f>J20-B20</f>
        <v>-54493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420</v>
      </c>
      <c r="D30" s="9" t="s">
        <v>46</v>
      </c>
      <c r="E30" s="9"/>
      <c r="F30" s="9"/>
      <c r="G30" s="9">
        <v>500</v>
      </c>
      <c r="H30" s="11">
        <v>12.16</v>
      </c>
      <c r="I30" s="11">
        <v>12</v>
      </c>
      <c r="J30" s="11">
        <f>G30*I30</f>
        <v>6000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6420</v>
      </c>
      <c r="K32" s="12">
        <f>J32-B32</f>
        <v>-3880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12111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13411</v>
      </c>
      <c r="K37" s="12">
        <f>J37-B37</f>
        <v>-6589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20871</v>
      </c>
      <c r="K45" s="12">
        <f>J45-B45</f>
        <v>-23529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85"/>
  <sheetViews>
    <sheetView topLeftCell="A3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J9-'20200604'!J9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2476</v>
      </c>
      <c r="D15" s="9" t="s">
        <v>31</v>
      </c>
      <c r="E15" s="9"/>
      <c r="F15" s="9"/>
      <c r="G15" s="9">
        <v>10000</v>
      </c>
      <c r="H15" s="11">
        <v>1.21</v>
      </c>
      <c r="I15" s="11">
        <v>1.1399999999999999</v>
      </c>
      <c r="J15" s="11">
        <f>G15*I15</f>
        <v>11399.999999999998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11399.999999999998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13875.999999999998</v>
      </c>
      <c r="K18" s="12">
        <f>J18-H18</f>
        <v>-10863.000000000002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14927.999999999998</v>
      </c>
      <c r="K20" s="12">
        <f>J20-B20</f>
        <v>-46612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13416</v>
      </c>
      <c r="K37" s="12">
        <f>J37-B37</f>
        <v>-6584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21046</v>
      </c>
      <c r="K45" s="12">
        <f>J45-B45</f>
        <v>-23354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85"/>
  <sheetViews>
    <sheetView topLeftCell="A9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J9-'20200605'!J9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2882</v>
      </c>
      <c r="D15" s="9" t="s">
        <v>31</v>
      </c>
      <c r="E15" s="9"/>
      <c r="F15" s="9"/>
      <c r="G15" s="9">
        <v>10000</v>
      </c>
      <c r="H15" s="11">
        <v>1.21</v>
      </c>
      <c r="I15" s="11">
        <v>0.99</v>
      </c>
      <c r="J15" s="11">
        <f>G15*I15</f>
        <v>9900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9900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12782</v>
      </c>
      <c r="K18" s="12">
        <f>J18-H18</f>
        <v>-11957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13834</v>
      </c>
      <c r="K20" s="12">
        <f>J20-B20</f>
        <v>-47706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1920</v>
      </c>
      <c r="D23" s="9" t="s">
        <v>51</v>
      </c>
      <c r="E23" s="9"/>
      <c r="F23" s="9"/>
      <c r="G23" s="9">
        <v>150</v>
      </c>
      <c r="H23" s="11">
        <v>97.6</v>
      </c>
      <c r="I23" s="11">
        <v>14.4</v>
      </c>
      <c r="J23" s="11">
        <f>G23*I23</f>
        <v>2160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2160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4080</v>
      </c>
      <c r="K26" s="12">
        <f>J26-B26</f>
        <v>-70720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12693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71</v>
      </c>
      <c r="E35" s="9"/>
      <c r="F35" s="9"/>
      <c r="G35" s="9">
        <v>0</v>
      </c>
      <c r="H35" s="11">
        <v>21.02</v>
      </c>
      <c r="I35" s="11">
        <v>22.5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13993</v>
      </c>
      <c r="K37" s="12">
        <f>J37-B37</f>
        <v>-6007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21623</v>
      </c>
      <c r="K45" s="12">
        <f>J45-B45</f>
        <v>-22777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86"/>
  <sheetViews>
    <sheetView topLeftCell="A28" zoomScale="120" zoomScaleNormal="120" workbookViewId="0">
      <selection activeCell="B27" sqref="B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79</v>
      </c>
      <c r="D6" s="9" t="s">
        <v>110</v>
      </c>
      <c r="E6" s="10">
        <v>43990</v>
      </c>
      <c r="F6" s="10">
        <v>44001</v>
      </c>
      <c r="G6" s="9">
        <v>100</v>
      </c>
      <c r="H6" s="11">
        <v>7.5</v>
      </c>
      <c r="I6" s="11">
        <v>6.45</v>
      </c>
      <c r="J6" s="11">
        <f>G6*I6</f>
        <v>645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109</v>
      </c>
      <c r="E7" s="10">
        <v>43990</v>
      </c>
      <c r="F7" s="10">
        <v>44008</v>
      </c>
      <c r="G7" s="9">
        <v>100</v>
      </c>
      <c r="H7" s="11">
        <v>2</v>
      </c>
      <c r="I7" s="11">
        <v>2</v>
      </c>
      <c r="J7" s="11">
        <f t="shared" ref="J7" si="0">G7*I7</f>
        <v>200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100</v>
      </c>
      <c r="H8" s="11">
        <v>1.02</v>
      </c>
      <c r="I8" s="11">
        <v>7.0000000000000007E-2</v>
      </c>
      <c r="J8" s="11">
        <f t="shared" ref="J8" si="1">G8*I8</f>
        <v>7.0000000000000009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852</v>
      </c>
      <c r="K9" s="12"/>
      <c r="L9" s="9">
        <f>SUMIF(F6:F6, "&lt;&gt;",J6:J6)</f>
        <v>645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931</v>
      </c>
      <c r="K10" s="12">
        <f>J10-H10</f>
        <v>-21454</v>
      </c>
      <c r="L10" s="11">
        <f>J10-'20200608'!J10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0.99</v>
      </c>
      <c r="J16" s="11">
        <f>G16*I16</f>
        <v>9900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9900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12782</v>
      </c>
      <c r="K19" s="12">
        <f>J19-H19</f>
        <v>-11957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13713</v>
      </c>
      <c r="K21" s="12">
        <f>J21-B21</f>
        <v>-47827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1920</v>
      </c>
      <c r="D24" s="9" t="s">
        <v>51</v>
      </c>
      <c r="E24" s="9"/>
      <c r="F24" s="9"/>
      <c r="G24" s="9">
        <v>150</v>
      </c>
      <c r="H24" s="11">
        <v>97.6</v>
      </c>
      <c r="I24" s="11">
        <v>14.4</v>
      </c>
      <c r="J24" s="11">
        <f>G24*I24</f>
        <v>2160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2160</v>
      </c>
      <c r="K26" s="12"/>
      <c r="L26" s="9"/>
      <c r="M26" s="9"/>
      <c r="N26" s="12"/>
    </row>
    <row r="27" spans="1:14" s="7" customFormat="1">
      <c r="A27" s="5" t="s">
        <v>22</v>
      </c>
      <c r="B27" s="9">
        <v>74400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4080</v>
      </c>
      <c r="K27" s="12">
        <f>J27-B27</f>
        <v>-70320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6590</v>
      </c>
      <c r="D31" s="9" t="s">
        <v>46</v>
      </c>
      <c r="E31" s="9"/>
      <c r="F31" s="9"/>
      <c r="G31" s="9">
        <v>0</v>
      </c>
      <c r="H31" s="11">
        <v>12.16</v>
      </c>
      <c r="I31" s="11">
        <v>12.35</v>
      </c>
      <c r="J31" s="11">
        <f>G31*I31</f>
        <v>0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0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6590</v>
      </c>
      <c r="K33" s="12">
        <f>J33-B33</f>
        <v>-3710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21623</v>
      </c>
      <c r="K46" s="12">
        <f>J46-B46</f>
        <v>-22777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3"/>
  <sheetViews>
    <sheetView topLeftCell="A13" workbookViewId="0">
      <selection activeCell="H23" sqref="H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43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0.36</v>
      </c>
      <c r="J6" s="11">
        <f>G6*I6</f>
        <v>1440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56</v>
      </c>
      <c r="E7" s="10">
        <v>43858</v>
      </c>
      <c r="F7" s="10">
        <v>43882</v>
      </c>
      <c r="G7" s="9">
        <v>2000</v>
      </c>
      <c r="H7" s="11">
        <v>1.4</v>
      </c>
      <c r="I7" s="11">
        <v>0.85</v>
      </c>
      <c r="J7" s="11">
        <f>G7*I7</f>
        <v>1700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57</v>
      </c>
      <c r="E8" s="10">
        <v>43859</v>
      </c>
      <c r="F8" s="10">
        <v>43861</v>
      </c>
      <c r="G8" s="9">
        <v>500</v>
      </c>
      <c r="H8" s="11">
        <v>0.52</v>
      </c>
      <c r="I8" s="11">
        <v>0.51</v>
      </c>
      <c r="J8" s="11">
        <f>G8*I8</f>
        <v>255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1200</v>
      </c>
      <c r="H9" s="11">
        <v>16.5</v>
      </c>
      <c r="I9" s="11">
        <v>10</v>
      </c>
      <c r="J9" s="11">
        <f>G9*I9</f>
        <v>12000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2800</v>
      </c>
      <c r="H10" s="11">
        <v>2.5499999999999998</v>
      </c>
      <c r="I10" s="11">
        <v>0.1</v>
      </c>
      <c r="J10" s="11">
        <f>G10*I10</f>
        <v>280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15675</v>
      </c>
      <c r="K11" s="12"/>
      <c r="L11" s="9">
        <f>SUMIF(F6:F10, "&lt;&gt;",J6:J10)</f>
        <v>15675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15718</v>
      </c>
      <c r="K12" s="12">
        <f>J12-H12</f>
        <v>-15882</v>
      </c>
      <c r="L12" s="11">
        <f>J12-'20200128'!J12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24967.7</v>
      </c>
      <c r="K20" s="12">
        <f>J20-B20</f>
        <v>-31572.3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4.76</v>
      </c>
      <c r="I23" s="11">
        <v>4.83</v>
      </c>
      <c r="J23" s="11">
        <f>G23*I23</f>
        <v>12075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12075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27682</v>
      </c>
      <c r="K26" s="12">
        <f>J26-B26</f>
        <v>-23418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5.0599999999999996</v>
      </c>
      <c r="J30" s="11">
        <f>G30*I30</f>
        <v>5566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5566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5702</v>
      </c>
      <c r="K32" s="12">
        <f>J32-B32</f>
        <v>-4598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8941</v>
      </c>
      <c r="D34" s="9" t="s">
        <v>46</v>
      </c>
      <c r="E34" s="9"/>
      <c r="F34" s="9"/>
      <c r="G34" s="9">
        <v>0</v>
      </c>
      <c r="H34" s="11">
        <v>5.26</v>
      </c>
      <c r="I34" s="11">
        <v>4.82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8941</v>
      </c>
      <c r="K36" s="12">
        <f>J36-B36</f>
        <v>-8059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18801</v>
      </c>
      <c r="K43" s="12">
        <f>J43-B43</f>
        <v>-22599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86"/>
  <sheetViews>
    <sheetView tabSelected="1" topLeftCell="B19" zoomScale="120" zoomScaleNormal="120" workbookViewId="0">
      <selection activeCell="I41" sqref="I4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562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1.02</v>
      </c>
      <c r="J6" s="11">
        <f>G6*I6</f>
        <v>408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100</v>
      </c>
      <c r="H7" s="11">
        <v>1.75</v>
      </c>
      <c r="I7" s="11">
        <v>1.8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0</v>
      </c>
      <c r="H8" s="11">
        <v>1.02</v>
      </c>
      <c r="I8" s="11">
        <v>0.32</v>
      </c>
      <c r="J8" s="11">
        <f t="shared" si="0"/>
        <v>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588</v>
      </c>
      <c r="K9" s="12"/>
      <c r="L9" s="9">
        <f>SUMIF(F6:F6, "&lt;&gt;",J6:J6)</f>
        <v>408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1150</v>
      </c>
      <c r="K10" s="12">
        <f>J10-H10</f>
        <v>-21235</v>
      </c>
      <c r="L10" s="11">
        <f>J10-'20200611'!J10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0.91</v>
      </c>
      <c r="J16" s="11">
        <f>G16*I16</f>
        <v>9100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9100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11982</v>
      </c>
      <c r="K19" s="12">
        <f>J19-H19</f>
        <v>-12757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13132</v>
      </c>
      <c r="K21" s="12">
        <f>J21-B21</f>
        <v>-48408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13.24</v>
      </c>
      <c r="J35" s="11">
        <f>G35*I35</f>
        <v>1324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1324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14017</v>
      </c>
      <c r="K38" s="12">
        <f>J38-B38</f>
        <v>-5983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13.24</v>
      </c>
      <c r="J40" s="11">
        <f>G40*I40</f>
        <v>1059.2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1059.2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1577.2</v>
      </c>
      <c r="K43" s="12">
        <f>J43-B43</f>
        <v>-12522.8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21766.2</v>
      </c>
      <c r="K46" s="12">
        <f>J46-B46</f>
        <v>-22633.8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86"/>
  <sheetViews>
    <sheetView topLeftCell="B22" zoomScale="120" zoomScaleNormal="120" workbookViewId="0">
      <selection activeCell="D33" sqref="D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562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1.02</v>
      </c>
      <c r="J6" s="11">
        <f>G6*I6</f>
        <v>408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100</v>
      </c>
      <c r="H7" s="11">
        <v>1.75</v>
      </c>
      <c r="I7" s="11">
        <v>1.8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0</v>
      </c>
      <c r="H8" s="11">
        <v>1.02</v>
      </c>
      <c r="I8" s="11">
        <v>0.32</v>
      </c>
      <c r="J8" s="11">
        <f t="shared" si="0"/>
        <v>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588</v>
      </c>
      <c r="K9" s="12"/>
      <c r="L9" s="9">
        <f>SUMIF(F6:F6, "&lt;&gt;",J6:J6)</f>
        <v>408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1150</v>
      </c>
      <c r="K10" s="12">
        <f>J10-H10</f>
        <v>-21235</v>
      </c>
      <c r="L10" s="11">
        <f>J10-'20200612'!J10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0.91</v>
      </c>
      <c r="J16" s="11">
        <f>G16*I16</f>
        <v>9100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9100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11982</v>
      </c>
      <c r="K19" s="12">
        <f>J19-H19</f>
        <v>-12757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13132</v>
      </c>
      <c r="K21" s="12">
        <f>J21-B21</f>
        <v>-48408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21723</v>
      </c>
      <c r="K46" s="12">
        <f>J46-B46</f>
        <v>-22677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F8" sqref="F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7815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0.37</v>
      </c>
      <c r="J6" s="11">
        <f>G6*I6</f>
        <v>1480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58</v>
      </c>
      <c r="E7" s="10">
        <v>43861</v>
      </c>
      <c r="F7" s="10">
        <v>43868</v>
      </c>
      <c r="G7" s="9">
        <v>1500</v>
      </c>
      <c r="H7" s="11">
        <v>3.07</v>
      </c>
      <c r="I7" s="11">
        <v>2.84</v>
      </c>
      <c r="J7" s="11">
        <f>G7*I7</f>
        <v>4260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59</v>
      </c>
      <c r="E8" s="10">
        <v>43857</v>
      </c>
      <c r="F8" s="10">
        <v>43875</v>
      </c>
      <c r="G8" s="9">
        <v>400</v>
      </c>
      <c r="H8" s="11">
        <v>14.4</v>
      </c>
      <c r="I8" s="11">
        <v>13.6</v>
      </c>
      <c r="J8" s="11">
        <f>G8*I8</f>
        <v>5440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11180</v>
      </c>
      <c r="K9" s="12"/>
      <c r="L9" s="9">
        <f>SUMIF(F6:F8, "&lt;&gt;",J6:J8)</f>
        <v>11180</v>
      </c>
      <c r="M9" s="9" t="s">
        <v>21</v>
      </c>
      <c r="N9" s="12"/>
    </row>
    <row r="10" spans="1:14" s="7" customFormat="1">
      <c r="A10" s="5" t="s">
        <v>22</v>
      </c>
      <c r="B10" s="9">
        <v>31600</v>
      </c>
      <c r="C10" s="9"/>
      <c r="D10" s="9"/>
      <c r="E10" s="9"/>
      <c r="F10" s="9"/>
      <c r="G10" s="9"/>
      <c r="H10" s="11">
        <v>31600</v>
      </c>
      <c r="I10" s="11" t="s">
        <v>23</v>
      </c>
      <c r="J10" s="11">
        <f>C6+J9</f>
        <v>18995</v>
      </c>
      <c r="K10" s="12">
        <f>J10-H10</f>
        <v>-12605</v>
      </c>
      <c r="L10" s="11">
        <f>J10-'20200131'!J10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37.700000000000003</v>
      </c>
      <c r="D13" s="9" t="s">
        <v>31</v>
      </c>
      <c r="E13" s="9"/>
      <c r="F13" s="9"/>
      <c r="G13" s="9">
        <v>13600</v>
      </c>
      <c r="H13" s="11">
        <v>1.21</v>
      </c>
      <c r="I13" s="11">
        <v>0.3</v>
      </c>
      <c r="J13" s="11">
        <f>G13*I13</f>
        <v>4080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33</v>
      </c>
      <c r="E14" s="9"/>
      <c r="F14" s="9"/>
      <c r="G14" s="9">
        <v>100</v>
      </c>
      <c r="H14" s="11">
        <v>100.2</v>
      </c>
      <c r="I14" s="11">
        <v>51.32</v>
      </c>
      <c r="J14" s="11">
        <f>G14*I14</f>
        <v>5132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9212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9249.7000000000007</v>
      </c>
      <c r="K16" s="12">
        <f>J16-H16</f>
        <v>-15489.3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56540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28244.7</v>
      </c>
      <c r="K18" s="12">
        <f>J18-B18</f>
        <v>-28295.3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15607</v>
      </c>
      <c r="D21" s="9" t="s">
        <v>46</v>
      </c>
      <c r="E21" s="9"/>
      <c r="F21" s="9"/>
      <c r="G21" s="9">
        <v>2500</v>
      </c>
      <c r="H21" s="11">
        <v>4.76</v>
      </c>
      <c r="I21" s="11">
        <v>4.83</v>
      </c>
      <c r="J21" s="11">
        <f>G21*I21</f>
        <v>12075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46</v>
      </c>
      <c r="E22" s="9"/>
      <c r="F22" s="9"/>
      <c r="G22" s="9">
        <v>0</v>
      </c>
      <c r="H22" s="11">
        <v>4.76</v>
      </c>
      <c r="I22" s="11">
        <v>4.62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12075</v>
      </c>
      <c r="K23" s="12"/>
      <c r="L23" s="9"/>
      <c r="M23" s="9"/>
      <c r="N23" s="12"/>
    </row>
    <row r="24" spans="1:14" s="7" customFormat="1">
      <c r="A24" s="5" t="s">
        <v>22</v>
      </c>
      <c r="B24" s="9">
        <v>51100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27682</v>
      </c>
      <c r="K24" s="12">
        <f>J24-B24</f>
        <v>-23418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136</v>
      </c>
      <c r="D28" s="9" t="s">
        <v>51</v>
      </c>
      <c r="E28" s="9"/>
      <c r="F28" s="9"/>
      <c r="G28" s="9">
        <v>1100</v>
      </c>
      <c r="H28" s="11">
        <v>6.5</v>
      </c>
      <c r="I28" s="11">
        <v>5.0599999999999996</v>
      </c>
      <c r="J28" s="11">
        <f>G28*I28</f>
        <v>5566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5566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5702</v>
      </c>
      <c r="K30" s="12">
        <f>J30-B30</f>
        <v>-4598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8941</v>
      </c>
      <c r="D32" s="9" t="s">
        <v>46</v>
      </c>
      <c r="E32" s="9"/>
      <c r="F32" s="9"/>
      <c r="G32" s="9">
        <v>0</v>
      </c>
      <c r="H32" s="11">
        <v>5.26</v>
      </c>
      <c r="I32" s="11">
        <v>4.82</v>
      </c>
      <c r="J32" s="11">
        <f>G32*I32</f>
        <v>0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17000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8941</v>
      </c>
      <c r="K34" s="12">
        <f>J34-B34</f>
        <v>-8059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224</v>
      </c>
      <c r="D36" s="9" t="s">
        <v>46</v>
      </c>
      <c r="E36" s="9"/>
      <c r="F36" s="9"/>
      <c r="G36" s="9">
        <v>900</v>
      </c>
      <c r="H36" s="11">
        <v>4.59</v>
      </c>
      <c r="I36" s="11">
        <v>4.62</v>
      </c>
      <c r="J36" s="11">
        <f>G36*I36</f>
        <v>4158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4158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4382</v>
      </c>
      <c r="K38" s="12">
        <f>J38-B38</f>
        <v>-9718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41400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18801</v>
      </c>
      <c r="K41" s="12">
        <f>J41-B41</f>
        <v>-22599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H13" sqref="H1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1254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0.2</v>
      </c>
      <c r="J6" s="11">
        <f>G6*I6</f>
        <v>1600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60</v>
      </c>
      <c r="E7" s="10">
        <v>43864</v>
      </c>
      <c r="F7" s="10">
        <v>43875</v>
      </c>
      <c r="G7" s="9">
        <v>400</v>
      </c>
      <c r="H7" s="11">
        <v>9.5</v>
      </c>
      <c r="I7" s="11">
        <v>8.6999999999999993</v>
      </c>
      <c r="J7" s="11">
        <f>G7*I7</f>
        <v>3479.9999999999995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62</v>
      </c>
      <c r="E8" s="10">
        <v>43864</v>
      </c>
      <c r="F8" s="10">
        <v>43882</v>
      </c>
      <c r="G8" s="9">
        <v>200</v>
      </c>
      <c r="H8" s="11">
        <v>30</v>
      </c>
      <c r="I8" s="11">
        <v>23</v>
      </c>
      <c r="J8" s="11">
        <f>G8*I8</f>
        <v>4600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63</v>
      </c>
      <c r="E9" s="10">
        <v>43864</v>
      </c>
      <c r="F9" s="10">
        <v>43875</v>
      </c>
      <c r="G9" s="9">
        <v>400</v>
      </c>
      <c r="H9" s="11">
        <v>17.350000000000001</v>
      </c>
      <c r="I9" s="11">
        <v>13.6</v>
      </c>
      <c r="J9" s="11">
        <f>G9*I9</f>
        <v>5440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43864</v>
      </c>
      <c r="F10" s="10">
        <v>43882</v>
      </c>
      <c r="G10" s="9">
        <v>800</v>
      </c>
      <c r="H10" s="11">
        <v>2.7</v>
      </c>
      <c r="I10" s="11">
        <v>2.7</v>
      </c>
      <c r="J10" s="11">
        <f>G10*I10</f>
        <v>2160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17280</v>
      </c>
      <c r="K11" s="12"/>
      <c r="L11" s="9">
        <f>SUMIF(F6:F10, "&lt;&gt;",J6:J10)</f>
        <v>17280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18995</v>
      </c>
      <c r="I12" s="11" t="s">
        <v>23</v>
      </c>
      <c r="J12" s="11">
        <f>C6+J11</f>
        <v>18534</v>
      </c>
      <c r="K12" s="12">
        <f>J12-H12</f>
        <v>-461</v>
      </c>
      <c r="L12" s="11">
        <f>J12-'20200203'!J12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27783.7</v>
      </c>
      <c r="K20" s="12">
        <f>J20-B20</f>
        <v>-28756.3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4.57</v>
      </c>
      <c r="I23" s="11">
        <v>4.45</v>
      </c>
      <c r="J23" s="11">
        <f>G23*I23</f>
        <v>11125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11125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26732</v>
      </c>
      <c r="K26" s="12">
        <f>J26-B26</f>
        <v>-24368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4.66</v>
      </c>
      <c r="J30" s="11">
        <f>G30*I30</f>
        <v>5126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5126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5262</v>
      </c>
      <c r="K32" s="12">
        <f>J32-B32</f>
        <v>-5038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232</v>
      </c>
      <c r="D34" s="9" t="s">
        <v>46</v>
      </c>
      <c r="E34" s="9"/>
      <c r="F34" s="9"/>
      <c r="G34" s="9">
        <v>1900</v>
      </c>
      <c r="H34" s="11">
        <v>4.5999999999999996</v>
      </c>
      <c r="I34" s="11">
        <v>4.45</v>
      </c>
      <c r="J34" s="11">
        <f>G34*I34</f>
        <v>8455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8455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8687</v>
      </c>
      <c r="K36" s="12">
        <f>J36-B36</f>
        <v>-8313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18107</v>
      </c>
      <c r="K43" s="12">
        <f>J43-B43</f>
        <v>-23293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I1" workbookViewId="0">
      <selection activeCell="P2" sqref="P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1006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62</v>
      </c>
      <c r="E7" s="10">
        <v>43864</v>
      </c>
      <c r="F7" s="10">
        <v>43882</v>
      </c>
      <c r="G7" s="9">
        <v>200</v>
      </c>
      <c r="H7" s="11">
        <v>30</v>
      </c>
      <c r="I7" s="11">
        <v>23</v>
      </c>
      <c r="J7" s="11">
        <f>G7*I7</f>
        <v>4600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2000</v>
      </c>
      <c r="H8" s="11">
        <v>2.1</v>
      </c>
      <c r="I8" s="11">
        <v>1.6</v>
      </c>
      <c r="J8" s="11">
        <f>G8*I8</f>
        <v>3200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2700</v>
      </c>
      <c r="H9" s="11">
        <v>2.46</v>
      </c>
      <c r="I9" s="11">
        <v>2.6</v>
      </c>
      <c r="J9" s="11">
        <f>G9*I9</f>
        <v>7020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15460</v>
      </c>
      <c r="K10" s="12"/>
      <c r="L10" s="9">
        <f>SUMIF(F6:F9, "&lt;&gt;",J6:J9)</f>
        <v>15460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18534</v>
      </c>
      <c r="I11" s="11" t="s">
        <v>23</v>
      </c>
      <c r="J11" s="11">
        <f>C6+J10</f>
        <v>16466</v>
      </c>
      <c r="K11" s="12">
        <f>J11-H11</f>
        <v>-2068</v>
      </c>
      <c r="L11" s="11">
        <f>J11-'20200204'!J11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25715.7</v>
      </c>
      <c r="K19" s="12">
        <f>J19-B19</f>
        <v>-30824.3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82"/>
  <sheetViews>
    <sheetView workbookViewId="0">
      <selection activeCell="I10" sqref="I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8083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0.06</v>
      </c>
      <c r="J6" s="11">
        <f>G6*I6</f>
        <v>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66</v>
      </c>
      <c r="E7" s="10">
        <v>43866</v>
      </c>
      <c r="F7" s="10">
        <v>43868</v>
      </c>
      <c r="G7" s="9">
        <v>100</v>
      </c>
      <c r="H7" s="11">
        <v>7.5</v>
      </c>
      <c r="I7" s="11">
        <v>9</v>
      </c>
      <c r="J7" s="11">
        <f>G7*I7</f>
        <v>900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2500</v>
      </c>
      <c r="H8" s="11">
        <v>2.04</v>
      </c>
      <c r="I8" s="11">
        <v>1.55</v>
      </c>
      <c r="J8" s="11">
        <f>G8*I8</f>
        <v>3875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3000</v>
      </c>
      <c r="H9" s="11">
        <v>2.44</v>
      </c>
      <c r="I9" s="11">
        <v>2.4</v>
      </c>
      <c r="J9" s="11">
        <f>G9*I9</f>
        <v>7200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12455</v>
      </c>
      <c r="K10" s="12"/>
      <c r="L10" s="9">
        <f>SUMIF(F6:F9, "&lt;&gt;",J6:J9)</f>
        <v>12455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16466</v>
      </c>
      <c r="I11" s="11" t="s">
        <v>23</v>
      </c>
      <c r="J11" s="11">
        <f>C6+J10</f>
        <v>20538</v>
      </c>
      <c r="K11" s="12">
        <f>J11-H11</f>
        <v>4072</v>
      </c>
      <c r="L11" s="11">
        <f>J11-'20200205'!J11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29787.7</v>
      </c>
      <c r="K19" s="12">
        <f>J19-B19</f>
        <v>-26752.3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83"/>
  <sheetViews>
    <sheetView topLeftCell="A19" workbookViewId="0">
      <selection activeCell="D31" sqref="D3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5119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67</v>
      </c>
      <c r="E7" s="10">
        <v>43867</v>
      </c>
      <c r="F7" s="10">
        <v>43868</v>
      </c>
      <c r="G7" s="9">
        <v>3000</v>
      </c>
      <c r="H7" s="11">
        <v>0.15</v>
      </c>
      <c r="I7" s="11">
        <v>0.11</v>
      </c>
      <c r="J7" s="11">
        <f>G7*I7</f>
        <v>330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68</v>
      </c>
      <c r="E8" s="10">
        <v>43867</v>
      </c>
      <c r="F8" s="10">
        <v>43868</v>
      </c>
      <c r="G8" s="9">
        <v>2000</v>
      </c>
      <c r="H8" s="11">
        <v>0.3</v>
      </c>
      <c r="I8" s="11">
        <v>0.3</v>
      </c>
      <c r="J8" s="11">
        <f>G8*I8</f>
        <v>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64</v>
      </c>
      <c r="E9" s="10">
        <v>43865</v>
      </c>
      <c r="F9" s="10">
        <v>43882</v>
      </c>
      <c r="G9" s="9">
        <v>4000</v>
      </c>
      <c r="H9" s="11">
        <v>2.04</v>
      </c>
      <c r="I9" s="11">
        <v>1.3</v>
      </c>
      <c r="J9" s="11">
        <f>G9*I9</f>
        <v>5200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43865</v>
      </c>
      <c r="F10" s="10">
        <v>43882</v>
      </c>
      <c r="G10" s="9">
        <v>4100</v>
      </c>
      <c r="H10" s="11">
        <v>2.44</v>
      </c>
      <c r="I10" s="11">
        <v>2.15</v>
      </c>
      <c r="J10" s="11">
        <f>G10*I10</f>
        <v>8815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15585</v>
      </c>
      <c r="K11" s="12"/>
      <c r="L11" s="9">
        <f>SUMIF(F6:F10, "&lt;&gt;",J6:J10)</f>
        <v>15585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20538</v>
      </c>
      <c r="I12" s="11" t="s">
        <v>23</v>
      </c>
      <c r="J12" s="11">
        <f>C6+J11</f>
        <v>20704</v>
      </c>
      <c r="K12" s="12">
        <f>J12-H12</f>
        <v>166</v>
      </c>
      <c r="L12" s="11">
        <f>J12-'20200206'!J12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29953.7</v>
      </c>
      <c r="K20" s="12">
        <f>J20-B20</f>
        <v>-26586.3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2588</v>
      </c>
      <c r="D23" s="9" t="s">
        <v>52</v>
      </c>
      <c r="E23" s="9"/>
      <c r="F23" s="9"/>
      <c r="G23" s="9">
        <v>500</v>
      </c>
      <c r="H23" s="11">
        <v>13.2</v>
      </c>
      <c r="I23" s="11">
        <v>13.39</v>
      </c>
      <c r="J23" s="11">
        <f>G23*I23</f>
        <v>6695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5000</v>
      </c>
      <c r="H24" s="11">
        <v>3.6</v>
      </c>
      <c r="I24" s="11">
        <v>3.5</v>
      </c>
      <c r="J24" s="11">
        <f>G24*I24</f>
        <v>17500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24195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26783</v>
      </c>
      <c r="K26" s="12">
        <f>J26-B26</f>
        <v>-24317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216</v>
      </c>
      <c r="D30" s="9" t="s">
        <v>52</v>
      </c>
      <c r="E30" s="9"/>
      <c r="F30" s="9"/>
      <c r="G30" s="9">
        <v>380</v>
      </c>
      <c r="H30" s="11">
        <v>13.2</v>
      </c>
      <c r="I30" s="11">
        <v>13.39</v>
      </c>
      <c r="J30" s="11">
        <f>G30*I30</f>
        <v>5088.2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5088.2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5304.2</v>
      </c>
      <c r="K32" s="12">
        <f>J32-B32</f>
        <v>-4995.8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1126</v>
      </c>
      <c r="D34" s="9" t="s">
        <v>52</v>
      </c>
      <c r="E34" s="9"/>
      <c r="F34" s="9"/>
      <c r="G34" s="9">
        <v>600</v>
      </c>
      <c r="H34" s="11">
        <v>12.8</v>
      </c>
      <c r="I34" s="11">
        <v>13.39</v>
      </c>
      <c r="J34" s="11">
        <f>G34*I34</f>
        <v>8034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8034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9160</v>
      </c>
      <c r="K36" s="12">
        <f>J36-B36</f>
        <v>-7840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432</v>
      </c>
      <c r="D38" s="9" t="s">
        <v>52</v>
      </c>
      <c r="E38" s="9"/>
      <c r="F38" s="9"/>
      <c r="G38" s="9">
        <v>300</v>
      </c>
      <c r="H38" s="11">
        <v>13</v>
      </c>
      <c r="I38" s="11">
        <v>13.39</v>
      </c>
      <c r="J38" s="11">
        <f>G38*I38</f>
        <v>4017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4017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4449</v>
      </c>
      <c r="K40" s="12">
        <f>J40-B40</f>
        <v>-9651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18481.2</v>
      </c>
      <c r="K43" s="12">
        <f>J43-B43</f>
        <v>-22918.799999999999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41</vt:i4>
      </vt:variant>
    </vt:vector>
  </HeadingPairs>
  <TitlesOfParts>
    <vt:vector size="82" baseType="lpstr">
      <vt:lpstr>20200101</vt:lpstr>
      <vt:lpstr>20200113</vt:lpstr>
      <vt:lpstr>20200127</vt:lpstr>
      <vt:lpstr>20200128</vt:lpstr>
      <vt:lpstr>20200131</vt:lpstr>
      <vt:lpstr>20200203</vt:lpstr>
      <vt:lpstr>20200204</vt:lpstr>
      <vt:lpstr>20200205</vt:lpstr>
      <vt:lpstr>20200206</vt:lpstr>
      <vt:lpstr>20200207</vt:lpstr>
      <vt:lpstr>20200210</vt:lpstr>
      <vt:lpstr>20200225</vt:lpstr>
      <vt:lpstr>20200227</vt:lpstr>
      <vt:lpstr>20200228</vt:lpstr>
      <vt:lpstr>20200302</vt:lpstr>
      <vt:lpstr>20200306</vt:lpstr>
      <vt:lpstr>20200312</vt:lpstr>
      <vt:lpstr>20200318</vt:lpstr>
      <vt:lpstr>20200327</vt:lpstr>
      <vt:lpstr>20200330</vt:lpstr>
      <vt:lpstr>20200331</vt:lpstr>
      <vt:lpstr>20200403</vt:lpstr>
      <vt:lpstr>20200406</vt:lpstr>
      <vt:lpstr>20200407</vt:lpstr>
      <vt:lpstr>20200408</vt:lpstr>
      <vt:lpstr>20200413</vt:lpstr>
      <vt:lpstr>20200414</vt:lpstr>
      <vt:lpstr>20200415</vt:lpstr>
      <vt:lpstr>20200416</vt:lpstr>
      <vt:lpstr>20200417</vt:lpstr>
      <vt:lpstr>20200418</vt:lpstr>
      <vt:lpstr>20200424</vt:lpstr>
      <vt:lpstr>20200506</vt:lpstr>
      <vt:lpstr>20200529</vt:lpstr>
      <vt:lpstr>20200601</vt:lpstr>
      <vt:lpstr>20200603</vt:lpstr>
      <vt:lpstr>20200604</vt:lpstr>
      <vt:lpstr>20200605</vt:lpstr>
      <vt:lpstr>20200608</vt:lpstr>
      <vt:lpstr>20200611</vt:lpstr>
      <vt:lpstr>20200612</vt:lpstr>
      <vt:lpstr>'20200101'!Allowed_Lose_Ratio</vt:lpstr>
      <vt:lpstr>'20200113'!Allowed_Lose_Ratio</vt:lpstr>
      <vt:lpstr>'20200127'!Allowed_Lose_Ratio</vt:lpstr>
      <vt:lpstr>'20200128'!Allowed_Lose_Ratio</vt:lpstr>
      <vt:lpstr>'20200131'!Allowed_Lose_Ratio</vt:lpstr>
      <vt:lpstr>'20200203'!Allowed_Lose_Ratio</vt:lpstr>
      <vt:lpstr>'20200204'!Allowed_Lose_Ratio</vt:lpstr>
      <vt:lpstr>'20200205'!Allowed_Lose_Ratio</vt:lpstr>
      <vt:lpstr>'20200206'!Allowed_Lose_Ratio</vt:lpstr>
      <vt:lpstr>'20200207'!Allowed_Lose_Ratio</vt:lpstr>
      <vt:lpstr>'20200210'!Allowed_Lose_Ratio</vt:lpstr>
      <vt:lpstr>'20200225'!Allowed_Lose_Ratio</vt:lpstr>
      <vt:lpstr>'20200227'!Allowed_Lose_Ratio</vt:lpstr>
      <vt:lpstr>'20200228'!Allowed_Lose_Ratio</vt:lpstr>
      <vt:lpstr>'20200302'!Allowed_Lose_Ratio</vt:lpstr>
      <vt:lpstr>'20200306'!Allowed_Lose_Ratio</vt:lpstr>
      <vt:lpstr>'20200312'!Allowed_Lose_Ratio</vt:lpstr>
      <vt:lpstr>'20200318'!Allowed_Lose_Ratio</vt:lpstr>
      <vt:lpstr>'20200327'!Allowed_Lose_Ratio</vt:lpstr>
      <vt:lpstr>'20200330'!Allowed_Lose_Ratio</vt:lpstr>
      <vt:lpstr>'20200331'!Allowed_Lose_Ratio</vt:lpstr>
      <vt:lpstr>'20200403'!Allowed_Lose_Ratio</vt:lpstr>
      <vt:lpstr>'20200406'!Allowed_Lose_Ratio</vt:lpstr>
      <vt:lpstr>'20200407'!Allowed_Lose_Ratio</vt:lpstr>
      <vt:lpstr>'20200408'!Allowed_Lose_Ratio</vt:lpstr>
      <vt:lpstr>'20200413'!Allowed_Lose_Ratio</vt:lpstr>
      <vt:lpstr>'20200414'!Allowed_Lose_Ratio</vt:lpstr>
      <vt:lpstr>'20200415'!Allowed_Lose_Ratio</vt:lpstr>
      <vt:lpstr>'20200416'!Allowed_Lose_Ratio</vt:lpstr>
      <vt:lpstr>'20200417'!Allowed_Lose_Ratio</vt:lpstr>
      <vt:lpstr>'20200418'!Allowed_Lose_Ratio</vt:lpstr>
      <vt:lpstr>'20200424'!Allowed_Lose_Ratio</vt:lpstr>
      <vt:lpstr>'20200506'!Allowed_Lose_Ratio</vt:lpstr>
      <vt:lpstr>'20200529'!Allowed_Lose_Ratio</vt:lpstr>
      <vt:lpstr>'20200601'!Allowed_Lose_Ratio</vt:lpstr>
      <vt:lpstr>'20200603'!Allowed_Lose_Ratio</vt:lpstr>
      <vt:lpstr>'20200604'!Allowed_Lose_Ratio</vt:lpstr>
      <vt:lpstr>'20200605'!Allowed_Lose_Ratio</vt:lpstr>
      <vt:lpstr>'20200608'!Allowed_Lose_Ratio</vt:lpstr>
      <vt:lpstr>'20200611'!Allowed_Lose_Ratio</vt:lpstr>
      <vt:lpstr>'20200612'!Allowed_Lose_Ratio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2020-06-11T20:26:13Z</dcterms:modified>
</cp:coreProperties>
</file>