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firstSheet="13" activeTab="20"/>
  </bookViews>
  <sheets>
    <sheet name="20191122" sheetId="5" r:id="rId1"/>
    <sheet name="20191125" sheetId="1" r:id="rId2"/>
    <sheet name="20191126" sheetId="6" r:id="rId3"/>
    <sheet name="20191127" sheetId="7" r:id="rId4"/>
    <sheet name="20191128" sheetId="8" r:id="rId5"/>
    <sheet name="20191129" sheetId="9" r:id="rId6"/>
    <sheet name="20191202" sheetId="10" r:id="rId7"/>
    <sheet name="20191203" sheetId="11" r:id="rId8"/>
    <sheet name="20191204" sheetId="12" r:id="rId9"/>
    <sheet name="20191205" sheetId="13" r:id="rId10"/>
    <sheet name="20191206" sheetId="14" r:id="rId11"/>
    <sheet name="20191209" sheetId="15" r:id="rId12"/>
    <sheet name="20191210" sheetId="16" r:id="rId13"/>
    <sheet name="20191211" sheetId="17" r:id="rId14"/>
    <sheet name="20191212" sheetId="19" r:id="rId15"/>
    <sheet name="20191213" sheetId="20" r:id="rId16"/>
    <sheet name="20191216" sheetId="21" r:id="rId17"/>
    <sheet name="20191220" sheetId="22" r:id="rId18"/>
    <sheet name="20191223" sheetId="23" r:id="rId19"/>
    <sheet name="20191231" sheetId="24" r:id="rId20"/>
    <sheet name="20200101" sheetId="25" r:id="rId21"/>
  </sheets>
  <externalReferences>
    <externalReference r:id="rId22"/>
  </externalReferences>
  <definedNames>
    <definedName name="Allowed_Lose_Ratio" localSheetId="0">'20191122'!$A$2</definedName>
    <definedName name="Allowed_Lose_Ratio" localSheetId="1">'20191125'!$A$2</definedName>
    <definedName name="Allowed_Lose_Ratio" localSheetId="2">'20191126'!$A$2</definedName>
    <definedName name="Allowed_Lose_Ratio" localSheetId="3">'20191127'!$A$2</definedName>
    <definedName name="Allowed_Lose_Ratio" localSheetId="4">'20191128'!$A$2</definedName>
    <definedName name="Allowed_Lose_Ratio" localSheetId="5">'20191129'!$A$2</definedName>
    <definedName name="Allowed_Lose_Ratio" localSheetId="6">'20191202'!$A$2</definedName>
    <definedName name="Allowed_Lose_Ratio" localSheetId="7">'20191203'!$A$2</definedName>
    <definedName name="Allowed_Lose_Ratio" localSheetId="8">'20191204'!$A$2</definedName>
    <definedName name="Allowed_Lose_Ratio" localSheetId="9">'20191205'!$A$2</definedName>
    <definedName name="Allowed_Lose_Ratio" localSheetId="10">'20191206'!$A$2</definedName>
    <definedName name="Allowed_Lose_Ratio" localSheetId="11">'20191209'!$A$2</definedName>
    <definedName name="Allowed_Lose_Ratio" localSheetId="12">'20191210'!$A$2</definedName>
    <definedName name="Allowed_Lose_Ratio" localSheetId="13">'20191211'!$A$2</definedName>
    <definedName name="Allowed_Lose_Ratio" localSheetId="14">'20191212'!$A$2</definedName>
    <definedName name="Allowed_Lose_Ratio" localSheetId="15">'20191213'!$A$2</definedName>
    <definedName name="Allowed_Lose_Ratio" localSheetId="16">'20191216'!$A$2</definedName>
    <definedName name="Allowed_Lose_Ratio" localSheetId="17">'20191220'!$A$2</definedName>
    <definedName name="Allowed_Lose_Ratio" localSheetId="18">'20191223'!$A$2</definedName>
    <definedName name="Allowed_Lose_Ratio" localSheetId="19">'20191231'!$A$2</definedName>
    <definedName name="Allowed_Lose_Ratio" localSheetId="20">'20200101'!$A$2</definedName>
  </definedNames>
  <calcPr calcId="125725" calcMode="manual"/>
</workbook>
</file>

<file path=xl/calcChain.xml><?xml version="1.0" encoding="utf-8"?>
<calcChain xmlns="http://schemas.openxmlformats.org/spreadsheetml/2006/main">
  <c r="B47" i="25"/>
  <c r="J43"/>
  <c r="J44" s="1"/>
  <c r="K44" s="1"/>
  <c r="J42"/>
  <c r="J38"/>
  <c r="J39" s="1"/>
  <c r="J40" s="1"/>
  <c r="K40" s="1"/>
  <c r="J36"/>
  <c r="K36" s="1"/>
  <c r="J35"/>
  <c r="J34"/>
  <c r="J28"/>
  <c r="J27"/>
  <c r="J29" s="1"/>
  <c r="J30" s="1"/>
  <c r="K30" s="1"/>
  <c r="B24"/>
  <c r="J20"/>
  <c r="J19"/>
  <c r="J21" s="1"/>
  <c r="J22" s="1"/>
  <c r="K22" s="1"/>
  <c r="K14"/>
  <c r="J14"/>
  <c r="K13"/>
  <c r="J13"/>
  <c r="L15" s="1"/>
  <c r="K9"/>
  <c r="J9"/>
  <c r="J10" s="1"/>
  <c r="J11" s="1"/>
  <c r="K11" s="1"/>
  <c r="L6"/>
  <c r="K5"/>
  <c r="J5"/>
  <c r="K4"/>
  <c r="J4"/>
  <c r="J6" s="1"/>
  <c r="J7" s="1"/>
  <c r="K3"/>
  <c r="B47" i="24"/>
  <c r="J42"/>
  <c r="J43" s="1"/>
  <c r="J44" s="1"/>
  <c r="K44" s="1"/>
  <c r="J38"/>
  <c r="J34"/>
  <c r="J35" s="1"/>
  <c r="J36" s="1"/>
  <c r="J28"/>
  <c r="J27"/>
  <c r="B24"/>
  <c r="J20"/>
  <c r="J19"/>
  <c r="K14"/>
  <c r="J14"/>
  <c r="K13"/>
  <c r="J13"/>
  <c r="L15" s="1"/>
  <c r="K9"/>
  <c r="J9"/>
  <c r="J10" s="1"/>
  <c r="J11" s="1"/>
  <c r="K11" s="1"/>
  <c r="K5"/>
  <c r="J5"/>
  <c r="K4"/>
  <c r="J4"/>
  <c r="K3"/>
  <c r="L17" i="23"/>
  <c r="B50"/>
  <c r="J45"/>
  <c r="J46" s="1"/>
  <c r="J47" s="1"/>
  <c r="K47" s="1"/>
  <c r="J43"/>
  <c r="K43" s="1"/>
  <c r="J42"/>
  <c r="J41"/>
  <c r="J40"/>
  <c r="J36"/>
  <c r="J37" s="1"/>
  <c r="J38" s="1"/>
  <c r="K32"/>
  <c r="J32"/>
  <c r="J31"/>
  <c r="J30"/>
  <c r="J29"/>
  <c r="B26"/>
  <c r="K24"/>
  <c r="J24"/>
  <c r="J23"/>
  <c r="J22"/>
  <c r="J21"/>
  <c r="J20"/>
  <c r="K15"/>
  <c r="J15"/>
  <c r="K14"/>
  <c r="J14"/>
  <c r="K13"/>
  <c r="J13"/>
  <c r="J16" s="1"/>
  <c r="J17" s="1"/>
  <c r="K11"/>
  <c r="J11"/>
  <c r="J10"/>
  <c r="K9"/>
  <c r="J9"/>
  <c r="J7"/>
  <c r="K7" s="1"/>
  <c r="L6"/>
  <c r="J6"/>
  <c r="K5"/>
  <c r="J5"/>
  <c r="K4"/>
  <c r="J4"/>
  <c r="K3"/>
  <c r="L17" i="22"/>
  <c r="B50"/>
  <c r="J45"/>
  <c r="J46" s="1"/>
  <c r="J47" s="1"/>
  <c r="K47" s="1"/>
  <c r="J42"/>
  <c r="J43" s="1"/>
  <c r="K43" s="1"/>
  <c r="J41"/>
  <c r="J40"/>
  <c r="J37"/>
  <c r="J38" s="1"/>
  <c r="J36"/>
  <c r="J32"/>
  <c r="K32" s="1"/>
  <c r="J31"/>
  <c r="J30"/>
  <c r="J29"/>
  <c r="B26"/>
  <c r="J22"/>
  <c r="J21"/>
  <c r="J20"/>
  <c r="J23" s="1"/>
  <c r="J24" s="1"/>
  <c r="K24" s="1"/>
  <c r="L16"/>
  <c r="K15"/>
  <c r="J15"/>
  <c r="K14"/>
  <c r="J14"/>
  <c r="K13"/>
  <c r="J13"/>
  <c r="J16" s="1"/>
  <c r="J17" s="1"/>
  <c r="K9"/>
  <c r="J9"/>
  <c r="J10" s="1"/>
  <c r="J11" s="1"/>
  <c r="K11" s="1"/>
  <c r="L6"/>
  <c r="K5"/>
  <c r="J5"/>
  <c r="K4"/>
  <c r="J4"/>
  <c r="J6" s="1"/>
  <c r="J7" s="1"/>
  <c r="K7" s="1"/>
  <c r="K3"/>
  <c r="B51" i="21"/>
  <c r="K48"/>
  <c r="J48"/>
  <c r="J47"/>
  <c r="J46"/>
  <c r="J42"/>
  <c r="J41"/>
  <c r="J38"/>
  <c r="J39" s="1"/>
  <c r="J37"/>
  <c r="J32"/>
  <c r="J33" s="1"/>
  <c r="K33" s="1"/>
  <c r="J31"/>
  <c r="J30"/>
  <c r="B27"/>
  <c r="J23"/>
  <c r="J22"/>
  <c r="J21"/>
  <c r="J24" s="1"/>
  <c r="J25" s="1"/>
  <c r="K25" s="1"/>
  <c r="K16"/>
  <c r="J16"/>
  <c r="K15"/>
  <c r="J15"/>
  <c r="K14"/>
  <c r="J14"/>
  <c r="K13"/>
  <c r="J13"/>
  <c r="L17" s="1"/>
  <c r="K9"/>
  <c r="J9"/>
  <c r="J10" s="1"/>
  <c r="J11" s="1"/>
  <c r="K11" s="1"/>
  <c r="K5"/>
  <c r="J5"/>
  <c r="K4"/>
  <c r="J4"/>
  <c r="L6" s="1"/>
  <c r="K3"/>
  <c r="J16" i="20"/>
  <c r="K16"/>
  <c r="J15"/>
  <c r="K15"/>
  <c r="B52"/>
  <c r="J48"/>
  <c r="J49" s="1"/>
  <c r="K49" s="1"/>
  <c r="J47"/>
  <c r="J43"/>
  <c r="J42"/>
  <c r="J44" s="1"/>
  <c r="J45" s="1"/>
  <c r="K45" s="1"/>
  <c r="J38"/>
  <c r="J39" s="1"/>
  <c r="J40" s="1"/>
  <c r="J32"/>
  <c r="J33" s="1"/>
  <c r="J34" s="1"/>
  <c r="K34" s="1"/>
  <c r="J31"/>
  <c r="B28"/>
  <c r="J24"/>
  <c r="J25" s="1"/>
  <c r="J26" s="1"/>
  <c r="K26" s="1"/>
  <c r="J23"/>
  <c r="J22"/>
  <c r="L18"/>
  <c r="J18"/>
  <c r="J19" s="1"/>
  <c r="K17"/>
  <c r="J17"/>
  <c r="K14"/>
  <c r="J14"/>
  <c r="K13"/>
  <c r="J13"/>
  <c r="J10"/>
  <c r="J11" s="1"/>
  <c r="K11" s="1"/>
  <c r="K9"/>
  <c r="J9"/>
  <c r="L6"/>
  <c r="J6"/>
  <c r="J7" s="1"/>
  <c r="K5"/>
  <c r="J5"/>
  <c r="K4"/>
  <c r="J4"/>
  <c r="K3"/>
  <c r="B51" i="19"/>
  <c r="J46"/>
  <c r="J47" s="1"/>
  <c r="J48" s="1"/>
  <c r="K48" s="1"/>
  <c r="J42"/>
  <c r="J41"/>
  <c r="J43" s="1"/>
  <c r="J44" s="1"/>
  <c r="K44" s="1"/>
  <c r="J38"/>
  <c r="J39" s="1"/>
  <c r="J37"/>
  <c r="J32"/>
  <c r="J33" s="1"/>
  <c r="K33" s="1"/>
  <c r="J31"/>
  <c r="J30"/>
  <c r="B27"/>
  <c r="J24"/>
  <c r="J25" s="1"/>
  <c r="K25" s="1"/>
  <c r="J23"/>
  <c r="J22"/>
  <c r="J21"/>
  <c r="K16"/>
  <c r="J16"/>
  <c r="K15"/>
  <c r="J15"/>
  <c r="K14"/>
  <c r="J14"/>
  <c r="K13"/>
  <c r="J13"/>
  <c r="J17" s="1"/>
  <c r="J18" s="1"/>
  <c r="K9"/>
  <c r="J9"/>
  <c r="J10" s="1"/>
  <c r="J11" s="1"/>
  <c r="K11" s="1"/>
  <c r="K5"/>
  <c r="J5"/>
  <c r="J6" s="1"/>
  <c r="J7" s="1"/>
  <c r="K4"/>
  <c r="J4"/>
  <c r="K3"/>
  <c r="J15" i="17"/>
  <c r="K15"/>
  <c r="B51"/>
  <c r="K48"/>
  <c r="J48"/>
  <c r="J47"/>
  <c r="J46"/>
  <c r="J44"/>
  <c r="K44" s="1"/>
  <c r="J43"/>
  <c r="J42"/>
  <c r="J41"/>
  <c r="J37"/>
  <c r="J38" s="1"/>
  <c r="J39" s="1"/>
  <c r="J31"/>
  <c r="J30"/>
  <c r="J32" s="1"/>
  <c r="J33" s="1"/>
  <c r="K33" s="1"/>
  <c r="B27"/>
  <c r="J23"/>
  <c r="J22"/>
  <c r="J21"/>
  <c r="J24" s="1"/>
  <c r="J25" s="1"/>
  <c r="K25" s="1"/>
  <c r="L17"/>
  <c r="K16"/>
  <c r="J16"/>
  <c r="K14"/>
  <c r="J14"/>
  <c r="K13"/>
  <c r="J13"/>
  <c r="J17" s="1"/>
  <c r="J18" s="1"/>
  <c r="J10"/>
  <c r="J11" s="1"/>
  <c r="K11" s="1"/>
  <c r="K9"/>
  <c r="J9"/>
  <c r="L6"/>
  <c r="K5"/>
  <c r="J5"/>
  <c r="J6" s="1"/>
  <c r="J7" s="1"/>
  <c r="K4"/>
  <c r="J4"/>
  <c r="K3"/>
  <c r="B50" i="16"/>
  <c r="K47"/>
  <c r="J47"/>
  <c r="J46"/>
  <c r="J45"/>
  <c r="J41"/>
  <c r="J40"/>
  <c r="J42" s="1"/>
  <c r="J43" s="1"/>
  <c r="K43" s="1"/>
  <c r="J36"/>
  <c r="J37" s="1"/>
  <c r="J38" s="1"/>
  <c r="J30"/>
  <c r="J29"/>
  <c r="J31" s="1"/>
  <c r="J32" s="1"/>
  <c r="K32" s="1"/>
  <c r="B26"/>
  <c r="J22"/>
  <c r="J21"/>
  <c r="J20"/>
  <c r="J23" s="1"/>
  <c r="J24" s="1"/>
  <c r="K24" s="1"/>
  <c r="L16"/>
  <c r="J16"/>
  <c r="J17" s="1"/>
  <c r="K15"/>
  <c r="J15"/>
  <c r="K14"/>
  <c r="J14"/>
  <c r="K13"/>
  <c r="J13"/>
  <c r="J10"/>
  <c r="J11" s="1"/>
  <c r="K11" s="1"/>
  <c r="K9"/>
  <c r="J9"/>
  <c r="K5"/>
  <c r="J5"/>
  <c r="J6" s="1"/>
  <c r="J7" s="1"/>
  <c r="K4"/>
  <c r="J4"/>
  <c r="K3"/>
  <c r="B50" i="15"/>
  <c r="K47"/>
  <c r="J47"/>
  <c r="J46"/>
  <c r="J45"/>
  <c r="J42"/>
  <c r="J43" s="1"/>
  <c r="K43" s="1"/>
  <c r="J41"/>
  <c r="J40"/>
  <c r="J37"/>
  <c r="J38" s="1"/>
  <c r="J36"/>
  <c r="J32"/>
  <c r="K32" s="1"/>
  <c r="J31"/>
  <c r="J30"/>
  <c r="J29"/>
  <c r="B26"/>
  <c r="J24"/>
  <c r="K24" s="1"/>
  <c r="J23"/>
  <c r="J22"/>
  <c r="J21"/>
  <c r="J20"/>
  <c r="K15"/>
  <c r="J15"/>
  <c r="K14"/>
  <c r="J14"/>
  <c r="K13"/>
  <c r="J13"/>
  <c r="J16" s="1"/>
  <c r="J17" s="1"/>
  <c r="K11"/>
  <c r="J11"/>
  <c r="J10"/>
  <c r="K9"/>
  <c r="J9"/>
  <c r="L6"/>
  <c r="J6"/>
  <c r="J7" s="1"/>
  <c r="K5"/>
  <c r="J5"/>
  <c r="K4"/>
  <c r="J4"/>
  <c r="K3"/>
  <c r="B50" i="14"/>
  <c r="J45"/>
  <c r="J46" s="1"/>
  <c r="J47" s="1"/>
  <c r="K47" s="1"/>
  <c r="J42"/>
  <c r="J43" s="1"/>
  <c r="K43" s="1"/>
  <c r="J41"/>
  <c r="J40"/>
  <c r="J36"/>
  <c r="J37" s="1"/>
  <c r="J38" s="1"/>
  <c r="J30"/>
  <c r="J29"/>
  <c r="J31" s="1"/>
  <c r="J32" s="1"/>
  <c r="K32" s="1"/>
  <c r="B26"/>
  <c r="J22"/>
  <c r="J21"/>
  <c r="J20"/>
  <c r="J23" s="1"/>
  <c r="J24" s="1"/>
  <c r="K24" s="1"/>
  <c r="K15"/>
  <c r="J15"/>
  <c r="K14"/>
  <c r="J14"/>
  <c r="J16" s="1"/>
  <c r="J17" s="1"/>
  <c r="K13"/>
  <c r="J13"/>
  <c r="K9"/>
  <c r="J9"/>
  <c r="J10" s="1"/>
  <c r="J11" s="1"/>
  <c r="K11" s="1"/>
  <c r="L6"/>
  <c r="K5"/>
  <c r="J5"/>
  <c r="K4"/>
  <c r="J4"/>
  <c r="J6" s="1"/>
  <c r="J7" s="1"/>
  <c r="K3"/>
  <c r="B50" i="13"/>
  <c r="J46"/>
  <c r="J47" s="1"/>
  <c r="K47" s="1"/>
  <c r="J45"/>
  <c r="J41"/>
  <c r="J40"/>
  <c r="J42" s="1"/>
  <c r="J43" s="1"/>
  <c r="K43" s="1"/>
  <c r="J38"/>
  <c r="K38" s="1"/>
  <c r="J37"/>
  <c r="J36"/>
  <c r="J30"/>
  <c r="J29"/>
  <c r="J31" s="1"/>
  <c r="J32" s="1"/>
  <c r="K32" s="1"/>
  <c r="B26"/>
  <c r="J22"/>
  <c r="J21"/>
  <c r="J20"/>
  <c r="J23" s="1"/>
  <c r="J24" s="1"/>
  <c r="K24" s="1"/>
  <c r="K15"/>
  <c r="J15"/>
  <c r="K14"/>
  <c r="J14"/>
  <c r="K13"/>
  <c r="J13"/>
  <c r="J16" s="1"/>
  <c r="J17" s="1"/>
  <c r="J10"/>
  <c r="J11" s="1"/>
  <c r="K11" s="1"/>
  <c r="K9"/>
  <c r="J9"/>
  <c r="L6"/>
  <c r="K5"/>
  <c r="J5"/>
  <c r="K4"/>
  <c r="J4"/>
  <c r="J6" s="1"/>
  <c r="J7" s="1"/>
  <c r="K3"/>
  <c r="B50" i="12"/>
  <c r="J47"/>
  <c r="K47" s="1"/>
  <c r="J46"/>
  <c r="J45"/>
  <c r="J41"/>
  <c r="J42" s="1"/>
  <c r="J43" s="1"/>
  <c r="K43" s="1"/>
  <c r="J40"/>
  <c r="K38"/>
  <c r="J38"/>
  <c r="J50" s="1"/>
  <c r="K50" s="1"/>
  <c r="J37"/>
  <c r="J36"/>
  <c r="J30"/>
  <c r="J29"/>
  <c r="J31" s="1"/>
  <c r="J32" s="1"/>
  <c r="K32" s="1"/>
  <c r="B26"/>
  <c r="J22"/>
  <c r="J21"/>
  <c r="J20"/>
  <c r="J23" s="1"/>
  <c r="J24" s="1"/>
  <c r="K24" s="1"/>
  <c r="K15"/>
  <c r="J15"/>
  <c r="K14"/>
  <c r="J14"/>
  <c r="L16" s="1"/>
  <c r="K13"/>
  <c r="J13"/>
  <c r="J16" s="1"/>
  <c r="J17" s="1"/>
  <c r="K9"/>
  <c r="J9"/>
  <c r="J10" s="1"/>
  <c r="J11" s="1"/>
  <c r="K11" s="1"/>
  <c r="K5"/>
  <c r="J5"/>
  <c r="J6" s="1"/>
  <c r="J7" s="1"/>
  <c r="K4"/>
  <c r="J4"/>
  <c r="L6" s="1"/>
  <c r="K3"/>
  <c r="J15" i="11"/>
  <c r="K15"/>
  <c r="B50"/>
  <c r="J46"/>
  <c r="J47" s="1"/>
  <c r="K47" s="1"/>
  <c r="J45"/>
  <c r="J41"/>
  <c r="J40"/>
  <c r="J42" s="1"/>
  <c r="J43" s="1"/>
  <c r="J38"/>
  <c r="K38" s="1"/>
  <c r="J37"/>
  <c r="J36"/>
  <c r="J30"/>
  <c r="J31" s="1"/>
  <c r="J32" s="1"/>
  <c r="K32" s="1"/>
  <c r="J29"/>
  <c r="B26"/>
  <c r="J22"/>
  <c r="J21"/>
  <c r="J20"/>
  <c r="J23" s="1"/>
  <c r="J24" s="1"/>
  <c r="K24" s="1"/>
  <c r="K14"/>
  <c r="J14"/>
  <c r="K13"/>
  <c r="J13"/>
  <c r="J16" s="1"/>
  <c r="J17" s="1"/>
  <c r="L17" s="1"/>
  <c r="J11"/>
  <c r="K11" s="1"/>
  <c r="J10"/>
  <c r="K9"/>
  <c r="J9"/>
  <c r="J6"/>
  <c r="J7" s="1"/>
  <c r="K5"/>
  <c r="J5"/>
  <c r="L6" s="1"/>
  <c r="K4"/>
  <c r="J4"/>
  <c r="K3"/>
  <c r="L20" i="9"/>
  <c r="K13" i="10"/>
  <c r="J13"/>
  <c r="J15" s="1"/>
  <c r="J16" s="1"/>
  <c r="B49"/>
  <c r="J44"/>
  <c r="J45" s="1"/>
  <c r="J46" s="1"/>
  <c r="K46" s="1"/>
  <c r="J41"/>
  <c r="J42" s="1"/>
  <c r="K42" s="1"/>
  <c r="J40"/>
  <c r="J39"/>
  <c r="J36"/>
  <c r="J37" s="1"/>
  <c r="J35"/>
  <c r="J31"/>
  <c r="K31" s="1"/>
  <c r="J30"/>
  <c r="J29"/>
  <c r="J28"/>
  <c r="B25"/>
  <c r="J23"/>
  <c r="K23" s="1"/>
  <c r="J22"/>
  <c r="J21"/>
  <c r="J20"/>
  <c r="J19"/>
  <c r="L15"/>
  <c r="K14"/>
  <c r="J14"/>
  <c r="K9"/>
  <c r="J9"/>
  <c r="J10" s="1"/>
  <c r="J11" s="1"/>
  <c r="K11" s="1"/>
  <c r="L6"/>
  <c r="J6"/>
  <c r="J7" s="1"/>
  <c r="K5"/>
  <c r="J5"/>
  <c r="K4"/>
  <c r="J4"/>
  <c r="K3"/>
  <c r="B53" i="9"/>
  <c r="J49"/>
  <c r="J50" s="1"/>
  <c r="K50" s="1"/>
  <c r="J48"/>
  <c r="J45"/>
  <c r="J46" s="1"/>
  <c r="K46" s="1"/>
  <c r="J44"/>
  <c r="J43"/>
  <c r="J39"/>
  <c r="J40" s="1"/>
  <c r="J41" s="1"/>
  <c r="J33"/>
  <c r="J34" s="1"/>
  <c r="J35" s="1"/>
  <c r="K35" s="1"/>
  <c r="J32"/>
  <c r="B29"/>
  <c r="J25"/>
  <c r="J24"/>
  <c r="J23"/>
  <c r="J26" s="1"/>
  <c r="J27" s="1"/>
  <c r="K27" s="1"/>
  <c r="L19"/>
  <c r="K18"/>
  <c r="J18"/>
  <c r="K17"/>
  <c r="J17"/>
  <c r="K16"/>
  <c r="J16"/>
  <c r="K15"/>
  <c r="J15"/>
  <c r="J19" s="1"/>
  <c r="J20" s="1"/>
  <c r="K14"/>
  <c r="J14"/>
  <c r="K13"/>
  <c r="J13"/>
  <c r="J10"/>
  <c r="J11" s="1"/>
  <c r="K11" s="1"/>
  <c r="K9"/>
  <c r="J9"/>
  <c r="L6"/>
  <c r="K5"/>
  <c r="J5"/>
  <c r="K4"/>
  <c r="J4"/>
  <c r="J6" s="1"/>
  <c r="J7" s="1"/>
  <c r="K3"/>
  <c r="B53" i="8"/>
  <c r="J49"/>
  <c r="J50" s="1"/>
  <c r="K50" s="1"/>
  <c r="J48"/>
  <c r="J45"/>
  <c r="J46" s="1"/>
  <c r="K46" s="1"/>
  <c r="J44"/>
  <c r="J43"/>
  <c r="J39"/>
  <c r="J40" s="1"/>
  <c r="J41" s="1"/>
  <c r="J33"/>
  <c r="J32"/>
  <c r="J34" s="1"/>
  <c r="J35" s="1"/>
  <c r="K35" s="1"/>
  <c r="B29"/>
  <c r="J25"/>
  <c r="J24"/>
  <c r="J23"/>
  <c r="J26" s="1"/>
  <c r="J27" s="1"/>
  <c r="K27" s="1"/>
  <c r="L19"/>
  <c r="K18"/>
  <c r="J18"/>
  <c r="K17"/>
  <c r="J17"/>
  <c r="K16"/>
  <c r="J16"/>
  <c r="K15"/>
  <c r="J15"/>
  <c r="K14"/>
  <c r="J14"/>
  <c r="K13"/>
  <c r="J13"/>
  <c r="J19" s="1"/>
  <c r="J20" s="1"/>
  <c r="J10"/>
  <c r="J11" s="1"/>
  <c r="K11" s="1"/>
  <c r="K9"/>
  <c r="J9"/>
  <c r="L6"/>
  <c r="K5"/>
  <c r="J5"/>
  <c r="K4"/>
  <c r="J4"/>
  <c r="J6" s="1"/>
  <c r="J7" s="1"/>
  <c r="K3"/>
  <c r="B53" i="7"/>
  <c r="K50"/>
  <c r="J50"/>
  <c r="J49"/>
  <c r="J48"/>
  <c r="J44"/>
  <c r="J43"/>
  <c r="J45" s="1"/>
  <c r="J46" s="1"/>
  <c r="K41"/>
  <c r="J41"/>
  <c r="J40"/>
  <c r="J39"/>
  <c r="J33"/>
  <c r="J32"/>
  <c r="J34" s="1"/>
  <c r="J35" s="1"/>
  <c r="K35" s="1"/>
  <c r="B29"/>
  <c r="J25"/>
  <c r="J24"/>
  <c r="J23"/>
  <c r="J26" s="1"/>
  <c r="J27" s="1"/>
  <c r="K27" s="1"/>
  <c r="K18"/>
  <c r="J18"/>
  <c r="K17"/>
  <c r="J17"/>
  <c r="K16"/>
  <c r="J16"/>
  <c r="K15"/>
  <c r="J15"/>
  <c r="K14"/>
  <c r="J14"/>
  <c r="L19" s="1"/>
  <c r="K13"/>
  <c r="J13"/>
  <c r="J19" s="1"/>
  <c r="J20" s="1"/>
  <c r="K9"/>
  <c r="J9"/>
  <c r="J10" s="1"/>
  <c r="J11" s="1"/>
  <c r="K11" s="1"/>
  <c r="J6"/>
  <c r="J7" s="1"/>
  <c r="K5"/>
  <c r="J5"/>
  <c r="K4"/>
  <c r="J4"/>
  <c r="L6" s="1"/>
  <c r="K3"/>
  <c r="B53" i="6"/>
  <c r="J49"/>
  <c r="J50" s="1"/>
  <c r="K50" s="1"/>
  <c r="J48"/>
  <c r="J46"/>
  <c r="K46" s="1"/>
  <c r="J45"/>
  <c r="J44"/>
  <c r="J43"/>
  <c r="J41"/>
  <c r="K41" s="1"/>
  <c r="J40"/>
  <c r="J39"/>
  <c r="K35"/>
  <c r="J35"/>
  <c r="J34"/>
  <c r="J33"/>
  <c r="J32"/>
  <c r="B29"/>
  <c r="K27"/>
  <c r="J27"/>
  <c r="J26"/>
  <c r="J25"/>
  <c r="J24"/>
  <c r="J23"/>
  <c r="K18"/>
  <c r="J18"/>
  <c r="K17"/>
  <c r="J17"/>
  <c r="K16"/>
  <c r="J16"/>
  <c r="K15"/>
  <c r="J15"/>
  <c r="K14"/>
  <c r="J14"/>
  <c r="K13"/>
  <c r="J13"/>
  <c r="J11"/>
  <c r="K11" s="1"/>
  <c r="J10"/>
  <c r="K9"/>
  <c r="J9"/>
  <c r="J6"/>
  <c r="J7" s="1"/>
  <c r="K5"/>
  <c r="J5"/>
  <c r="L6" s="1"/>
  <c r="K4"/>
  <c r="J4"/>
  <c r="K3"/>
  <c r="B53" i="5"/>
  <c r="J49"/>
  <c r="J50" s="1"/>
  <c r="K50" s="1"/>
  <c r="J48"/>
  <c r="J46"/>
  <c r="K46" s="1"/>
  <c r="J45"/>
  <c r="J44"/>
  <c r="J43"/>
  <c r="J41"/>
  <c r="K41" s="1"/>
  <c r="J40"/>
  <c r="J39"/>
  <c r="J33"/>
  <c r="J34" s="1"/>
  <c r="J35" s="1"/>
  <c r="K35" s="1"/>
  <c r="J32"/>
  <c r="B29"/>
  <c r="J25"/>
  <c r="J24"/>
  <c r="J23"/>
  <c r="J26" s="1"/>
  <c r="J27" s="1"/>
  <c r="K27" s="1"/>
  <c r="K18"/>
  <c r="J18"/>
  <c r="K17"/>
  <c r="J17"/>
  <c r="K16"/>
  <c r="J16"/>
  <c r="L19" s="1"/>
  <c r="K15"/>
  <c r="J15"/>
  <c r="K14"/>
  <c r="J14"/>
  <c r="K13"/>
  <c r="J13"/>
  <c r="J19" s="1"/>
  <c r="J20" s="1"/>
  <c r="J11"/>
  <c r="K11" s="1"/>
  <c r="J10"/>
  <c r="K9"/>
  <c r="J9"/>
  <c r="L6"/>
  <c r="J6"/>
  <c r="J7" s="1"/>
  <c r="K5"/>
  <c r="J5"/>
  <c r="K4"/>
  <c r="J4"/>
  <c r="K3"/>
  <c r="B53" i="1"/>
  <c r="J49"/>
  <c r="J50" s="1"/>
  <c r="K50" s="1"/>
  <c r="J48"/>
  <c r="J45"/>
  <c r="J46" s="1"/>
  <c r="J44"/>
  <c r="J43"/>
  <c r="J41"/>
  <c r="K41" s="1"/>
  <c r="J40"/>
  <c r="J39"/>
  <c r="J35"/>
  <c r="K35" s="1"/>
  <c r="J34"/>
  <c r="J33"/>
  <c r="J32"/>
  <c r="B29"/>
  <c r="J27"/>
  <c r="K27" s="1"/>
  <c r="J26"/>
  <c r="J25"/>
  <c r="J24"/>
  <c r="J23"/>
  <c r="K18"/>
  <c r="J18"/>
  <c r="K17"/>
  <c r="J17"/>
  <c r="K16"/>
  <c r="J16"/>
  <c r="K15"/>
  <c r="J15"/>
  <c r="K14"/>
  <c r="J14"/>
  <c r="K13"/>
  <c r="J13"/>
  <c r="J10"/>
  <c r="J11" s="1"/>
  <c r="K11" s="1"/>
  <c r="K9"/>
  <c r="J9"/>
  <c r="K5"/>
  <c r="J5"/>
  <c r="L6" s="1"/>
  <c r="K4"/>
  <c r="J4"/>
  <c r="K3"/>
  <c r="J24" i="25" l="1"/>
  <c r="K24" s="1"/>
  <c r="K7"/>
  <c r="L7"/>
  <c r="J15"/>
  <c r="J16" s="1"/>
  <c r="J47"/>
  <c r="K47" s="1"/>
  <c r="J6" i="24"/>
  <c r="J7" s="1"/>
  <c r="L7" s="1"/>
  <c r="L6"/>
  <c r="J39"/>
  <c r="J40" s="1"/>
  <c r="K40" s="1"/>
  <c r="J15"/>
  <c r="J16" s="1"/>
  <c r="K16" s="1"/>
  <c r="J29"/>
  <c r="J30" s="1"/>
  <c r="K30" s="1"/>
  <c r="J21"/>
  <c r="J22" s="1"/>
  <c r="K22" s="1"/>
  <c r="L16"/>
  <c r="K7"/>
  <c r="K36"/>
  <c r="K17" i="23"/>
  <c r="J50"/>
  <c r="K50" s="1"/>
  <c r="K38"/>
  <c r="L16"/>
  <c r="L7"/>
  <c r="J26"/>
  <c r="K26" s="1"/>
  <c r="J26" i="22"/>
  <c r="K26" s="1"/>
  <c r="K17"/>
  <c r="J50"/>
  <c r="K50" s="1"/>
  <c r="K38"/>
  <c r="L7"/>
  <c r="J51" i="21"/>
  <c r="K51" s="1"/>
  <c r="K39"/>
  <c r="J17"/>
  <c r="J18" s="1"/>
  <c r="J43"/>
  <c r="J44" s="1"/>
  <c r="K44" s="1"/>
  <c r="J6"/>
  <c r="J7" s="1"/>
  <c r="K7" i="20"/>
  <c r="J28"/>
  <c r="K28" s="1"/>
  <c r="L7"/>
  <c r="J52"/>
  <c r="K52" s="1"/>
  <c r="K40"/>
  <c r="K19"/>
  <c r="K7" i="19"/>
  <c r="J27"/>
  <c r="K27" s="1"/>
  <c r="L7"/>
  <c r="K18"/>
  <c r="L18"/>
  <c r="K39"/>
  <c r="J51"/>
  <c r="K51" s="1"/>
  <c r="L17"/>
  <c r="L6"/>
  <c r="K39" i="17"/>
  <c r="J51"/>
  <c r="K51" s="1"/>
  <c r="K18"/>
  <c r="L18"/>
  <c r="K7"/>
  <c r="J27"/>
  <c r="K27" s="1"/>
  <c r="L7"/>
  <c r="K7" i="16"/>
  <c r="J26"/>
  <c r="K26" s="1"/>
  <c r="L7"/>
  <c r="K17"/>
  <c r="L17"/>
  <c r="K38"/>
  <c r="J50"/>
  <c r="K50" s="1"/>
  <c r="L6"/>
  <c r="L16" i="14"/>
  <c r="L16" i="15"/>
  <c r="K7"/>
  <c r="J26"/>
  <c r="K26" s="1"/>
  <c r="L7"/>
  <c r="J50"/>
  <c r="K50" s="1"/>
  <c r="K38"/>
  <c r="K17"/>
  <c r="L17"/>
  <c r="K17" i="14"/>
  <c r="L17"/>
  <c r="K7"/>
  <c r="J26"/>
  <c r="K26" s="1"/>
  <c r="L7"/>
  <c r="K38"/>
  <c r="J50"/>
  <c r="K50" s="1"/>
  <c r="K17" i="13"/>
  <c r="L17"/>
  <c r="K7"/>
  <c r="J26"/>
  <c r="K26" s="1"/>
  <c r="L7"/>
  <c r="L16"/>
  <c r="J50"/>
  <c r="K50" s="1"/>
  <c r="K17" i="12"/>
  <c r="L17"/>
  <c r="K7"/>
  <c r="J26"/>
  <c r="K26" s="1"/>
  <c r="L16" i="11"/>
  <c r="K17"/>
  <c r="K43"/>
  <c r="J50"/>
  <c r="K50" s="1"/>
  <c r="J26"/>
  <c r="K26" s="1"/>
  <c r="K7"/>
  <c r="L7"/>
  <c r="J53" i="8"/>
  <c r="K53" s="1"/>
  <c r="K41"/>
  <c r="J29" i="9"/>
  <c r="K29" s="1"/>
  <c r="K7"/>
  <c r="L7"/>
  <c r="K7" i="10"/>
  <c r="L7"/>
  <c r="J25"/>
  <c r="K25" s="1"/>
  <c r="K16"/>
  <c r="J29" i="8"/>
  <c r="K29" s="1"/>
  <c r="K7"/>
  <c r="L7"/>
  <c r="K20"/>
  <c r="K20" i="9"/>
  <c r="J53"/>
  <c r="K53" s="1"/>
  <c r="K41"/>
  <c r="K37" i="10"/>
  <c r="J49"/>
  <c r="K49" s="1"/>
  <c r="K20" i="7"/>
  <c r="K46"/>
  <c r="J53"/>
  <c r="K53" s="1"/>
  <c r="J29"/>
  <c r="K29" s="1"/>
  <c r="L7"/>
  <c r="K7"/>
  <c r="J19" i="6"/>
  <c r="J20" s="1"/>
  <c r="K20" s="1"/>
  <c r="K7"/>
  <c r="L7"/>
  <c r="L19"/>
  <c r="J53"/>
  <c r="K53" s="1"/>
  <c r="L19" i="1"/>
  <c r="J19"/>
  <c r="J20" s="1"/>
  <c r="K7" i="5"/>
  <c r="J29"/>
  <c r="K29" s="1"/>
  <c r="L7"/>
  <c r="K20"/>
  <c r="L20"/>
  <c r="J53"/>
  <c r="K53" s="1"/>
  <c r="K46" i="1"/>
  <c r="J53"/>
  <c r="K53" s="1"/>
  <c r="J6"/>
  <c r="J7" s="1"/>
  <c r="K16" i="25" l="1"/>
  <c r="L16"/>
  <c r="J47" i="24"/>
  <c r="K47" s="1"/>
  <c r="J24"/>
  <c r="K24" s="1"/>
  <c r="K18" i="21"/>
  <c r="J27"/>
  <c r="K27" s="1"/>
  <c r="K7"/>
  <c r="L7"/>
  <c r="J29" i="6"/>
  <c r="K29" s="1"/>
  <c r="K20" i="1"/>
  <c r="J29"/>
  <c r="K29" s="1"/>
  <c r="K7"/>
  <c r="L7"/>
</calcChain>
</file>

<file path=xl/sharedStrings.xml><?xml version="1.0" encoding="utf-8"?>
<sst xmlns="http://schemas.openxmlformats.org/spreadsheetml/2006/main" count="1872" uniqueCount="65">
  <si>
    <t>Allowed Lose Ratio</t>
  </si>
  <si>
    <t>Account</t>
  </si>
  <si>
    <t>Cash</t>
  </si>
  <si>
    <t>Holdings</t>
  </si>
  <si>
    <t>Buy Date</t>
  </si>
  <si>
    <t>Exp Date</t>
  </si>
  <si>
    <t>Quantity</t>
  </si>
  <si>
    <t>Price</t>
  </si>
  <si>
    <t>Book Value</t>
  </si>
  <si>
    <t>Alert</t>
  </si>
  <si>
    <t>Today's strategy</t>
  </si>
  <si>
    <t>Comments</t>
  </si>
  <si>
    <t>在第二关压力点位附近做空，+1点需立即止损；
大盘有效突破第三关后，可判定为大涨单边行情；
低开盘整或低开低走时，风向标和
第一关的支撑点位可作为压力点位进行做空。</t>
  </si>
  <si>
    <t>止损和止赢
对所持仓位要有预案
贪婪和恐惧要平衡
SPY-&gt;QQQ-&gt;TQQQ-&gt;VXX-&gt;UVXY</t>
  </si>
  <si>
    <r>
      <t>3010-3015-3022-3030;</t>
    </r>
    <r>
      <rPr>
        <b/>
        <sz val="9"/>
        <color rgb="FF002060"/>
        <rFont val="Calibri"/>
        <family val="2"/>
        <scheme val="minor"/>
      </rPr>
      <t xml:space="preserve"> 3000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2994-</t>
    </r>
    <r>
      <rPr>
        <sz val="9"/>
        <color theme="1"/>
        <rFont val="Calibri"/>
        <family val="2"/>
        <scheme val="minor"/>
      </rPr>
      <t>2988-2974-2966</t>
    </r>
  </si>
  <si>
    <t>JNUG/JDST Call/Put</t>
  </si>
  <si>
    <t>Questrade</t>
  </si>
  <si>
    <t>QQQ-192</t>
  </si>
  <si>
    <t>UNG-19.5</t>
  </si>
  <si>
    <t>Jingda</t>
  </si>
  <si>
    <t>sub-total</t>
  </si>
  <si>
    <t>Option Amount</t>
  </si>
  <si>
    <t>Principal</t>
  </si>
  <si>
    <t>amount</t>
  </si>
  <si>
    <t>Weekly Profit</t>
  </si>
  <si>
    <t>UNG-19</t>
  </si>
  <si>
    <t>InteractiveBrokers</t>
  </si>
  <si>
    <t>U3121311</t>
  </si>
  <si>
    <t>GDX-27.5</t>
  </si>
  <si>
    <t>GDX-28</t>
  </si>
  <si>
    <t>TSLA-305</t>
  </si>
  <si>
    <t>QQQ-195.5</t>
  </si>
  <si>
    <t>ER Oct 30 after market</t>
  </si>
  <si>
    <t>QQQ-192.5</t>
  </si>
  <si>
    <t>ROKU近期压力147.4,站上看继续反弹，已接近高点回落可能大，支撑 140</t>
  </si>
  <si>
    <t>Jiayan</t>
  </si>
  <si>
    <t>CIBC-us</t>
  </si>
  <si>
    <t>57593345-us</t>
  </si>
  <si>
    <t>VISL</t>
  </si>
  <si>
    <t>ER Nov 12</t>
  </si>
  <si>
    <t>TVIX</t>
  </si>
  <si>
    <t>NBEV</t>
  </si>
  <si>
    <t>Total</t>
  </si>
  <si>
    <t>CIBC-ca</t>
  </si>
  <si>
    <t>57593345-ca</t>
  </si>
  <si>
    <t>HND.TO</t>
  </si>
  <si>
    <t>HGU.TO</t>
  </si>
  <si>
    <t>59545110-ca</t>
  </si>
  <si>
    <t>SHOP</t>
  </si>
  <si>
    <t>59548564-ca</t>
  </si>
  <si>
    <t>WEED</t>
  </si>
  <si>
    <t>CGC底部可能在</t>
  </si>
  <si>
    <t>59544620-ca</t>
  </si>
  <si>
    <t>ACB</t>
  </si>
  <si>
    <t>目前压力3.66, 上去反弹可期</t>
  </si>
  <si>
    <t>QQQ-197.5</t>
  </si>
  <si>
    <t>UVXY-19.5</t>
  </si>
  <si>
    <t>SHOP-335</t>
  </si>
  <si>
    <t>UVXY-17.5</t>
  </si>
  <si>
    <t>SHOP-372.5</t>
  </si>
  <si>
    <t>SPY-315.5</t>
  </si>
  <si>
    <t>GDX-29</t>
  </si>
  <si>
    <t>UNG-17.5</t>
  </si>
  <si>
    <t>HGD.TO</t>
  </si>
  <si>
    <t>HNU.TO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</si>
</sst>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;[Red]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ng_pl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0619"/>
      <sheetName val="20190620"/>
      <sheetName val="20190621"/>
      <sheetName val="20190624"/>
      <sheetName val="20190625"/>
      <sheetName val="20190626"/>
      <sheetName val="20190627"/>
      <sheetName val="20190628"/>
      <sheetName val="20190701"/>
      <sheetName val="20190702"/>
      <sheetName val="20190703"/>
      <sheetName val="20190705"/>
      <sheetName val="20190708"/>
      <sheetName val="20190709"/>
      <sheetName val="20190710"/>
      <sheetName val="20190711"/>
      <sheetName val="20190712"/>
      <sheetName val="20190715"/>
      <sheetName val="20190716"/>
      <sheetName val="20190717"/>
      <sheetName val="20190718"/>
      <sheetName val="20190719"/>
      <sheetName val="20190722"/>
      <sheetName val="20190723"/>
      <sheetName val="20190724"/>
      <sheetName val="20190725"/>
      <sheetName val="20190726"/>
      <sheetName val="20190729"/>
      <sheetName val="20190730"/>
      <sheetName val="20190731"/>
      <sheetName val="20190801"/>
      <sheetName val="20190913"/>
      <sheetName val="20190916"/>
      <sheetName val="20190917"/>
      <sheetName val="20190918"/>
      <sheetName val="20190919"/>
      <sheetName val="20190920"/>
      <sheetName val="20190923"/>
      <sheetName val="20190924"/>
      <sheetName val="20190925"/>
      <sheetName val="20190926"/>
      <sheetName val="20190927"/>
      <sheetName val="20190930"/>
      <sheetName val="20191001"/>
      <sheetName val="20191002"/>
      <sheetName val="20191003"/>
      <sheetName val="20191004"/>
      <sheetName val="20191007"/>
      <sheetName val="20191008"/>
      <sheetName val="20191009"/>
      <sheetName val="20191010"/>
      <sheetName val="20191011"/>
      <sheetName val="20191014"/>
      <sheetName val="20191015"/>
      <sheetName val="20191016"/>
      <sheetName val="20191017"/>
      <sheetName val="20191018"/>
      <sheetName val="20191021"/>
      <sheetName val="20191022"/>
      <sheetName val="20191023"/>
      <sheetName val="20191024"/>
      <sheetName val="20191025"/>
      <sheetName val="20191028"/>
      <sheetName val="20191029"/>
      <sheetName val="20191030"/>
      <sheetName val="20191031"/>
      <sheetName val="20191101"/>
      <sheetName val="20191104"/>
      <sheetName val="20191105"/>
      <sheetName val="20191106"/>
      <sheetName val="20191107"/>
      <sheetName val="20191108"/>
      <sheetName val="20191111"/>
      <sheetName val="20191112"/>
      <sheetName val="20191113"/>
      <sheetName val="20191114"/>
      <sheetName val="20191115"/>
      <sheetName val="20191118"/>
      <sheetName val="20191119"/>
      <sheetName val="20191120"/>
      <sheetName val="20191121"/>
      <sheetName val="20191122"/>
      <sheetName val="20191125"/>
      <sheetName val="201912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>
        <row r="9">
          <cell r="J9">
            <v>5614</v>
          </cell>
        </row>
        <row r="24">
          <cell r="J24">
            <v>43533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>
        <row r="20">
          <cell r="J20">
            <v>11379</v>
          </cell>
        </row>
      </sheetData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3"/>
  <sheetViews>
    <sheetView workbookViewId="0">
      <selection activeCell="D16" sqref="D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3965</v>
      </c>
      <c r="D13" s="9" t="s">
        <v>28</v>
      </c>
      <c r="E13" s="10">
        <v>43776</v>
      </c>
      <c r="F13" s="10">
        <v>43798</v>
      </c>
      <c r="G13" s="9">
        <v>10000</v>
      </c>
      <c r="H13" s="11">
        <v>0.39</v>
      </c>
      <c r="I13" s="11">
        <v>0.06</v>
      </c>
      <c r="J13" s="11">
        <f>G13*I13</f>
        <v>600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29</v>
      </c>
      <c r="E14" s="10">
        <v>43766</v>
      </c>
      <c r="F14" s="10">
        <v>43798</v>
      </c>
      <c r="G14" s="9">
        <v>15000</v>
      </c>
      <c r="H14" s="11">
        <v>0.78</v>
      </c>
      <c r="I14" s="11">
        <v>0.03</v>
      </c>
      <c r="J14" s="11">
        <f>G14*I14</f>
        <v>450</v>
      </c>
      <c r="K14" s="12" t="str">
        <f t="shared" ref="K14" ca="1" si="5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28</v>
      </c>
      <c r="E15" s="10">
        <v>43789</v>
      </c>
      <c r="F15" s="10">
        <v>43805</v>
      </c>
      <c r="G15" s="9">
        <v>8000</v>
      </c>
      <c r="H15" s="11">
        <v>0.28000000000000003</v>
      </c>
      <c r="I15" s="11">
        <v>0.19</v>
      </c>
      <c r="J15" s="11">
        <f>G15*I15</f>
        <v>1520</v>
      </c>
      <c r="K15" s="12" t="str">
        <f t="shared" ref="K15" ca="1" si="6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30</v>
      </c>
      <c r="E16" s="10">
        <v>43763</v>
      </c>
      <c r="F16" s="10">
        <v>43798</v>
      </c>
      <c r="G16" s="9">
        <v>200</v>
      </c>
      <c r="H16" s="11">
        <v>13.6</v>
      </c>
      <c r="I16" s="11">
        <v>0.37</v>
      </c>
      <c r="J16" s="11">
        <f t="shared" ref="J16:J18" si="7">G16*I16</f>
        <v>74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31</v>
      </c>
      <c r="E17" s="10">
        <v>43770</v>
      </c>
      <c r="F17" s="10">
        <v>43805</v>
      </c>
      <c r="G17" s="9">
        <v>9000</v>
      </c>
      <c r="H17" s="11">
        <v>2.08</v>
      </c>
      <c r="I17" s="11">
        <v>0.49</v>
      </c>
      <c r="J17" s="11">
        <f t="shared" si="7"/>
        <v>4410</v>
      </c>
      <c r="K17" s="12" t="str">
        <f t="shared" ref="K17:K18" ca="1" si="9">IF(AND(F17&lt;&gt;"", I17/H17&lt;=Allowed_Lose_Ratio),"Stop Lose!",IF(AND(F17&lt;&gt;"", DAYS360(TODAY(), E17)&gt;2), "Hold Too Long", "Ok"))</f>
        <v>Stop Lose!</v>
      </c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33</v>
      </c>
      <c r="E18" s="10">
        <v>43770</v>
      </c>
      <c r="F18" s="10">
        <v>43798</v>
      </c>
      <c r="G18" s="9">
        <v>9000</v>
      </c>
      <c r="H18" s="11">
        <v>1.05</v>
      </c>
      <c r="I18" s="11">
        <v>0.04</v>
      </c>
      <c r="J18" s="11">
        <f t="shared" si="7"/>
        <v>360</v>
      </c>
      <c r="K18" s="12" t="str">
        <f t="shared" ca="1" si="9"/>
        <v>Stop Lose!</v>
      </c>
      <c r="L18" s="9" t="s">
        <v>34</v>
      </c>
      <c r="M18" s="9"/>
      <c r="N18" s="12"/>
    </row>
    <row r="19" spans="1:14" s="7" customFormat="1">
      <c r="A19" s="5"/>
      <c r="B19" s="9" t="s">
        <v>35</v>
      </c>
      <c r="C19" s="9"/>
      <c r="D19" s="9"/>
      <c r="E19" s="9"/>
      <c r="F19" s="9"/>
      <c r="G19" s="9"/>
      <c r="H19" s="11"/>
      <c r="I19" s="11" t="s">
        <v>20</v>
      </c>
      <c r="J19" s="11">
        <f>SUM(J13:J18)</f>
        <v>7414</v>
      </c>
      <c r="K19" s="12"/>
      <c r="L19" s="9">
        <f>SUMIF(F13:F18, "&lt;&gt;",J13:J18)</f>
        <v>7414</v>
      </c>
      <c r="M19" s="9" t="s">
        <v>21</v>
      </c>
      <c r="N19" s="12"/>
    </row>
    <row r="20" spans="1:14" s="7" customFormat="1">
      <c r="A20" s="5" t="s">
        <v>22</v>
      </c>
      <c r="B20" s="9">
        <v>0</v>
      </c>
      <c r="C20" s="9"/>
      <c r="D20" s="9"/>
      <c r="E20" s="9"/>
      <c r="F20" s="9"/>
      <c r="G20" s="9"/>
      <c r="H20" s="11">
        <v>11379</v>
      </c>
      <c r="I20" s="11" t="s">
        <v>23</v>
      </c>
      <c r="J20" s="11">
        <f>C13+J19</f>
        <v>11379</v>
      </c>
      <c r="K20" s="12">
        <f>J20-H20</f>
        <v>0</v>
      </c>
      <c r="L20" s="11">
        <f>J20-'[1]20191108'!J24</f>
        <v>-32154</v>
      </c>
      <c r="M20" s="11" t="s">
        <v>24</v>
      </c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36</v>
      </c>
      <c r="B23" s="9" t="s">
        <v>37</v>
      </c>
      <c r="C23" s="9">
        <v>-4862</v>
      </c>
      <c r="D23" s="9" t="s">
        <v>38</v>
      </c>
      <c r="E23" s="9"/>
      <c r="F23" s="9"/>
      <c r="G23" s="9">
        <v>13600</v>
      </c>
      <c r="H23" s="11">
        <v>1.21</v>
      </c>
      <c r="I23" s="11">
        <v>0.27</v>
      </c>
      <c r="J23" s="11">
        <f>G23*I23</f>
        <v>3672.0000000000005</v>
      </c>
      <c r="K23" s="12"/>
      <c r="L23" s="9" t="s">
        <v>39</v>
      </c>
      <c r="M23" s="9"/>
      <c r="N23" s="12"/>
    </row>
    <row r="24" spans="1:14" s="7" customFormat="1">
      <c r="A24" s="5"/>
      <c r="B24" s="9"/>
      <c r="C24" s="9"/>
      <c r="D24" s="9" t="s">
        <v>40</v>
      </c>
      <c r="E24" s="9"/>
      <c r="F24" s="9"/>
      <c r="G24" s="9">
        <v>1000</v>
      </c>
      <c r="H24" s="11">
        <v>10.02</v>
      </c>
      <c r="I24" s="11">
        <v>7.11</v>
      </c>
      <c r="J24" s="11">
        <f>G24*I24</f>
        <v>7110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41</v>
      </c>
      <c r="E25" s="9"/>
      <c r="F25" s="9"/>
      <c r="G25" s="9">
        <v>0</v>
      </c>
      <c r="H25" s="11">
        <v>4.33</v>
      </c>
      <c r="I25" s="11">
        <v>2.7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35</v>
      </c>
      <c r="C26" s="9"/>
      <c r="D26" s="9"/>
      <c r="E26" s="9"/>
      <c r="F26" s="9"/>
      <c r="G26" s="9"/>
      <c r="H26" s="11"/>
      <c r="I26" s="11" t="s">
        <v>20</v>
      </c>
      <c r="J26" s="11">
        <f>SUM(J23:J25)</f>
        <v>10782</v>
      </c>
      <c r="K26" s="12"/>
      <c r="L26" s="9"/>
      <c r="M26" s="9"/>
      <c r="N26" s="12"/>
    </row>
    <row r="27" spans="1:14" s="7" customFormat="1">
      <c r="A27" s="5" t="s">
        <v>22</v>
      </c>
      <c r="B27" s="9">
        <v>24940</v>
      </c>
      <c r="C27" s="9"/>
      <c r="D27" s="9"/>
      <c r="E27" s="9"/>
      <c r="F27" s="9"/>
      <c r="G27" s="9"/>
      <c r="H27" s="11">
        <v>24739</v>
      </c>
      <c r="I27" s="11" t="s">
        <v>23</v>
      </c>
      <c r="J27" s="11">
        <f>C23+J26</f>
        <v>5920</v>
      </c>
      <c r="K27" s="12">
        <f>J27-H27</f>
        <v>-18819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22</v>
      </c>
      <c r="B29" s="12">
        <f>B7+B11+B20+B27</f>
        <v>131440</v>
      </c>
      <c r="C29" s="9"/>
      <c r="D29" s="9"/>
      <c r="E29" s="9"/>
      <c r="F29" s="9"/>
      <c r="G29" s="9"/>
      <c r="H29" s="11"/>
      <c r="I29" s="11" t="s">
        <v>42</v>
      </c>
      <c r="J29" s="11">
        <f>J7+J11+J20+J27</f>
        <v>18758</v>
      </c>
      <c r="K29" s="12">
        <f>J29-B29</f>
        <v>-112682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43</v>
      </c>
      <c r="B32" s="9" t="s">
        <v>44</v>
      </c>
      <c r="C32" s="9">
        <v>18370</v>
      </c>
      <c r="D32" s="9" t="s">
        <v>45</v>
      </c>
      <c r="E32" s="9"/>
      <c r="F32" s="9"/>
      <c r="G32" s="9">
        <v>0</v>
      </c>
      <c r="H32" s="11">
        <v>6.78</v>
      </c>
      <c r="I32" s="11">
        <v>7.09</v>
      </c>
      <c r="J32" s="11">
        <f t="shared" ref="J32:J33" si="10">G32*I32</f>
        <v>0</v>
      </c>
      <c r="K32" s="12"/>
      <c r="L32" s="9"/>
      <c r="M32" s="9"/>
      <c r="N32" s="12"/>
    </row>
    <row r="33" spans="1:14" s="7" customFormat="1">
      <c r="A33" s="5"/>
      <c r="B33" s="9"/>
      <c r="C33" s="9"/>
      <c r="D33" s="9" t="s">
        <v>46</v>
      </c>
      <c r="E33" s="9"/>
      <c r="F33" s="9"/>
      <c r="G33" s="9">
        <v>1600</v>
      </c>
      <c r="H33" s="11">
        <v>16.45</v>
      </c>
      <c r="I33" s="11">
        <v>16.399999999999999</v>
      </c>
      <c r="J33" s="11">
        <f t="shared" si="10"/>
        <v>26239.999999999996</v>
      </c>
      <c r="K33" s="12"/>
      <c r="L33" s="9"/>
      <c r="M33" s="9"/>
      <c r="N33" s="12"/>
    </row>
    <row r="34" spans="1:14" s="7" customFormat="1">
      <c r="A34" s="5"/>
      <c r="B34" s="9" t="s">
        <v>35</v>
      </c>
      <c r="C34" s="9"/>
      <c r="D34" s="9"/>
      <c r="E34" s="9"/>
      <c r="F34" s="9"/>
      <c r="G34" s="9"/>
      <c r="H34" s="11"/>
      <c r="I34" s="11" t="s">
        <v>20</v>
      </c>
      <c r="J34" s="11">
        <f>SUM(J32:J33)</f>
        <v>26239.999999999996</v>
      </c>
      <c r="K34" s="12"/>
      <c r="L34" s="9"/>
      <c r="M34" s="9"/>
      <c r="N34" s="12"/>
    </row>
    <row r="35" spans="1:14" s="7" customFormat="1">
      <c r="A35" s="5" t="s">
        <v>22</v>
      </c>
      <c r="B35" s="9">
        <v>51100</v>
      </c>
      <c r="C35" s="9"/>
      <c r="D35" s="9"/>
      <c r="E35" s="9"/>
      <c r="F35" s="9"/>
      <c r="G35" s="9"/>
      <c r="H35" s="11"/>
      <c r="I35" s="11" t="s">
        <v>23</v>
      </c>
      <c r="J35" s="11">
        <f>C32+J34</f>
        <v>44610</v>
      </c>
      <c r="K35" s="12">
        <f>J35-B35</f>
        <v>-6490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47</v>
      </c>
      <c r="C39" s="9">
        <v>17</v>
      </c>
      <c r="D39" s="9" t="s">
        <v>48</v>
      </c>
      <c r="E39" s="9"/>
      <c r="F39" s="9"/>
      <c r="G39" s="9">
        <v>16</v>
      </c>
      <c r="H39" s="11">
        <v>402.78</v>
      </c>
      <c r="I39" s="11">
        <v>456.91</v>
      </c>
      <c r="J39" s="11">
        <f>G39*I39</f>
        <v>7310.56</v>
      </c>
      <c r="K39" s="12"/>
      <c r="L39" s="9"/>
      <c r="M39" s="9"/>
      <c r="N39" s="12"/>
    </row>
    <row r="40" spans="1:14" s="7" customFormat="1">
      <c r="A40" s="5"/>
      <c r="B40" s="9" t="s">
        <v>35</v>
      </c>
      <c r="C40" s="9"/>
      <c r="D40" s="9"/>
      <c r="E40" s="9"/>
      <c r="F40" s="9"/>
      <c r="G40" s="9"/>
      <c r="H40" s="11"/>
      <c r="I40" s="11" t="s">
        <v>20</v>
      </c>
      <c r="J40" s="11">
        <f>SUM(J39:J39)</f>
        <v>7310.56</v>
      </c>
      <c r="K40" s="12"/>
      <c r="L40" s="9"/>
      <c r="M40" s="9"/>
      <c r="N40" s="12"/>
    </row>
    <row r="41" spans="1:14" s="7" customFormat="1">
      <c r="A41" s="5" t="s">
        <v>22</v>
      </c>
      <c r="B41" s="9">
        <v>10300</v>
      </c>
      <c r="C41" s="9"/>
      <c r="D41" s="9"/>
      <c r="E41" s="9"/>
      <c r="F41" s="9"/>
      <c r="G41" s="9"/>
      <c r="H41" s="11"/>
      <c r="I41" s="11" t="s">
        <v>23</v>
      </c>
      <c r="J41" s="11">
        <f>C39+J40</f>
        <v>7327.56</v>
      </c>
      <c r="K41" s="12">
        <f t="shared" ref="K41:K53" si="11">J41-B41</f>
        <v>-2972.4399999999996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43</v>
      </c>
      <c r="B43" s="9" t="s">
        <v>49</v>
      </c>
      <c r="C43" s="9">
        <v>29</v>
      </c>
      <c r="D43" s="9" t="s">
        <v>50</v>
      </c>
      <c r="E43" s="9"/>
      <c r="F43" s="9"/>
      <c r="G43" s="9">
        <v>75</v>
      </c>
      <c r="H43" s="11">
        <v>65.2</v>
      </c>
      <c r="I43" s="11">
        <v>26.53</v>
      </c>
      <c r="J43" s="11">
        <f t="shared" ref="J43" si="12">G43*I43</f>
        <v>1989.75</v>
      </c>
      <c r="K43" s="12"/>
      <c r="L43" s="9" t="s">
        <v>51</v>
      </c>
      <c r="M43" s="9"/>
      <c r="N43" s="12"/>
    </row>
    <row r="44" spans="1:14" s="7" customFormat="1">
      <c r="A44" s="5"/>
      <c r="B44" s="9"/>
      <c r="C44" s="9"/>
      <c r="D44" s="9" t="s">
        <v>48</v>
      </c>
      <c r="E44" s="9"/>
      <c r="F44" s="9"/>
      <c r="G44" s="9">
        <v>17</v>
      </c>
      <c r="H44" s="11">
        <v>402.2</v>
      </c>
      <c r="I44" s="11">
        <v>456.91</v>
      </c>
      <c r="J44" s="11">
        <f>G44*I44</f>
        <v>7767.47</v>
      </c>
      <c r="K44" s="12"/>
      <c r="L44" s="9"/>
      <c r="M44" s="9"/>
      <c r="N44" s="12"/>
    </row>
    <row r="45" spans="1:14" s="7" customFormat="1">
      <c r="A45" s="5"/>
      <c r="B45" s="9" t="s">
        <v>35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9757.2200000000012</v>
      </c>
      <c r="K45" s="12"/>
      <c r="L45" s="9"/>
      <c r="M45" s="9"/>
      <c r="N45" s="12"/>
    </row>
    <row r="46" spans="1:14" s="7" customFormat="1">
      <c r="A46" s="5" t="s">
        <v>22</v>
      </c>
      <c r="B46" s="9">
        <v>17000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9786.2200000000012</v>
      </c>
      <c r="K46" s="12">
        <f t="shared" si="11"/>
        <v>-7213.7799999999988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43</v>
      </c>
      <c r="B48" s="9" t="s">
        <v>52</v>
      </c>
      <c r="C48" s="9">
        <v>121</v>
      </c>
      <c r="D48" s="9" t="s">
        <v>53</v>
      </c>
      <c r="E48" s="9"/>
      <c r="F48" s="9"/>
      <c r="G48" s="9">
        <v>1300</v>
      </c>
      <c r="H48" s="11">
        <v>5.4</v>
      </c>
      <c r="I48" s="11">
        <v>3.4</v>
      </c>
      <c r="J48" s="11">
        <f t="shared" ref="J48" si="13">G48*I48</f>
        <v>4420</v>
      </c>
      <c r="K48" s="12"/>
      <c r="L48" s="9" t="s">
        <v>54</v>
      </c>
      <c r="M48" s="9"/>
      <c r="N48" s="12"/>
    </row>
    <row r="49" spans="1:14" s="7" customFormat="1">
      <c r="A49" s="5"/>
      <c r="B49" s="9" t="s">
        <v>19</v>
      </c>
      <c r="C49" s="9"/>
      <c r="D49" s="9"/>
      <c r="E49" s="9"/>
      <c r="F49" s="9"/>
      <c r="G49" s="9"/>
      <c r="H49" s="11"/>
      <c r="I49" s="11" t="s">
        <v>20</v>
      </c>
      <c r="J49" s="11">
        <f>SUM(J48:J48)</f>
        <v>4420</v>
      </c>
      <c r="K49" s="12"/>
      <c r="L49" s="9"/>
      <c r="M49" s="9"/>
      <c r="N49" s="12"/>
    </row>
    <row r="50" spans="1:14" s="7" customFormat="1">
      <c r="A50" s="5" t="s">
        <v>22</v>
      </c>
      <c r="B50" s="9">
        <v>14100</v>
      </c>
      <c r="C50" s="9"/>
      <c r="D50" s="9"/>
      <c r="E50" s="9"/>
      <c r="F50" s="9"/>
      <c r="G50" s="9"/>
      <c r="H50" s="11"/>
      <c r="I50" s="11" t="s">
        <v>23</v>
      </c>
      <c r="J50" s="11">
        <f>C48+J49</f>
        <v>4541</v>
      </c>
      <c r="K50" s="12">
        <f t="shared" si="11"/>
        <v>-9559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 s="7" customFormat="1">
      <c r="A53" s="5" t="s">
        <v>22</v>
      </c>
      <c r="B53" s="9">
        <f>B41+B46+B50</f>
        <v>41400</v>
      </c>
      <c r="C53" s="9"/>
      <c r="D53" s="9"/>
      <c r="E53" s="9"/>
      <c r="F53" s="9"/>
      <c r="G53" s="9"/>
      <c r="H53" s="11"/>
      <c r="I53" s="11" t="s">
        <v>42</v>
      </c>
      <c r="J53" s="11">
        <f>J41+J46+J49</f>
        <v>21533.780000000002</v>
      </c>
      <c r="K53" s="12">
        <f t="shared" si="11"/>
        <v>-19866.219999999998</v>
      </c>
      <c r="L53" s="9"/>
      <c r="M53" s="9"/>
      <c r="N53" s="12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B68" s="9"/>
      <c r="C68" s="9"/>
      <c r="D68" s="9"/>
      <c r="E68" s="9"/>
      <c r="F68" s="9"/>
      <c r="G68" s="9"/>
      <c r="H68" s="11"/>
      <c r="I68" s="11"/>
      <c r="J68" s="11"/>
      <c r="K68" s="12"/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  <c r="M74" s="9"/>
      <c r="N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90"/>
  <sheetViews>
    <sheetView topLeftCell="A10" workbookViewId="0">
      <selection activeCell="H18" sqref="H1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142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1.82</v>
      </c>
      <c r="J13" s="11">
        <f>G13*I13</f>
        <v>2730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1</v>
      </c>
      <c r="J14" s="11">
        <f t="shared" ref="J14:J15" si="5">G14*I14</f>
        <v>4000</v>
      </c>
      <c r="K14" s="12" t="str">
        <f t="shared" ref="K14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57</v>
      </c>
      <c r="E15" s="10">
        <v>43802</v>
      </c>
      <c r="F15" s="10">
        <v>43812</v>
      </c>
      <c r="G15" s="9">
        <v>300</v>
      </c>
      <c r="H15" s="11">
        <v>4.04</v>
      </c>
      <c r="I15" s="11">
        <v>1.55</v>
      </c>
      <c r="J15" s="11">
        <f t="shared" si="5"/>
        <v>465</v>
      </c>
      <c r="K15" s="12" t="str">
        <f t="shared" ref="K15" ca="1" si="7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6730</v>
      </c>
      <c r="K16" s="12"/>
      <c r="L16" s="9">
        <f>SUMIF(F13:F14, "&lt;&gt;",J13:J14)</f>
        <v>6730</v>
      </c>
      <c r="M16" s="9" t="s">
        <v>21</v>
      </c>
      <c r="N16" s="12"/>
    </row>
    <row r="17" spans="1:14" s="7" customFormat="1">
      <c r="A17" s="5" t="s">
        <v>22</v>
      </c>
      <c r="B17" s="9">
        <v>0</v>
      </c>
      <c r="C17" s="9"/>
      <c r="D17" s="9"/>
      <c r="E17" s="9"/>
      <c r="F17" s="9"/>
      <c r="G17" s="9"/>
      <c r="H17" s="11">
        <v>6872</v>
      </c>
      <c r="I17" s="11" t="s">
        <v>23</v>
      </c>
      <c r="J17" s="11">
        <f>C13+J16</f>
        <v>6872</v>
      </c>
      <c r="K17" s="12">
        <f>J17-H17</f>
        <v>0</v>
      </c>
      <c r="L17" s="11">
        <f>J17-'[1]20191122'!J20</f>
        <v>-4507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131440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15041</v>
      </c>
      <c r="K26" s="12">
        <f>J26-B26</f>
        <v>-116399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8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8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9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10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9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1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9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9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90"/>
  <sheetViews>
    <sheetView topLeftCell="B10" workbookViewId="0">
      <selection activeCell="I15" sqref="I1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142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0.94</v>
      </c>
      <c r="J13" s="11">
        <f>G13*I13</f>
        <v>1410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0.5</v>
      </c>
      <c r="J14" s="11">
        <f t="shared" ref="J14:J15" si="5">G14*I14</f>
        <v>2000</v>
      </c>
      <c r="K14" s="12" t="str">
        <f t="shared" ref="K14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57</v>
      </c>
      <c r="E15" s="10">
        <v>43802</v>
      </c>
      <c r="F15" s="10">
        <v>43812</v>
      </c>
      <c r="G15" s="9">
        <v>300</v>
      </c>
      <c r="H15" s="11">
        <v>4.04</v>
      </c>
      <c r="I15" s="11">
        <v>1.1000000000000001</v>
      </c>
      <c r="J15" s="11">
        <f t="shared" si="5"/>
        <v>330</v>
      </c>
      <c r="K15" s="12" t="str">
        <f t="shared" ref="K15" ca="1" si="7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3410</v>
      </c>
      <c r="K16" s="12"/>
      <c r="L16" s="9">
        <f>SUMIF(F13:F14, "&lt;&gt;",J13:J14)</f>
        <v>3410</v>
      </c>
      <c r="M16" s="9" t="s">
        <v>21</v>
      </c>
      <c r="N16" s="12"/>
    </row>
    <row r="17" spans="1:14" s="7" customFormat="1">
      <c r="A17" s="5" t="s">
        <v>22</v>
      </c>
      <c r="B17" s="9">
        <v>0</v>
      </c>
      <c r="C17" s="9"/>
      <c r="D17" s="9"/>
      <c r="E17" s="9"/>
      <c r="F17" s="9"/>
      <c r="G17" s="9"/>
      <c r="H17" s="11">
        <v>6872</v>
      </c>
      <c r="I17" s="11" t="s">
        <v>23</v>
      </c>
      <c r="J17" s="11">
        <f>C13+J16</f>
        <v>3552</v>
      </c>
      <c r="K17" s="12">
        <f>J17-H17</f>
        <v>-3320</v>
      </c>
      <c r="L17" s="11">
        <f>J17-'[1]20191122'!J20</f>
        <v>-7827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131440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11721</v>
      </c>
      <c r="K26" s="12">
        <f>J26-B26</f>
        <v>-119719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8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8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9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10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9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1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9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9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90"/>
  <sheetViews>
    <sheetView topLeftCell="B10" workbookViewId="0">
      <selection activeCell="H18" sqref="H1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142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1.18</v>
      </c>
      <c r="J13" s="11">
        <f>G13*I13</f>
        <v>1770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0.8</v>
      </c>
      <c r="J14" s="11">
        <f t="shared" ref="J14:J15" si="5">G14*I14</f>
        <v>3200</v>
      </c>
      <c r="K14" s="12" t="str">
        <f t="shared" ref="K14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57</v>
      </c>
      <c r="E15" s="10">
        <v>43802</v>
      </c>
      <c r="F15" s="10">
        <v>43812</v>
      </c>
      <c r="G15" s="9">
        <v>300</v>
      </c>
      <c r="H15" s="11">
        <v>4.04</v>
      </c>
      <c r="I15" s="11">
        <v>0.65</v>
      </c>
      <c r="J15" s="11">
        <f t="shared" si="5"/>
        <v>195</v>
      </c>
      <c r="K15" s="12" t="str">
        <f t="shared" ref="K15" ca="1" si="7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4970</v>
      </c>
      <c r="K16" s="12"/>
      <c r="L16" s="9">
        <f>SUMIF(F13:F14, "&lt;&gt;",J13:J14)</f>
        <v>4970</v>
      </c>
      <c r="M16" s="9" t="s">
        <v>21</v>
      </c>
      <c r="N16" s="12"/>
    </row>
    <row r="17" spans="1:14" s="7" customFormat="1">
      <c r="A17" s="5" t="s">
        <v>22</v>
      </c>
      <c r="B17" s="9">
        <v>0</v>
      </c>
      <c r="C17" s="9"/>
      <c r="D17" s="9"/>
      <c r="E17" s="9"/>
      <c r="F17" s="9"/>
      <c r="G17" s="9"/>
      <c r="H17" s="11">
        <v>3552</v>
      </c>
      <c r="I17" s="11" t="s">
        <v>23</v>
      </c>
      <c r="J17" s="11">
        <f>C13+J16</f>
        <v>5112</v>
      </c>
      <c r="K17" s="12">
        <f>J17-H17</f>
        <v>1560</v>
      </c>
      <c r="L17" s="11">
        <f>J17-'[1]20191122'!J20</f>
        <v>-6267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131440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13281</v>
      </c>
      <c r="K26" s="12">
        <f>J26-B26</f>
        <v>-118159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8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8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9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10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9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1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9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9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90"/>
  <sheetViews>
    <sheetView topLeftCell="B10" workbookViewId="0">
      <selection activeCell="H18" sqref="H1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142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1.18</v>
      </c>
      <c r="J13" s="11">
        <f>G13*I13</f>
        <v>1770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0.8</v>
      </c>
      <c r="J14" s="11">
        <f t="shared" ref="J14:J15" si="5">G14*I14</f>
        <v>3200</v>
      </c>
      <c r="K14" s="12" t="str">
        <f t="shared" ref="K14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57</v>
      </c>
      <c r="E15" s="10">
        <v>43802</v>
      </c>
      <c r="F15" s="10">
        <v>43812</v>
      </c>
      <c r="G15" s="9">
        <v>300</v>
      </c>
      <c r="H15" s="11">
        <v>4.04</v>
      </c>
      <c r="I15" s="11">
        <v>0.65</v>
      </c>
      <c r="J15" s="11">
        <f t="shared" si="5"/>
        <v>195</v>
      </c>
      <c r="K15" s="12" t="str">
        <f t="shared" ref="K15" ca="1" si="7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4970</v>
      </c>
      <c r="K16" s="12"/>
      <c r="L16" s="9">
        <f>SUMIF(F13:F14, "&lt;&gt;",J13:J14)</f>
        <v>4970</v>
      </c>
      <c r="M16" s="9" t="s">
        <v>21</v>
      </c>
      <c r="N16" s="12"/>
    </row>
    <row r="17" spans="1:14" s="7" customFormat="1">
      <c r="A17" s="5" t="s">
        <v>22</v>
      </c>
      <c r="B17" s="9">
        <v>0</v>
      </c>
      <c r="C17" s="9"/>
      <c r="D17" s="9"/>
      <c r="E17" s="9"/>
      <c r="F17" s="9"/>
      <c r="G17" s="9"/>
      <c r="H17" s="11">
        <v>5112</v>
      </c>
      <c r="I17" s="11" t="s">
        <v>23</v>
      </c>
      <c r="J17" s="11">
        <f>C13+J16</f>
        <v>5112</v>
      </c>
      <c r="K17" s="12">
        <f>J17-H17</f>
        <v>0</v>
      </c>
      <c r="L17" s="11">
        <f>J17-'[1]20191122'!J20</f>
        <v>-6267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131440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13281</v>
      </c>
      <c r="K26" s="12">
        <f>J26-B26</f>
        <v>-118159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8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8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9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10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9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1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9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9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91"/>
  <sheetViews>
    <sheetView topLeftCell="B10" workbookViewId="0">
      <selection activeCell="I14" sqref="I1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7020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0.79</v>
      </c>
      <c r="J13" s="11">
        <f>G13*I13</f>
        <v>1185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0.64</v>
      </c>
      <c r="J14" s="11">
        <f t="shared" ref="J14:J16" si="5">G14*I14</f>
        <v>2560</v>
      </c>
      <c r="K14" s="12" t="str">
        <f t="shared" ref="K14:K15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58</v>
      </c>
      <c r="E15" s="10">
        <v>43810</v>
      </c>
      <c r="F15" s="10">
        <v>43826</v>
      </c>
      <c r="G15" s="9">
        <v>1600</v>
      </c>
      <c r="H15" s="11">
        <v>1.01</v>
      </c>
      <c r="I15" s="11">
        <v>0.91</v>
      </c>
      <c r="J15" s="11">
        <f t="shared" ref="J15" si="7">G15*I15</f>
        <v>1456</v>
      </c>
      <c r="K15" s="12" t="str">
        <f t="shared" ca="1" si="6"/>
        <v>Ok</v>
      </c>
      <c r="L15" s="9"/>
      <c r="M15" s="9"/>
      <c r="N15" s="12"/>
    </row>
    <row r="16" spans="1:14" s="7" customFormat="1">
      <c r="A16" s="5"/>
      <c r="B16" s="9"/>
      <c r="C16" s="9"/>
      <c r="D16" s="9" t="s">
        <v>57</v>
      </c>
      <c r="E16" s="10">
        <v>43802</v>
      </c>
      <c r="F16" s="10">
        <v>43812</v>
      </c>
      <c r="G16" s="9">
        <v>300</v>
      </c>
      <c r="H16" s="11">
        <v>4.04</v>
      </c>
      <c r="I16" s="11">
        <v>0.1</v>
      </c>
      <c r="J16" s="11">
        <f t="shared" si="5"/>
        <v>30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 t="s">
        <v>35</v>
      </c>
      <c r="C17" s="9"/>
      <c r="D17" s="9"/>
      <c r="E17" s="9"/>
      <c r="F17" s="9"/>
      <c r="G17" s="9"/>
      <c r="H17" s="11"/>
      <c r="I17" s="11" t="s">
        <v>20</v>
      </c>
      <c r="J17" s="11">
        <f>SUM(J13:J14)</f>
        <v>3745</v>
      </c>
      <c r="K17" s="12"/>
      <c r="L17" s="9">
        <f>SUMIF(F13:F14, "&lt;&gt;",J13:J14)</f>
        <v>3745</v>
      </c>
      <c r="M17" s="9" t="s">
        <v>21</v>
      </c>
      <c r="N17" s="12"/>
    </row>
    <row r="18" spans="1:14" s="7" customFormat="1">
      <c r="A18" s="5" t="s">
        <v>22</v>
      </c>
      <c r="B18" s="9">
        <v>9000</v>
      </c>
      <c r="C18" s="9"/>
      <c r="D18" s="9"/>
      <c r="E18" s="9"/>
      <c r="F18" s="9"/>
      <c r="G18" s="9"/>
      <c r="H18" s="11">
        <v>14112</v>
      </c>
      <c r="I18" s="11" t="s">
        <v>23</v>
      </c>
      <c r="J18" s="11">
        <f>C13+J17</f>
        <v>10765</v>
      </c>
      <c r="K18" s="12">
        <f>J18-H18</f>
        <v>-3347</v>
      </c>
      <c r="L18" s="11">
        <f>J18-'[1]20191122'!J20</f>
        <v>-614</v>
      </c>
      <c r="M18" s="11" t="s">
        <v>24</v>
      </c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36</v>
      </c>
      <c r="B21" s="9" t="s">
        <v>37</v>
      </c>
      <c r="C21" s="9">
        <v>-4862</v>
      </c>
      <c r="D21" s="9" t="s">
        <v>38</v>
      </c>
      <c r="E21" s="9"/>
      <c r="F21" s="9"/>
      <c r="G21" s="9">
        <v>13600</v>
      </c>
      <c r="H21" s="11">
        <v>1.21</v>
      </c>
      <c r="I21" s="11">
        <v>0.27</v>
      </c>
      <c r="J21" s="11">
        <f>G21*I21</f>
        <v>3672.0000000000005</v>
      </c>
      <c r="K21" s="12"/>
      <c r="L21" s="9" t="s">
        <v>39</v>
      </c>
      <c r="M21" s="9"/>
      <c r="N21" s="12"/>
    </row>
    <row r="22" spans="1:14" s="7" customFormat="1">
      <c r="A22" s="5"/>
      <c r="B22" s="9"/>
      <c r="C22" s="9"/>
      <c r="D22" s="9" t="s">
        <v>40</v>
      </c>
      <c r="E22" s="9"/>
      <c r="F22" s="9"/>
      <c r="G22" s="9">
        <v>1000</v>
      </c>
      <c r="H22" s="11">
        <v>10.02</v>
      </c>
      <c r="I22" s="11">
        <v>7.9</v>
      </c>
      <c r="J22" s="11">
        <f>G22*I22</f>
        <v>7900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41</v>
      </c>
      <c r="E23" s="9"/>
      <c r="F23" s="9"/>
      <c r="G23" s="9">
        <v>0</v>
      </c>
      <c r="H23" s="11">
        <v>4.33</v>
      </c>
      <c r="I23" s="11">
        <v>2.7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35</v>
      </c>
      <c r="C24" s="9"/>
      <c r="D24" s="9"/>
      <c r="E24" s="9"/>
      <c r="F24" s="9"/>
      <c r="G24" s="9"/>
      <c r="H24" s="11"/>
      <c r="I24" s="11" t="s">
        <v>20</v>
      </c>
      <c r="J24" s="11">
        <f>SUM(J21:J23)</f>
        <v>11572</v>
      </c>
      <c r="K24" s="12"/>
      <c r="L24" s="9"/>
      <c r="M24" s="9"/>
      <c r="N24" s="12"/>
    </row>
    <row r="25" spans="1:14" s="7" customFormat="1">
      <c r="A25" s="5" t="s">
        <v>22</v>
      </c>
      <c r="B25" s="9">
        <v>24940</v>
      </c>
      <c r="C25" s="9"/>
      <c r="D25" s="9"/>
      <c r="E25" s="9"/>
      <c r="F25" s="9"/>
      <c r="G25" s="9"/>
      <c r="H25" s="11">
        <v>24739</v>
      </c>
      <c r="I25" s="11" t="s">
        <v>23</v>
      </c>
      <c r="J25" s="11">
        <f>C21+J24</f>
        <v>6710</v>
      </c>
      <c r="K25" s="12">
        <f>J25-H25</f>
        <v>-18029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22</v>
      </c>
      <c r="B27" s="12">
        <f>B7+B11+B18+B25</f>
        <v>140440</v>
      </c>
      <c r="C27" s="9"/>
      <c r="D27" s="9"/>
      <c r="E27" s="9"/>
      <c r="F27" s="9"/>
      <c r="G27" s="9"/>
      <c r="H27" s="11"/>
      <c r="I27" s="11" t="s">
        <v>42</v>
      </c>
      <c r="J27" s="11">
        <f>J7+J11+J18+J25</f>
        <v>18934</v>
      </c>
      <c r="K27" s="12">
        <f>J27-B27</f>
        <v>-121506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43</v>
      </c>
      <c r="B30" s="9" t="s">
        <v>44</v>
      </c>
      <c r="C30" s="9">
        <v>18370</v>
      </c>
      <c r="D30" s="9" t="s">
        <v>45</v>
      </c>
      <c r="E30" s="9"/>
      <c r="F30" s="9"/>
      <c r="G30" s="9">
        <v>0</v>
      </c>
      <c r="H30" s="11">
        <v>6.78</v>
      </c>
      <c r="I30" s="11">
        <v>7.09</v>
      </c>
      <c r="J30" s="11">
        <f t="shared" ref="J30:J31" si="9">G30*I30</f>
        <v>0</v>
      </c>
      <c r="K30" s="12"/>
      <c r="L30" s="9"/>
      <c r="M30" s="9"/>
      <c r="N30" s="12"/>
    </row>
    <row r="31" spans="1:14" s="7" customFormat="1">
      <c r="A31" s="5"/>
      <c r="B31" s="9"/>
      <c r="C31" s="9"/>
      <c r="D31" s="9" t="s">
        <v>46</v>
      </c>
      <c r="E31" s="9"/>
      <c r="F31" s="9"/>
      <c r="G31" s="9">
        <v>1600</v>
      </c>
      <c r="H31" s="11">
        <v>16.45</v>
      </c>
      <c r="I31" s="11">
        <v>16.399999999999999</v>
      </c>
      <c r="J31" s="11">
        <f t="shared" si="9"/>
        <v>26239.999999999996</v>
      </c>
      <c r="K31" s="12"/>
      <c r="L31" s="9"/>
      <c r="M31" s="9"/>
      <c r="N31" s="12"/>
    </row>
    <row r="32" spans="1:14" s="7" customFormat="1">
      <c r="A32" s="5"/>
      <c r="B32" s="9" t="s">
        <v>35</v>
      </c>
      <c r="C32" s="9"/>
      <c r="D32" s="9"/>
      <c r="E32" s="9"/>
      <c r="F32" s="9"/>
      <c r="G32" s="9"/>
      <c r="H32" s="11"/>
      <c r="I32" s="11" t="s">
        <v>20</v>
      </c>
      <c r="J32" s="11">
        <f>SUM(J30:J31)</f>
        <v>26239.999999999996</v>
      </c>
      <c r="K32" s="12"/>
      <c r="L32" s="9"/>
      <c r="M32" s="9"/>
      <c r="N32" s="12"/>
    </row>
    <row r="33" spans="1:14" s="7" customFormat="1">
      <c r="A33" s="5" t="s">
        <v>22</v>
      </c>
      <c r="B33" s="9">
        <v>51100</v>
      </c>
      <c r="C33" s="9"/>
      <c r="D33" s="9"/>
      <c r="E33" s="9"/>
      <c r="F33" s="9"/>
      <c r="G33" s="9"/>
      <c r="H33" s="11"/>
      <c r="I33" s="11" t="s">
        <v>23</v>
      </c>
      <c r="J33" s="11">
        <f>C30+J32</f>
        <v>44610</v>
      </c>
      <c r="K33" s="12">
        <f>J33-B33</f>
        <v>-6490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43</v>
      </c>
      <c r="B37" s="9" t="s">
        <v>47</v>
      </c>
      <c r="C37" s="9">
        <v>17</v>
      </c>
      <c r="D37" s="9" t="s">
        <v>48</v>
      </c>
      <c r="E37" s="9"/>
      <c r="F37" s="9"/>
      <c r="G37" s="9">
        <v>16</v>
      </c>
      <c r="H37" s="11">
        <v>402.78</v>
      </c>
      <c r="I37" s="11">
        <v>456.91</v>
      </c>
      <c r="J37" s="11">
        <f>G37*I37</f>
        <v>7310.56</v>
      </c>
      <c r="K37" s="12"/>
      <c r="L37" s="9"/>
      <c r="M37" s="9"/>
      <c r="N37" s="12"/>
    </row>
    <row r="38" spans="1:14" s="7" customFormat="1">
      <c r="A38" s="5"/>
      <c r="B38" s="9" t="s">
        <v>35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7310.56</v>
      </c>
      <c r="K38" s="12"/>
      <c r="L38" s="9"/>
      <c r="M38" s="9"/>
      <c r="N38" s="12"/>
    </row>
    <row r="39" spans="1:14" s="7" customFormat="1">
      <c r="A39" s="5" t="s">
        <v>22</v>
      </c>
      <c r="B39" s="9">
        <v>10300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7327.56</v>
      </c>
      <c r="K39" s="12">
        <f t="shared" ref="K39:K51" si="10">J39-B39</f>
        <v>-2972.4399999999996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43</v>
      </c>
      <c r="B41" s="9" t="s">
        <v>49</v>
      </c>
      <c r="C41" s="9">
        <v>29</v>
      </c>
      <c r="D41" s="9" t="s">
        <v>50</v>
      </c>
      <c r="E41" s="9"/>
      <c r="F41" s="9"/>
      <c r="G41" s="9">
        <v>75</v>
      </c>
      <c r="H41" s="11">
        <v>65.2</v>
      </c>
      <c r="I41" s="11">
        <v>26.53</v>
      </c>
      <c r="J41" s="11">
        <f t="shared" ref="J41" si="11">G41*I41</f>
        <v>1989.75</v>
      </c>
      <c r="K41" s="12"/>
      <c r="L41" s="9" t="s">
        <v>51</v>
      </c>
      <c r="M41" s="9"/>
      <c r="N41" s="12"/>
    </row>
    <row r="42" spans="1:14" s="7" customFormat="1">
      <c r="A42" s="5"/>
      <c r="B42" s="9"/>
      <c r="C42" s="9"/>
      <c r="D42" s="9" t="s">
        <v>48</v>
      </c>
      <c r="E42" s="9"/>
      <c r="F42" s="9"/>
      <c r="G42" s="9">
        <v>17</v>
      </c>
      <c r="H42" s="11">
        <v>402.2</v>
      </c>
      <c r="I42" s="11">
        <v>456.91</v>
      </c>
      <c r="J42" s="11">
        <f>G42*I42</f>
        <v>7767.47</v>
      </c>
      <c r="K42" s="12"/>
      <c r="L42" s="9"/>
      <c r="M42" s="9"/>
      <c r="N42" s="12"/>
    </row>
    <row r="43" spans="1:14" s="7" customFormat="1">
      <c r="A43" s="5"/>
      <c r="B43" s="9" t="s">
        <v>35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9757.2200000000012</v>
      </c>
      <c r="K43" s="12"/>
      <c r="L43" s="9"/>
      <c r="M43" s="9"/>
      <c r="N43" s="12"/>
    </row>
    <row r="44" spans="1:14" s="7" customFormat="1">
      <c r="A44" s="5" t="s">
        <v>22</v>
      </c>
      <c r="B44" s="9">
        <v>17000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9786.2200000000012</v>
      </c>
      <c r="K44" s="12">
        <f t="shared" si="10"/>
        <v>-7213.7799999999988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43</v>
      </c>
      <c r="B46" s="9" t="s">
        <v>52</v>
      </c>
      <c r="C46" s="9">
        <v>121</v>
      </c>
      <c r="D46" s="9" t="s">
        <v>53</v>
      </c>
      <c r="E46" s="9"/>
      <c r="F46" s="9"/>
      <c r="G46" s="9">
        <v>1300</v>
      </c>
      <c r="H46" s="11">
        <v>5.4</v>
      </c>
      <c r="I46" s="11">
        <v>3.4</v>
      </c>
      <c r="J46" s="11">
        <f t="shared" ref="J46" si="12">G46*I46</f>
        <v>4420</v>
      </c>
      <c r="K46" s="12"/>
      <c r="L46" s="9" t="s">
        <v>54</v>
      </c>
      <c r="M46" s="9"/>
      <c r="N46" s="12"/>
    </row>
    <row r="47" spans="1:14" s="7" customFormat="1">
      <c r="A47" s="5"/>
      <c r="B47" s="9" t="s">
        <v>19</v>
      </c>
      <c r="C47" s="9"/>
      <c r="D47" s="9"/>
      <c r="E47" s="9"/>
      <c r="F47" s="9"/>
      <c r="G47" s="9"/>
      <c r="H47" s="11"/>
      <c r="I47" s="11" t="s">
        <v>20</v>
      </c>
      <c r="J47" s="11">
        <f>SUM(J46:J46)</f>
        <v>4420</v>
      </c>
      <c r="K47" s="12"/>
      <c r="L47" s="9"/>
      <c r="M47" s="9"/>
      <c r="N47" s="12"/>
    </row>
    <row r="48" spans="1:14" s="7" customFormat="1">
      <c r="A48" s="5" t="s">
        <v>22</v>
      </c>
      <c r="B48" s="9">
        <v>14100</v>
      </c>
      <c r="C48" s="9"/>
      <c r="D48" s="9"/>
      <c r="E48" s="9"/>
      <c r="F48" s="9"/>
      <c r="G48" s="9"/>
      <c r="H48" s="11"/>
      <c r="I48" s="11" t="s">
        <v>23</v>
      </c>
      <c r="J48" s="11">
        <f>C46+J47</f>
        <v>4541</v>
      </c>
      <c r="K48" s="12">
        <f t="shared" si="10"/>
        <v>-9559</v>
      </c>
      <c r="L48" s="9"/>
      <c r="M48" s="9"/>
      <c r="N48" s="12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1:14" s="7" customFormat="1">
      <c r="A51" s="5" t="s">
        <v>22</v>
      </c>
      <c r="B51" s="9">
        <f>B39+B44+B48</f>
        <v>41400</v>
      </c>
      <c r="C51" s="9"/>
      <c r="D51" s="9"/>
      <c r="E51" s="9"/>
      <c r="F51" s="9"/>
      <c r="G51" s="9"/>
      <c r="H51" s="11"/>
      <c r="I51" s="11" t="s">
        <v>42</v>
      </c>
      <c r="J51" s="11">
        <f>J39+J44+J47</f>
        <v>21533.780000000002</v>
      </c>
      <c r="K51" s="12">
        <f t="shared" si="10"/>
        <v>-19866.219999999998</v>
      </c>
      <c r="L51" s="9"/>
      <c r="M51" s="9"/>
      <c r="N51" s="12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91"/>
  <sheetViews>
    <sheetView topLeftCell="B10" workbookViewId="0">
      <selection activeCell="H19" sqref="H1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7020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0.79</v>
      </c>
      <c r="J13" s="11">
        <f>G13*I13</f>
        <v>1185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0.64</v>
      </c>
      <c r="J14" s="11">
        <f t="shared" ref="J14:J16" si="5">G14*I14</f>
        <v>2560</v>
      </c>
      <c r="K14" s="12" t="str">
        <f t="shared" ref="K14:K15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58</v>
      </c>
      <c r="E15" s="10">
        <v>43810</v>
      </c>
      <c r="F15" s="10">
        <v>43826</v>
      </c>
      <c r="G15" s="9">
        <v>1600</v>
      </c>
      <c r="H15" s="11">
        <v>1.01</v>
      </c>
      <c r="I15" s="11">
        <v>0.91</v>
      </c>
      <c r="J15" s="11">
        <f t="shared" si="5"/>
        <v>1456</v>
      </c>
      <c r="K15" s="12" t="str">
        <f t="shared" ca="1" si="6"/>
        <v>Ok</v>
      </c>
      <c r="L15" s="9"/>
      <c r="M15" s="9"/>
      <c r="N15" s="12"/>
    </row>
    <row r="16" spans="1:14" s="7" customFormat="1">
      <c r="A16" s="5"/>
      <c r="B16" s="9"/>
      <c r="C16" s="9"/>
      <c r="D16" s="9" t="s">
        <v>57</v>
      </c>
      <c r="E16" s="10">
        <v>43802</v>
      </c>
      <c r="F16" s="10">
        <v>43812</v>
      </c>
      <c r="G16" s="9">
        <v>300</v>
      </c>
      <c r="H16" s="11">
        <v>4.04</v>
      </c>
      <c r="I16" s="11">
        <v>0.1</v>
      </c>
      <c r="J16" s="11">
        <f t="shared" si="5"/>
        <v>30</v>
      </c>
      <c r="K16" s="12" t="str">
        <f t="shared" ref="K16" ca="1" si="7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 t="s">
        <v>35</v>
      </c>
      <c r="C17" s="9"/>
      <c r="D17" s="9"/>
      <c r="E17" s="9"/>
      <c r="F17" s="9"/>
      <c r="G17" s="9"/>
      <c r="H17" s="11"/>
      <c r="I17" s="11" t="s">
        <v>20</v>
      </c>
      <c r="J17" s="11">
        <f>SUM(J13:J14)</f>
        <v>3745</v>
      </c>
      <c r="K17" s="12"/>
      <c r="L17" s="9">
        <f>SUMIF(F13:F14, "&lt;&gt;",J13:J14)</f>
        <v>3745</v>
      </c>
      <c r="M17" s="9" t="s">
        <v>21</v>
      </c>
      <c r="N17" s="12"/>
    </row>
    <row r="18" spans="1:14" s="7" customFormat="1">
      <c r="A18" s="5" t="s">
        <v>22</v>
      </c>
      <c r="B18" s="9">
        <v>9000</v>
      </c>
      <c r="C18" s="9"/>
      <c r="D18" s="9"/>
      <c r="E18" s="9"/>
      <c r="F18" s="9"/>
      <c r="G18" s="9"/>
      <c r="H18" s="11">
        <v>10765</v>
      </c>
      <c r="I18" s="11" t="s">
        <v>23</v>
      </c>
      <c r="J18" s="11">
        <f>C13+J17</f>
        <v>10765</v>
      </c>
      <c r="K18" s="12">
        <f>J18-H18</f>
        <v>0</v>
      </c>
      <c r="L18" s="11">
        <f>J18-'[1]20191122'!J20</f>
        <v>-614</v>
      </c>
      <c r="M18" s="11" t="s">
        <v>24</v>
      </c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36</v>
      </c>
      <c r="B21" s="9" t="s">
        <v>37</v>
      </c>
      <c r="C21" s="9">
        <v>-4862</v>
      </c>
      <c r="D21" s="9" t="s">
        <v>38</v>
      </c>
      <c r="E21" s="9"/>
      <c r="F21" s="9"/>
      <c r="G21" s="9">
        <v>13600</v>
      </c>
      <c r="H21" s="11">
        <v>1.21</v>
      </c>
      <c r="I21" s="11">
        <v>0.27</v>
      </c>
      <c r="J21" s="11">
        <f>G21*I21</f>
        <v>3672.0000000000005</v>
      </c>
      <c r="K21" s="12"/>
      <c r="L21" s="9" t="s">
        <v>39</v>
      </c>
      <c r="M21" s="9"/>
      <c r="N21" s="12"/>
    </row>
    <row r="22" spans="1:14" s="7" customFormat="1">
      <c r="A22" s="5"/>
      <c r="B22" s="9"/>
      <c r="C22" s="9"/>
      <c r="D22" s="9" t="s">
        <v>40</v>
      </c>
      <c r="E22" s="9"/>
      <c r="F22" s="9"/>
      <c r="G22" s="9">
        <v>1000</v>
      </c>
      <c r="H22" s="11">
        <v>10.02</v>
      </c>
      <c r="I22" s="11">
        <v>7.9</v>
      </c>
      <c r="J22" s="11">
        <f>G22*I22</f>
        <v>7900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41</v>
      </c>
      <c r="E23" s="9"/>
      <c r="F23" s="9"/>
      <c r="G23" s="9">
        <v>0</v>
      </c>
      <c r="H23" s="11">
        <v>4.33</v>
      </c>
      <c r="I23" s="11">
        <v>2.7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35</v>
      </c>
      <c r="C24" s="9"/>
      <c r="D24" s="9"/>
      <c r="E24" s="9"/>
      <c r="F24" s="9"/>
      <c r="G24" s="9"/>
      <c r="H24" s="11"/>
      <c r="I24" s="11" t="s">
        <v>20</v>
      </c>
      <c r="J24" s="11">
        <f>SUM(J21:J23)</f>
        <v>11572</v>
      </c>
      <c r="K24" s="12"/>
      <c r="L24" s="9"/>
      <c r="M24" s="9"/>
      <c r="N24" s="12"/>
    </row>
    <row r="25" spans="1:14" s="7" customFormat="1">
      <c r="A25" s="5" t="s">
        <v>22</v>
      </c>
      <c r="B25" s="9">
        <v>24940</v>
      </c>
      <c r="C25" s="9"/>
      <c r="D25" s="9"/>
      <c r="E25" s="9"/>
      <c r="F25" s="9"/>
      <c r="G25" s="9"/>
      <c r="H25" s="11">
        <v>24739</v>
      </c>
      <c r="I25" s="11" t="s">
        <v>23</v>
      </c>
      <c r="J25" s="11">
        <f>C21+J24</f>
        <v>6710</v>
      </c>
      <c r="K25" s="12">
        <f>J25-H25</f>
        <v>-18029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22</v>
      </c>
      <c r="B27" s="12">
        <f>B7+B11+B18+B25</f>
        <v>140440</v>
      </c>
      <c r="C27" s="9"/>
      <c r="D27" s="9"/>
      <c r="E27" s="9"/>
      <c r="F27" s="9"/>
      <c r="G27" s="9"/>
      <c r="H27" s="11"/>
      <c r="I27" s="11" t="s">
        <v>42</v>
      </c>
      <c r="J27" s="11">
        <f>J7+J11+J18+J25</f>
        <v>18934</v>
      </c>
      <c r="K27" s="12">
        <f>J27-B27</f>
        <v>-121506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43</v>
      </c>
      <c r="B30" s="9" t="s">
        <v>44</v>
      </c>
      <c r="C30" s="9">
        <v>18370</v>
      </c>
      <c r="D30" s="9" t="s">
        <v>45</v>
      </c>
      <c r="E30" s="9"/>
      <c r="F30" s="9"/>
      <c r="G30" s="9">
        <v>0</v>
      </c>
      <c r="H30" s="11">
        <v>6.78</v>
      </c>
      <c r="I30" s="11">
        <v>7.09</v>
      </c>
      <c r="J30" s="11">
        <f t="shared" ref="J30:J31" si="8">G30*I30</f>
        <v>0</v>
      </c>
      <c r="K30" s="12"/>
      <c r="L30" s="9"/>
      <c r="M30" s="9"/>
      <c r="N30" s="12"/>
    </row>
    <row r="31" spans="1:14" s="7" customFormat="1">
      <c r="A31" s="5"/>
      <c r="B31" s="9"/>
      <c r="C31" s="9"/>
      <c r="D31" s="9" t="s">
        <v>46</v>
      </c>
      <c r="E31" s="9"/>
      <c r="F31" s="9"/>
      <c r="G31" s="9">
        <v>1600</v>
      </c>
      <c r="H31" s="11">
        <v>16.45</v>
      </c>
      <c r="I31" s="11">
        <v>16.399999999999999</v>
      </c>
      <c r="J31" s="11">
        <f t="shared" si="8"/>
        <v>26239.999999999996</v>
      </c>
      <c r="K31" s="12"/>
      <c r="L31" s="9"/>
      <c r="M31" s="9"/>
      <c r="N31" s="12"/>
    </row>
    <row r="32" spans="1:14" s="7" customFormat="1">
      <c r="A32" s="5"/>
      <c r="B32" s="9" t="s">
        <v>35</v>
      </c>
      <c r="C32" s="9"/>
      <c r="D32" s="9"/>
      <c r="E32" s="9"/>
      <c r="F32" s="9"/>
      <c r="G32" s="9"/>
      <c r="H32" s="11"/>
      <c r="I32" s="11" t="s">
        <v>20</v>
      </c>
      <c r="J32" s="11">
        <f>SUM(J30:J31)</f>
        <v>26239.999999999996</v>
      </c>
      <c r="K32" s="12"/>
      <c r="L32" s="9"/>
      <c r="M32" s="9"/>
      <c r="N32" s="12"/>
    </row>
    <row r="33" spans="1:14" s="7" customFormat="1">
      <c r="A33" s="5" t="s">
        <v>22</v>
      </c>
      <c r="B33" s="9">
        <v>51100</v>
      </c>
      <c r="C33" s="9"/>
      <c r="D33" s="9"/>
      <c r="E33" s="9"/>
      <c r="F33" s="9"/>
      <c r="G33" s="9"/>
      <c r="H33" s="11"/>
      <c r="I33" s="11" t="s">
        <v>23</v>
      </c>
      <c r="J33" s="11">
        <f>C30+J32</f>
        <v>44610</v>
      </c>
      <c r="K33" s="12">
        <f>J33-B33</f>
        <v>-6490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43</v>
      </c>
      <c r="B37" s="9" t="s">
        <v>47</v>
      </c>
      <c r="C37" s="9">
        <v>17</v>
      </c>
      <c r="D37" s="9" t="s">
        <v>48</v>
      </c>
      <c r="E37" s="9"/>
      <c r="F37" s="9"/>
      <c r="G37" s="9">
        <v>16</v>
      </c>
      <c r="H37" s="11">
        <v>402.78</v>
      </c>
      <c r="I37" s="11">
        <v>456.91</v>
      </c>
      <c r="J37" s="11">
        <f>G37*I37</f>
        <v>7310.56</v>
      </c>
      <c r="K37" s="12"/>
      <c r="L37" s="9"/>
      <c r="M37" s="9"/>
      <c r="N37" s="12"/>
    </row>
    <row r="38" spans="1:14" s="7" customFormat="1">
      <c r="A38" s="5"/>
      <c r="B38" s="9" t="s">
        <v>35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7310.56</v>
      </c>
      <c r="K38" s="12"/>
      <c r="L38" s="9"/>
      <c r="M38" s="9"/>
      <c r="N38" s="12"/>
    </row>
    <row r="39" spans="1:14" s="7" customFormat="1">
      <c r="A39" s="5" t="s">
        <v>22</v>
      </c>
      <c r="B39" s="9">
        <v>10300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7327.56</v>
      </c>
      <c r="K39" s="12">
        <f t="shared" ref="K39:K51" si="9">J39-B39</f>
        <v>-2972.4399999999996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43</v>
      </c>
      <c r="B41" s="9" t="s">
        <v>49</v>
      </c>
      <c r="C41" s="9">
        <v>29</v>
      </c>
      <c r="D41" s="9" t="s">
        <v>50</v>
      </c>
      <c r="E41" s="9"/>
      <c r="F41" s="9"/>
      <c r="G41" s="9">
        <v>75</v>
      </c>
      <c r="H41" s="11">
        <v>65.2</v>
      </c>
      <c r="I41" s="11">
        <v>26.53</v>
      </c>
      <c r="J41" s="11">
        <f t="shared" ref="J41" si="10">G41*I41</f>
        <v>1989.75</v>
      </c>
      <c r="K41" s="12"/>
      <c r="L41" s="9" t="s">
        <v>51</v>
      </c>
      <c r="M41" s="9"/>
      <c r="N41" s="12"/>
    </row>
    <row r="42" spans="1:14" s="7" customFormat="1">
      <c r="A42" s="5"/>
      <c r="B42" s="9"/>
      <c r="C42" s="9"/>
      <c r="D42" s="9" t="s">
        <v>48</v>
      </c>
      <c r="E42" s="9"/>
      <c r="F42" s="9"/>
      <c r="G42" s="9">
        <v>17</v>
      </c>
      <c r="H42" s="11">
        <v>402.2</v>
      </c>
      <c r="I42" s="11">
        <v>456.91</v>
      </c>
      <c r="J42" s="11">
        <f>G42*I42</f>
        <v>7767.47</v>
      </c>
      <c r="K42" s="12"/>
      <c r="L42" s="9"/>
      <c r="M42" s="9"/>
      <c r="N42" s="12"/>
    </row>
    <row r="43" spans="1:14" s="7" customFormat="1">
      <c r="A43" s="5"/>
      <c r="B43" s="9" t="s">
        <v>35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9757.2200000000012</v>
      </c>
      <c r="K43" s="12"/>
      <c r="L43" s="9"/>
      <c r="M43" s="9"/>
      <c r="N43" s="12"/>
    </row>
    <row r="44" spans="1:14" s="7" customFormat="1">
      <c r="A44" s="5" t="s">
        <v>22</v>
      </c>
      <c r="B44" s="9">
        <v>17000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9786.2200000000012</v>
      </c>
      <c r="K44" s="12">
        <f t="shared" si="9"/>
        <v>-7213.7799999999988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43</v>
      </c>
      <c r="B46" s="9" t="s">
        <v>52</v>
      </c>
      <c r="C46" s="9">
        <v>121</v>
      </c>
      <c r="D46" s="9" t="s">
        <v>53</v>
      </c>
      <c r="E46" s="9"/>
      <c r="F46" s="9"/>
      <c r="G46" s="9">
        <v>1300</v>
      </c>
      <c r="H46" s="11">
        <v>5.4</v>
      </c>
      <c r="I46" s="11">
        <v>3.4</v>
      </c>
      <c r="J46" s="11">
        <f t="shared" ref="J46" si="11">G46*I46</f>
        <v>4420</v>
      </c>
      <c r="K46" s="12"/>
      <c r="L46" s="9" t="s">
        <v>54</v>
      </c>
      <c r="M46" s="9"/>
      <c r="N46" s="12"/>
    </row>
    <row r="47" spans="1:14" s="7" customFormat="1">
      <c r="A47" s="5"/>
      <c r="B47" s="9" t="s">
        <v>19</v>
      </c>
      <c r="C47" s="9"/>
      <c r="D47" s="9"/>
      <c r="E47" s="9"/>
      <c r="F47" s="9"/>
      <c r="G47" s="9"/>
      <c r="H47" s="11"/>
      <c r="I47" s="11" t="s">
        <v>20</v>
      </c>
      <c r="J47" s="11">
        <f>SUM(J46:J46)</f>
        <v>4420</v>
      </c>
      <c r="K47" s="12"/>
      <c r="L47" s="9"/>
      <c r="M47" s="9"/>
      <c r="N47" s="12"/>
    </row>
    <row r="48" spans="1:14" s="7" customFormat="1">
      <c r="A48" s="5" t="s">
        <v>22</v>
      </c>
      <c r="B48" s="9">
        <v>14100</v>
      </c>
      <c r="C48" s="9"/>
      <c r="D48" s="9"/>
      <c r="E48" s="9"/>
      <c r="F48" s="9"/>
      <c r="G48" s="9"/>
      <c r="H48" s="11"/>
      <c r="I48" s="11" t="s">
        <v>23</v>
      </c>
      <c r="J48" s="11">
        <f>C46+J47</f>
        <v>4541</v>
      </c>
      <c r="K48" s="12">
        <f t="shared" si="9"/>
        <v>-9559</v>
      </c>
      <c r="L48" s="9"/>
      <c r="M48" s="9"/>
      <c r="N48" s="12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1:14" s="7" customFormat="1">
      <c r="A51" s="5" t="s">
        <v>22</v>
      </c>
      <c r="B51" s="9">
        <f>B39+B44+B48</f>
        <v>41400</v>
      </c>
      <c r="C51" s="9"/>
      <c r="D51" s="9"/>
      <c r="E51" s="9"/>
      <c r="F51" s="9"/>
      <c r="G51" s="9"/>
      <c r="H51" s="11"/>
      <c r="I51" s="11" t="s">
        <v>42</v>
      </c>
      <c r="J51" s="11">
        <f>J39+J44+J47</f>
        <v>21533.780000000002</v>
      </c>
      <c r="K51" s="12">
        <f t="shared" si="9"/>
        <v>-19866.219999999998</v>
      </c>
      <c r="L51" s="9"/>
      <c r="M51" s="9"/>
      <c r="N51" s="12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92"/>
  <sheetViews>
    <sheetView topLeftCell="B10" workbookViewId="0">
      <selection activeCell="L19" sqref="L1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5460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0.45</v>
      </c>
      <c r="J13" s="11">
        <f>G13*I13</f>
        <v>675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0.22</v>
      </c>
      <c r="J14" s="11">
        <f t="shared" ref="J14:J17" si="5">G14*I14</f>
        <v>880</v>
      </c>
      <c r="K14" s="12" t="str">
        <f t="shared" ref="K14:K17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59</v>
      </c>
      <c r="E15" s="10">
        <v>43812</v>
      </c>
      <c r="F15" s="10">
        <v>43819</v>
      </c>
      <c r="G15" s="9">
        <v>200</v>
      </c>
      <c r="H15" s="11">
        <v>6.6</v>
      </c>
      <c r="I15" s="11">
        <v>3.8</v>
      </c>
      <c r="J15" s="11">
        <f t="shared" ref="J15" si="7">G15*I15</f>
        <v>760</v>
      </c>
      <c r="K15" s="12" t="str">
        <f t="shared" ref="K15" ca="1" si="8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60</v>
      </c>
      <c r="E16" s="10">
        <v>43812</v>
      </c>
      <c r="F16" s="10">
        <v>43815</v>
      </c>
      <c r="G16" s="9">
        <v>500</v>
      </c>
      <c r="H16" s="11">
        <v>0.92</v>
      </c>
      <c r="I16" s="11">
        <v>0.3</v>
      </c>
      <c r="J16" s="11">
        <f t="shared" ref="J16" si="9">G16*I16</f>
        <v>150</v>
      </c>
      <c r="K16" s="12" t="str">
        <f t="shared" ref="K16" ca="1" si="10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58</v>
      </c>
      <c r="E17" s="10">
        <v>43810</v>
      </c>
      <c r="F17" s="10">
        <v>43826</v>
      </c>
      <c r="G17" s="9">
        <v>1600</v>
      </c>
      <c r="H17" s="11">
        <v>1.01</v>
      </c>
      <c r="I17" s="11">
        <v>0.35</v>
      </c>
      <c r="J17" s="11">
        <f t="shared" si="5"/>
        <v>560</v>
      </c>
      <c r="K17" s="12" t="str">
        <f t="shared" ca="1" si="6"/>
        <v>Stop Lose!</v>
      </c>
      <c r="L17" s="9"/>
      <c r="M17" s="9"/>
      <c r="N17" s="12"/>
    </row>
    <row r="18" spans="1:14" s="7" customFormat="1">
      <c r="A18" s="5"/>
      <c r="B18" s="9" t="s">
        <v>35</v>
      </c>
      <c r="C18" s="9"/>
      <c r="D18" s="9"/>
      <c r="E18" s="9"/>
      <c r="F18" s="9"/>
      <c r="G18" s="9"/>
      <c r="H18" s="11"/>
      <c r="I18" s="11" t="s">
        <v>20</v>
      </c>
      <c r="J18" s="11">
        <f>SUM(J13:J14)</f>
        <v>1555</v>
      </c>
      <c r="K18" s="12"/>
      <c r="L18" s="9">
        <f>SUMIF(F13:F14, "&lt;&gt;",J13:J14)</f>
        <v>1555</v>
      </c>
      <c r="M18" s="9" t="s">
        <v>21</v>
      </c>
      <c r="N18" s="12"/>
    </row>
    <row r="19" spans="1:14" s="7" customFormat="1">
      <c r="A19" s="5" t="s">
        <v>22</v>
      </c>
      <c r="B19" s="9">
        <v>9000</v>
      </c>
      <c r="C19" s="9"/>
      <c r="D19" s="9"/>
      <c r="E19" s="9"/>
      <c r="F19" s="9"/>
      <c r="G19" s="9"/>
      <c r="H19" s="11">
        <v>10765</v>
      </c>
      <c r="I19" s="11" t="s">
        <v>23</v>
      </c>
      <c r="J19" s="11">
        <f>C13+J18</f>
        <v>7015</v>
      </c>
      <c r="K19" s="12">
        <f>J19-H19</f>
        <v>-3750</v>
      </c>
      <c r="L19" s="11"/>
      <c r="M19" s="11" t="s">
        <v>24</v>
      </c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36</v>
      </c>
      <c r="B22" s="9" t="s">
        <v>37</v>
      </c>
      <c r="C22" s="9">
        <v>-4862</v>
      </c>
      <c r="D22" s="9" t="s">
        <v>38</v>
      </c>
      <c r="E22" s="9"/>
      <c r="F22" s="9"/>
      <c r="G22" s="9">
        <v>13600</v>
      </c>
      <c r="H22" s="11">
        <v>1.21</v>
      </c>
      <c r="I22" s="11">
        <v>0.27</v>
      </c>
      <c r="J22" s="11">
        <f>G22*I22</f>
        <v>3672.0000000000005</v>
      </c>
      <c r="K22" s="12"/>
      <c r="L22" s="9" t="s">
        <v>39</v>
      </c>
      <c r="M22" s="9"/>
      <c r="N22" s="12"/>
    </row>
    <row r="23" spans="1:14" s="7" customFormat="1">
      <c r="A23" s="5"/>
      <c r="B23" s="9"/>
      <c r="C23" s="9"/>
      <c r="D23" s="9" t="s">
        <v>40</v>
      </c>
      <c r="E23" s="9"/>
      <c r="F23" s="9"/>
      <c r="G23" s="9">
        <v>1000</v>
      </c>
      <c r="H23" s="11">
        <v>10.02</v>
      </c>
      <c r="I23" s="11">
        <v>7.9</v>
      </c>
      <c r="J23" s="11">
        <f>G23*I23</f>
        <v>7900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41</v>
      </c>
      <c r="E24" s="9"/>
      <c r="F24" s="9"/>
      <c r="G24" s="9">
        <v>0</v>
      </c>
      <c r="H24" s="11">
        <v>4.33</v>
      </c>
      <c r="I24" s="11">
        <v>2.7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35</v>
      </c>
      <c r="C25" s="9"/>
      <c r="D25" s="9"/>
      <c r="E25" s="9"/>
      <c r="F25" s="9"/>
      <c r="G25" s="9"/>
      <c r="H25" s="11"/>
      <c r="I25" s="11" t="s">
        <v>20</v>
      </c>
      <c r="J25" s="11">
        <f>SUM(J22:J24)</f>
        <v>11572</v>
      </c>
      <c r="K25" s="12"/>
      <c r="L25" s="9"/>
      <c r="M25" s="9"/>
      <c r="N25" s="12"/>
    </row>
    <row r="26" spans="1:14" s="7" customFormat="1">
      <c r="A26" s="5" t="s">
        <v>22</v>
      </c>
      <c r="B26" s="9">
        <v>24940</v>
      </c>
      <c r="C26" s="9"/>
      <c r="D26" s="9"/>
      <c r="E26" s="9"/>
      <c r="F26" s="9"/>
      <c r="G26" s="9"/>
      <c r="H26" s="11">
        <v>24739</v>
      </c>
      <c r="I26" s="11" t="s">
        <v>23</v>
      </c>
      <c r="J26" s="11">
        <f>C22+J25</f>
        <v>6710</v>
      </c>
      <c r="K26" s="12">
        <f>J26-H26</f>
        <v>-18029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22</v>
      </c>
      <c r="B28" s="12">
        <f>B7+B11+B19+B26</f>
        <v>140440</v>
      </c>
      <c r="C28" s="9"/>
      <c r="D28" s="9"/>
      <c r="E28" s="9"/>
      <c r="F28" s="9"/>
      <c r="G28" s="9"/>
      <c r="H28" s="11"/>
      <c r="I28" s="11" t="s">
        <v>42</v>
      </c>
      <c r="J28" s="11">
        <f>J7+J11+J19+J26</f>
        <v>15184</v>
      </c>
      <c r="K28" s="12">
        <f>J28-B28</f>
        <v>-125256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43</v>
      </c>
      <c r="B31" s="9" t="s">
        <v>44</v>
      </c>
      <c r="C31" s="9">
        <v>18370</v>
      </c>
      <c r="D31" s="9" t="s">
        <v>45</v>
      </c>
      <c r="E31" s="9"/>
      <c r="F31" s="9"/>
      <c r="G31" s="9">
        <v>0</v>
      </c>
      <c r="H31" s="11">
        <v>6.78</v>
      </c>
      <c r="I31" s="11">
        <v>7.09</v>
      </c>
      <c r="J31" s="11">
        <f t="shared" ref="J31:J32" si="11">G31*I31</f>
        <v>0</v>
      </c>
      <c r="K31" s="12"/>
      <c r="L31" s="9"/>
      <c r="M31" s="9"/>
      <c r="N31" s="12"/>
    </row>
    <row r="32" spans="1:14" s="7" customFormat="1">
      <c r="A32" s="5"/>
      <c r="B32" s="9"/>
      <c r="C32" s="9"/>
      <c r="D32" s="9" t="s">
        <v>46</v>
      </c>
      <c r="E32" s="9"/>
      <c r="F32" s="9"/>
      <c r="G32" s="9">
        <v>1600</v>
      </c>
      <c r="H32" s="11">
        <v>16.45</v>
      </c>
      <c r="I32" s="11">
        <v>16.399999999999999</v>
      </c>
      <c r="J32" s="11">
        <f t="shared" si="11"/>
        <v>26239.999999999996</v>
      </c>
      <c r="K32" s="12"/>
      <c r="L32" s="9"/>
      <c r="M32" s="9"/>
      <c r="N32" s="12"/>
    </row>
    <row r="33" spans="1:14" s="7" customFormat="1">
      <c r="A33" s="5"/>
      <c r="B33" s="9" t="s">
        <v>35</v>
      </c>
      <c r="C33" s="9"/>
      <c r="D33" s="9"/>
      <c r="E33" s="9"/>
      <c r="F33" s="9"/>
      <c r="G33" s="9"/>
      <c r="H33" s="11"/>
      <c r="I33" s="11" t="s">
        <v>20</v>
      </c>
      <c r="J33" s="11">
        <f>SUM(J31:J32)</f>
        <v>26239.999999999996</v>
      </c>
      <c r="K33" s="12"/>
      <c r="L33" s="9"/>
      <c r="M33" s="9"/>
      <c r="N33" s="12"/>
    </row>
    <row r="34" spans="1:14" s="7" customFormat="1">
      <c r="A34" s="5" t="s">
        <v>22</v>
      </c>
      <c r="B34" s="9">
        <v>51100</v>
      </c>
      <c r="C34" s="9"/>
      <c r="D34" s="9"/>
      <c r="E34" s="9"/>
      <c r="F34" s="9"/>
      <c r="G34" s="9"/>
      <c r="H34" s="11"/>
      <c r="I34" s="11" t="s">
        <v>23</v>
      </c>
      <c r="J34" s="11">
        <f>C31+J33</f>
        <v>44610</v>
      </c>
      <c r="K34" s="12">
        <f>J34-B34</f>
        <v>-6490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43</v>
      </c>
      <c r="B38" s="9" t="s">
        <v>47</v>
      </c>
      <c r="C38" s="9">
        <v>17</v>
      </c>
      <c r="D38" s="9" t="s">
        <v>48</v>
      </c>
      <c r="E38" s="9"/>
      <c r="F38" s="9"/>
      <c r="G38" s="9">
        <v>16</v>
      </c>
      <c r="H38" s="11">
        <v>402.78</v>
      </c>
      <c r="I38" s="11">
        <v>456.91</v>
      </c>
      <c r="J38" s="11">
        <f>G38*I38</f>
        <v>7310.56</v>
      </c>
      <c r="K38" s="12"/>
      <c r="L38" s="9"/>
      <c r="M38" s="9"/>
      <c r="N38" s="12"/>
    </row>
    <row r="39" spans="1:14" s="7" customFormat="1">
      <c r="A39" s="5"/>
      <c r="B39" s="9" t="s">
        <v>35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7310.56</v>
      </c>
      <c r="K39" s="12"/>
      <c r="L39" s="9"/>
      <c r="M39" s="9"/>
      <c r="N39" s="12"/>
    </row>
    <row r="40" spans="1:14" s="7" customFormat="1">
      <c r="A40" s="5" t="s">
        <v>22</v>
      </c>
      <c r="B40" s="9">
        <v>10300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7327.56</v>
      </c>
      <c r="K40" s="12">
        <f t="shared" ref="K40:K52" si="12">J40-B40</f>
        <v>-2972.4399999999996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43</v>
      </c>
      <c r="B42" s="9" t="s">
        <v>49</v>
      </c>
      <c r="C42" s="9">
        <v>29</v>
      </c>
      <c r="D42" s="9" t="s">
        <v>50</v>
      </c>
      <c r="E42" s="9"/>
      <c r="F42" s="9"/>
      <c r="G42" s="9">
        <v>75</v>
      </c>
      <c r="H42" s="11">
        <v>65.2</v>
      </c>
      <c r="I42" s="11">
        <v>26.53</v>
      </c>
      <c r="J42" s="11">
        <f t="shared" ref="J42" si="13">G42*I42</f>
        <v>1989.75</v>
      </c>
      <c r="K42" s="12"/>
      <c r="L42" s="9" t="s">
        <v>51</v>
      </c>
      <c r="M42" s="9"/>
      <c r="N42" s="12"/>
    </row>
    <row r="43" spans="1:14" s="7" customFormat="1">
      <c r="A43" s="5"/>
      <c r="B43" s="9"/>
      <c r="C43" s="9"/>
      <c r="D43" s="9" t="s">
        <v>48</v>
      </c>
      <c r="E43" s="9"/>
      <c r="F43" s="9"/>
      <c r="G43" s="9">
        <v>17</v>
      </c>
      <c r="H43" s="11">
        <v>402.2</v>
      </c>
      <c r="I43" s="11">
        <v>456.91</v>
      </c>
      <c r="J43" s="11">
        <f>G43*I43</f>
        <v>7767.47</v>
      </c>
      <c r="K43" s="12"/>
      <c r="L43" s="9"/>
      <c r="M43" s="9"/>
      <c r="N43" s="12"/>
    </row>
    <row r="44" spans="1:14" s="7" customFormat="1">
      <c r="A44" s="5"/>
      <c r="B44" s="9" t="s">
        <v>35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9757.2200000000012</v>
      </c>
      <c r="K44" s="12"/>
      <c r="L44" s="9"/>
      <c r="M44" s="9"/>
      <c r="N44" s="12"/>
    </row>
    <row r="45" spans="1:14" s="7" customFormat="1">
      <c r="A45" s="5" t="s">
        <v>22</v>
      </c>
      <c r="B45" s="9">
        <v>17000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9786.2200000000012</v>
      </c>
      <c r="K45" s="12">
        <f t="shared" si="12"/>
        <v>-7213.7799999999988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43</v>
      </c>
      <c r="B47" s="9" t="s">
        <v>52</v>
      </c>
      <c r="C47" s="9">
        <v>121</v>
      </c>
      <c r="D47" s="9" t="s">
        <v>53</v>
      </c>
      <c r="E47" s="9"/>
      <c r="F47" s="9"/>
      <c r="G47" s="9">
        <v>1300</v>
      </c>
      <c r="H47" s="11">
        <v>5.4</v>
      </c>
      <c r="I47" s="11">
        <v>3.4</v>
      </c>
      <c r="J47" s="11">
        <f t="shared" ref="J47" si="14">G47*I47</f>
        <v>4420</v>
      </c>
      <c r="K47" s="12"/>
      <c r="L47" s="9" t="s">
        <v>54</v>
      </c>
      <c r="M47" s="9"/>
      <c r="N47" s="12"/>
    </row>
    <row r="48" spans="1:14" s="7" customFormat="1">
      <c r="A48" s="5"/>
      <c r="B48" s="9" t="s">
        <v>19</v>
      </c>
      <c r="C48" s="9"/>
      <c r="D48" s="9"/>
      <c r="E48" s="9"/>
      <c r="F48" s="9"/>
      <c r="G48" s="9"/>
      <c r="H48" s="11"/>
      <c r="I48" s="11" t="s">
        <v>20</v>
      </c>
      <c r="J48" s="11">
        <f>SUM(J47:J47)</f>
        <v>4420</v>
      </c>
      <c r="K48" s="12"/>
      <c r="L48" s="9"/>
      <c r="M48" s="9"/>
      <c r="N48" s="12"/>
    </row>
    <row r="49" spans="1:14" s="7" customFormat="1">
      <c r="A49" s="5" t="s">
        <v>22</v>
      </c>
      <c r="B49" s="9">
        <v>14100</v>
      </c>
      <c r="C49" s="9"/>
      <c r="D49" s="9"/>
      <c r="E49" s="9"/>
      <c r="F49" s="9"/>
      <c r="G49" s="9"/>
      <c r="H49" s="11"/>
      <c r="I49" s="11" t="s">
        <v>23</v>
      </c>
      <c r="J49" s="11">
        <f>C47+J48</f>
        <v>4541</v>
      </c>
      <c r="K49" s="12">
        <f t="shared" si="12"/>
        <v>-9559</v>
      </c>
      <c r="L49" s="9"/>
      <c r="M49" s="9"/>
      <c r="N49" s="12"/>
    </row>
    <row r="50" spans="1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 s="7" customFormat="1">
      <c r="A52" s="5" t="s">
        <v>22</v>
      </c>
      <c r="B52" s="9">
        <f>B40+B45+B49</f>
        <v>41400</v>
      </c>
      <c r="C52" s="9"/>
      <c r="D52" s="9"/>
      <c r="E52" s="9"/>
      <c r="F52" s="9"/>
      <c r="G52" s="9"/>
      <c r="H52" s="11"/>
      <c r="I52" s="11" t="s">
        <v>42</v>
      </c>
      <c r="J52" s="11">
        <f>J40+J45+J48</f>
        <v>21533.780000000002</v>
      </c>
      <c r="K52" s="12">
        <f t="shared" si="12"/>
        <v>-19866.219999999998</v>
      </c>
      <c r="L52" s="9"/>
      <c r="M52" s="9"/>
      <c r="N52" s="12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topLeftCell="B10" workbookViewId="0">
      <selection activeCell="L18" sqref="L1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5460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0.14000000000000001</v>
      </c>
      <c r="J13" s="11">
        <f>G13*I13</f>
        <v>210.00000000000003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0.15</v>
      </c>
      <c r="J14" s="11">
        <f t="shared" ref="J14:J16" si="5">G14*I14</f>
        <v>600</v>
      </c>
      <c r="K14" s="12" t="str">
        <f t="shared" ref="K14:K16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59</v>
      </c>
      <c r="E15" s="10">
        <v>43812</v>
      </c>
      <c r="F15" s="10">
        <v>43819</v>
      </c>
      <c r="G15" s="9">
        <v>200</v>
      </c>
      <c r="H15" s="11">
        <v>6.6</v>
      </c>
      <c r="I15" s="11">
        <v>1.35</v>
      </c>
      <c r="J15" s="11">
        <f t="shared" si="5"/>
        <v>270</v>
      </c>
      <c r="K15" s="12" t="str">
        <f t="shared" ref="K15" ca="1" si="7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58</v>
      </c>
      <c r="E16" s="10">
        <v>43810</v>
      </c>
      <c r="F16" s="10">
        <v>43826</v>
      </c>
      <c r="G16" s="9">
        <v>1600</v>
      </c>
      <c r="H16" s="11">
        <v>1.01</v>
      </c>
      <c r="I16" s="11">
        <v>0.19</v>
      </c>
      <c r="J16" s="11">
        <f t="shared" si="5"/>
        <v>304</v>
      </c>
      <c r="K16" s="12" t="str">
        <f t="shared" ca="1" si="6"/>
        <v>Stop Lose!</v>
      </c>
      <c r="L16" s="9"/>
      <c r="M16" s="9"/>
      <c r="N16" s="12"/>
    </row>
    <row r="17" spans="1:14" s="7" customFormat="1">
      <c r="A17" s="5"/>
      <c r="B17" s="9" t="s">
        <v>35</v>
      </c>
      <c r="C17" s="9"/>
      <c r="D17" s="9"/>
      <c r="E17" s="9"/>
      <c r="F17" s="9"/>
      <c r="G17" s="9"/>
      <c r="H17" s="11"/>
      <c r="I17" s="11" t="s">
        <v>20</v>
      </c>
      <c r="J17" s="11">
        <f>SUM(J13:J14)</f>
        <v>810</v>
      </c>
      <c r="K17" s="12"/>
      <c r="L17" s="9">
        <f>SUMIF(F13:F14, "&lt;&gt;",J13:J14)</f>
        <v>810</v>
      </c>
      <c r="M17" s="9" t="s">
        <v>21</v>
      </c>
      <c r="N17" s="12"/>
    </row>
    <row r="18" spans="1:14" s="7" customFormat="1">
      <c r="A18" s="5" t="s">
        <v>22</v>
      </c>
      <c r="B18" s="9">
        <v>9000</v>
      </c>
      <c r="C18" s="9"/>
      <c r="D18" s="9"/>
      <c r="E18" s="9"/>
      <c r="F18" s="9"/>
      <c r="G18" s="9"/>
      <c r="H18" s="11">
        <v>7015</v>
      </c>
      <c r="I18" s="11" t="s">
        <v>23</v>
      </c>
      <c r="J18" s="11">
        <f>C13+J17</f>
        <v>6270</v>
      </c>
      <c r="K18" s="12">
        <f>J18-H18</f>
        <v>-745</v>
      </c>
      <c r="L18" s="11"/>
      <c r="M18" s="11" t="s">
        <v>24</v>
      </c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36</v>
      </c>
      <c r="B21" s="9" t="s">
        <v>37</v>
      </c>
      <c r="C21" s="9">
        <v>-4862</v>
      </c>
      <c r="D21" s="9" t="s">
        <v>38</v>
      </c>
      <c r="E21" s="9"/>
      <c r="F21" s="9"/>
      <c r="G21" s="9">
        <v>13600</v>
      </c>
      <c r="H21" s="11">
        <v>1.21</v>
      </c>
      <c r="I21" s="11">
        <v>0.27</v>
      </c>
      <c r="J21" s="11">
        <f>G21*I21</f>
        <v>3672.0000000000005</v>
      </c>
      <c r="K21" s="12"/>
      <c r="L21" s="9" t="s">
        <v>39</v>
      </c>
      <c r="M21" s="9"/>
      <c r="N21" s="12"/>
    </row>
    <row r="22" spans="1:14" s="7" customFormat="1">
      <c r="A22" s="5"/>
      <c r="B22" s="9"/>
      <c r="C22" s="9"/>
      <c r="D22" s="9" t="s">
        <v>40</v>
      </c>
      <c r="E22" s="9"/>
      <c r="F22" s="9"/>
      <c r="G22" s="9">
        <v>1000</v>
      </c>
      <c r="H22" s="11">
        <v>10.02</v>
      </c>
      <c r="I22" s="11">
        <v>7.9</v>
      </c>
      <c r="J22" s="11">
        <f>G22*I22</f>
        <v>7900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41</v>
      </c>
      <c r="E23" s="9"/>
      <c r="F23" s="9"/>
      <c r="G23" s="9">
        <v>0</v>
      </c>
      <c r="H23" s="11">
        <v>4.33</v>
      </c>
      <c r="I23" s="11">
        <v>2.7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35</v>
      </c>
      <c r="C24" s="9"/>
      <c r="D24" s="9"/>
      <c r="E24" s="9"/>
      <c r="F24" s="9"/>
      <c r="G24" s="9"/>
      <c r="H24" s="11"/>
      <c r="I24" s="11" t="s">
        <v>20</v>
      </c>
      <c r="J24" s="11">
        <f>SUM(J21:J23)</f>
        <v>11572</v>
      </c>
      <c r="K24" s="12"/>
      <c r="L24" s="9"/>
      <c r="M24" s="9"/>
      <c r="N24" s="12"/>
    </row>
    <row r="25" spans="1:14" s="7" customFormat="1">
      <c r="A25" s="5" t="s">
        <v>22</v>
      </c>
      <c r="B25" s="9">
        <v>24940</v>
      </c>
      <c r="C25" s="9"/>
      <c r="D25" s="9"/>
      <c r="E25" s="9"/>
      <c r="F25" s="9"/>
      <c r="G25" s="9"/>
      <c r="H25" s="11">
        <v>24739</v>
      </c>
      <c r="I25" s="11" t="s">
        <v>23</v>
      </c>
      <c r="J25" s="11">
        <f>C21+J24</f>
        <v>6710</v>
      </c>
      <c r="K25" s="12">
        <f>J25-H25</f>
        <v>-18029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22</v>
      </c>
      <c r="B27" s="12">
        <f>B7+B11+B18+B25</f>
        <v>140440</v>
      </c>
      <c r="C27" s="9"/>
      <c r="D27" s="9"/>
      <c r="E27" s="9"/>
      <c r="F27" s="9"/>
      <c r="G27" s="9"/>
      <c r="H27" s="11"/>
      <c r="I27" s="11" t="s">
        <v>42</v>
      </c>
      <c r="J27" s="11">
        <f>J7+J11+J18+J25</f>
        <v>14439</v>
      </c>
      <c r="K27" s="12">
        <f>J27-B27</f>
        <v>-126001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43</v>
      </c>
      <c r="B30" s="9" t="s">
        <v>44</v>
      </c>
      <c r="C30" s="9">
        <v>18370</v>
      </c>
      <c r="D30" s="9" t="s">
        <v>45</v>
      </c>
      <c r="E30" s="9"/>
      <c r="F30" s="9"/>
      <c r="G30" s="9">
        <v>0</v>
      </c>
      <c r="H30" s="11">
        <v>6.78</v>
      </c>
      <c r="I30" s="11">
        <v>7.09</v>
      </c>
      <c r="J30" s="11">
        <f t="shared" ref="J30:J31" si="8">G30*I30</f>
        <v>0</v>
      </c>
      <c r="K30" s="12"/>
      <c r="L30" s="9"/>
      <c r="M30" s="9"/>
      <c r="N30" s="12"/>
    </row>
    <row r="31" spans="1:14" s="7" customFormat="1">
      <c r="A31" s="5"/>
      <c r="B31" s="9"/>
      <c r="C31" s="9"/>
      <c r="D31" s="9" t="s">
        <v>46</v>
      </c>
      <c r="E31" s="9"/>
      <c r="F31" s="9"/>
      <c r="G31" s="9">
        <v>1600</v>
      </c>
      <c r="H31" s="11">
        <v>16.45</v>
      </c>
      <c r="I31" s="11">
        <v>16.399999999999999</v>
      </c>
      <c r="J31" s="11">
        <f t="shared" si="8"/>
        <v>26239.999999999996</v>
      </c>
      <c r="K31" s="12"/>
      <c r="L31" s="9"/>
      <c r="M31" s="9"/>
      <c r="N31" s="12"/>
    </row>
    <row r="32" spans="1:14" s="7" customFormat="1">
      <c r="A32" s="5"/>
      <c r="B32" s="9" t="s">
        <v>35</v>
      </c>
      <c r="C32" s="9"/>
      <c r="D32" s="9"/>
      <c r="E32" s="9"/>
      <c r="F32" s="9"/>
      <c r="G32" s="9"/>
      <c r="H32" s="11"/>
      <c r="I32" s="11" t="s">
        <v>20</v>
      </c>
      <c r="J32" s="11">
        <f>SUM(J30:J31)</f>
        <v>26239.999999999996</v>
      </c>
      <c r="K32" s="12"/>
      <c r="L32" s="9"/>
      <c r="M32" s="9"/>
      <c r="N32" s="12"/>
    </row>
    <row r="33" spans="1:14" s="7" customFormat="1">
      <c r="A33" s="5" t="s">
        <v>22</v>
      </c>
      <c r="B33" s="9">
        <v>51100</v>
      </c>
      <c r="C33" s="9"/>
      <c r="D33" s="9"/>
      <c r="E33" s="9"/>
      <c r="F33" s="9"/>
      <c r="G33" s="9"/>
      <c r="H33" s="11"/>
      <c r="I33" s="11" t="s">
        <v>23</v>
      </c>
      <c r="J33" s="11">
        <f>C30+J32</f>
        <v>44610</v>
      </c>
      <c r="K33" s="12">
        <f>J33-B33</f>
        <v>-6490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43</v>
      </c>
      <c r="B37" s="9" t="s">
        <v>47</v>
      </c>
      <c r="C37" s="9">
        <v>17</v>
      </c>
      <c r="D37" s="9" t="s">
        <v>48</v>
      </c>
      <c r="E37" s="9"/>
      <c r="F37" s="9"/>
      <c r="G37" s="9">
        <v>16</v>
      </c>
      <c r="H37" s="11">
        <v>402.78</v>
      </c>
      <c r="I37" s="11">
        <v>456.91</v>
      </c>
      <c r="J37" s="11">
        <f>G37*I37</f>
        <v>7310.56</v>
      </c>
      <c r="K37" s="12"/>
      <c r="L37" s="9"/>
      <c r="M37" s="9"/>
      <c r="N37" s="12"/>
    </row>
    <row r="38" spans="1:14" s="7" customFormat="1">
      <c r="A38" s="5"/>
      <c r="B38" s="9" t="s">
        <v>35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7310.56</v>
      </c>
      <c r="K38" s="12"/>
      <c r="L38" s="9"/>
      <c r="M38" s="9"/>
      <c r="N38" s="12"/>
    </row>
    <row r="39" spans="1:14" s="7" customFormat="1">
      <c r="A39" s="5" t="s">
        <v>22</v>
      </c>
      <c r="B39" s="9">
        <v>10300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7327.56</v>
      </c>
      <c r="K39" s="12">
        <f t="shared" ref="K39:K51" si="9">J39-B39</f>
        <v>-2972.4399999999996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43</v>
      </c>
      <c r="B41" s="9" t="s">
        <v>49</v>
      </c>
      <c r="C41" s="9">
        <v>29</v>
      </c>
      <c r="D41" s="9" t="s">
        <v>50</v>
      </c>
      <c r="E41" s="9"/>
      <c r="F41" s="9"/>
      <c r="G41" s="9">
        <v>75</v>
      </c>
      <c r="H41" s="11">
        <v>65.2</v>
      </c>
      <c r="I41" s="11">
        <v>26.53</v>
      </c>
      <c r="J41" s="11">
        <f t="shared" ref="J41" si="10">G41*I41</f>
        <v>1989.75</v>
      </c>
      <c r="K41" s="12"/>
      <c r="L41" s="9" t="s">
        <v>51</v>
      </c>
      <c r="M41" s="9"/>
      <c r="N41" s="12"/>
    </row>
    <row r="42" spans="1:14" s="7" customFormat="1">
      <c r="A42" s="5"/>
      <c r="B42" s="9"/>
      <c r="C42" s="9"/>
      <c r="D42" s="9" t="s">
        <v>48</v>
      </c>
      <c r="E42" s="9"/>
      <c r="F42" s="9"/>
      <c r="G42" s="9">
        <v>17</v>
      </c>
      <c r="H42" s="11">
        <v>402.2</v>
      </c>
      <c r="I42" s="11">
        <v>456.91</v>
      </c>
      <c r="J42" s="11">
        <f>G42*I42</f>
        <v>7767.47</v>
      </c>
      <c r="K42" s="12"/>
      <c r="L42" s="9"/>
      <c r="M42" s="9"/>
      <c r="N42" s="12"/>
    </row>
    <row r="43" spans="1:14" s="7" customFormat="1">
      <c r="A43" s="5"/>
      <c r="B43" s="9" t="s">
        <v>35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9757.2200000000012</v>
      </c>
      <c r="K43" s="12"/>
      <c r="L43" s="9"/>
      <c r="M43" s="9"/>
      <c r="N43" s="12"/>
    </row>
    <row r="44" spans="1:14" s="7" customFormat="1">
      <c r="A44" s="5" t="s">
        <v>22</v>
      </c>
      <c r="B44" s="9">
        <v>17000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9786.2200000000012</v>
      </c>
      <c r="K44" s="12">
        <f t="shared" si="9"/>
        <v>-7213.7799999999988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43</v>
      </c>
      <c r="B46" s="9" t="s">
        <v>52</v>
      </c>
      <c r="C46" s="9">
        <v>121</v>
      </c>
      <c r="D46" s="9" t="s">
        <v>53</v>
      </c>
      <c r="E46" s="9"/>
      <c r="F46" s="9"/>
      <c r="G46" s="9">
        <v>1300</v>
      </c>
      <c r="H46" s="11">
        <v>5.4</v>
      </c>
      <c r="I46" s="11">
        <v>3.4</v>
      </c>
      <c r="J46" s="11">
        <f t="shared" ref="J46" si="11">G46*I46</f>
        <v>4420</v>
      </c>
      <c r="K46" s="12"/>
      <c r="L46" s="9" t="s">
        <v>54</v>
      </c>
      <c r="M46" s="9"/>
      <c r="N46" s="12"/>
    </row>
    <row r="47" spans="1:14" s="7" customFormat="1">
      <c r="A47" s="5"/>
      <c r="B47" s="9" t="s">
        <v>19</v>
      </c>
      <c r="C47" s="9"/>
      <c r="D47" s="9"/>
      <c r="E47" s="9"/>
      <c r="F47" s="9"/>
      <c r="G47" s="9"/>
      <c r="H47" s="11"/>
      <c r="I47" s="11" t="s">
        <v>20</v>
      </c>
      <c r="J47" s="11">
        <f>SUM(J46:J46)</f>
        <v>4420</v>
      </c>
      <c r="K47" s="12"/>
      <c r="L47" s="9"/>
      <c r="M47" s="9"/>
      <c r="N47" s="12"/>
    </row>
    <row r="48" spans="1:14" s="7" customFormat="1">
      <c r="A48" s="5" t="s">
        <v>22</v>
      </c>
      <c r="B48" s="9">
        <v>14100</v>
      </c>
      <c r="C48" s="9"/>
      <c r="D48" s="9"/>
      <c r="E48" s="9"/>
      <c r="F48" s="9"/>
      <c r="G48" s="9"/>
      <c r="H48" s="11"/>
      <c r="I48" s="11" t="s">
        <v>23</v>
      </c>
      <c r="J48" s="11">
        <f>C46+J47</f>
        <v>4541</v>
      </c>
      <c r="K48" s="12">
        <f t="shared" si="9"/>
        <v>-9559</v>
      </c>
      <c r="L48" s="9"/>
      <c r="M48" s="9"/>
      <c r="N48" s="12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1:14" s="7" customFormat="1">
      <c r="A51" s="5" t="s">
        <v>22</v>
      </c>
      <c r="B51" s="9">
        <f>B39+B44+B48</f>
        <v>41400</v>
      </c>
      <c r="C51" s="9"/>
      <c r="D51" s="9"/>
      <c r="E51" s="9"/>
      <c r="F51" s="9"/>
      <c r="G51" s="9"/>
      <c r="H51" s="11"/>
      <c r="I51" s="11" t="s">
        <v>42</v>
      </c>
      <c r="J51" s="11">
        <f>J39+J44+J47</f>
        <v>21533.780000000002</v>
      </c>
      <c r="K51" s="12">
        <f t="shared" si="9"/>
        <v>-19866.219999999998</v>
      </c>
      <c r="L51" s="9"/>
      <c r="M51" s="9"/>
      <c r="N51" s="12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0"/>
  <sheetViews>
    <sheetView topLeftCell="B10" workbookViewId="0">
      <selection activeCell="L18" sqref="L1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5460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0.14000000000000001</v>
      </c>
      <c r="J13" s="11">
        <f>G13*I13</f>
        <v>210.00000000000003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0.15</v>
      </c>
      <c r="J14" s="11">
        <f t="shared" ref="J14:J15" si="5">G14*I14</f>
        <v>600</v>
      </c>
      <c r="K14" s="12" t="str">
        <f t="shared" ref="K14:K15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58</v>
      </c>
      <c r="E15" s="10">
        <v>43810</v>
      </c>
      <c r="F15" s="10">
        <v>43826</v>
      </c>
      <c r="G15" s="9">
        <v>1600</v>
      </c>
      <c r="H15" s="11">
        <v>1.01</v>
      </c>
      <c r="I15" s="11">
        <v>0.19</v>
      </c>
      <c r="J15" s="11">
        <f t="shared" si="5"/>
        <v>304</v>
      </c>
      <c r="K15" s="12" t="str">
        <f t="shared" ca="1" si="6"/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810</v>
      </c>
      <c r="K16" s="12"/>
      <c r="L16" s="9">
        <f>SUMIF(F13:F14, "&lt;&gt;",J13:J14)</f>
        <v>810</v>
      </c>
      <c r="M16" s="9" t="s">
        <v>21</v>
      </c>
      <c r="N16" s="12"/>
    </row>
    <row r="17" spans="1:14" s="7" customFormat="1">
      <c r="A17" s="5" t="s">
        <v>22</v>
      </c>
      <c r="B17" s="9">
        <v>9000</v>
      </c>
      <c r="C17" s="9"/>
      <c r="D17" s="9"/>
      <c r="E17" s="9"/>
      <c r="F17" s="9"/>
      <c r="G17" s="9"/>
      <c r="H17" s="11">
        <v>6270</v>
      </c>
      <c r="I17" s="11" t="s">
        <v>23</v>
      </c>
      <c r="J17" s="11">
        <f>C13+J16</f>
        <v>6270</v>
      </c>
      <c r="K17" s="12">
        <f>J17-H17</f>
        <v>0</v>
      </c>
      <c r="L17" s="11">
        <f>J17-'20191213'!J19</f>
        <v>-745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140440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14439</v>
      </c>
      <c r="K26" s="12">
        <f>J26-B26</f>
        <v>-126001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7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7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8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9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8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0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8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8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0"/>
  <sheetViews>
    <sheetView topLeftCell="B25" workbookViewId="0">
      <selection activeCell="I45" sqref="I4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5460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0.14000000000000001</v>
      </c>
      <c r="J13" s="11">
        <f>G13*I13</f>
        <v>210.00000000000003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0.15</v>
      </c>
      <c r="J14" s="11">
        <f t="shared" ref="J14:J15" si="5">G14*I14</f>
        <v>600</v>
      </c>
      <c r="K14" s="12" t="str">
        <f t="shared" ref="K14:K15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58</v>
      </c>
      <c r="E15" s="10">
        <v>43810</v>
      </c>
      <c r="F15" s="10">
        <v>43826</v>
      </c>
      <c r="G15" s="9">
        <v>1600</v>
      </c>
      <c r="H15" s="11">
        <v>1.01</v>
      </c>
      <c r="I15" s="11">
        <v>0.19</v>
      </c>
      <c r="J15" s="11">
        <f t="shared" si="5"/>
        <v>304</v>
      </c>
      <c r="K15" s="12" t="str">
        <f t="shared" ca="1" si="6"/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810</v>
      </c>
      <c r="K16" s="12"/>
      <c r="L16" s="9">
        <f>SUMIF(F13:F14, "&lt;&gt;",J13:J14)</f>
        <v>810</v>
      </c>
      <c r="M16" s="9" t="s">
        <v>21</v>
      </c>
      <c r="N16" s="12"/>
    </row>
    <row r="17" spans="1:14" s="7" customFormat="1">
      <c r="A17" s="5" t="s">
        <v>22</v>
      </c>
      <c r="B17" s="9">
        <v>9000</v>
      </c>
      <c r="C17" s="9"/>
      <c r="D17" s="9"/>
      <c r="E17" s="9"/>
      <c r="F17" s="9"/>
      <c r="G17" s="9"/>
      <c r="H17" s="11">
        <v>6270</v>
      </c>
      <c r="I17" s="11" t="s">
        <v>23</v>
      </c>
      <c r="J17" s="11">
        <f>C13+J16</f>
        <v>6270</v>
      </c>
      <c r="K17" s="12">
        <f>J17-H17</f>
        <v>0</v>
      </c>
      <c r="L17" s="11">
        <f>J17-'20191220'!J17</f>
        <v>0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140440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14439</v>
      </c>
      <c r="K26" s="12">
        <f>J26-B26</f>
        <v>-126001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7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7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8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9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8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0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8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8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3"/>
  <sheetViews>
    <sheetView workbookViewId="0">
      <selection activeCell="L20" sqref="L2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2983</v>
      </c>
      <c r="D13" s="9" t="s">
        <v>28</v>
      </c>
      <c r="E13" s="10">
        <v>43776</v>
      </c>
      <c r="F13" s="10">
        <v>43798</v>
      </c>
      <c r="G13" s="9">
        <v>15000</v>
      </c>
      <c r="H13" s="11">
        <v>0.39</v>
      </c>
      <c r="I13" s="11">
        <v>0.02</v>
      </c>
      <c r="J13" s="11">
        <f>G13*I13</f>
        <v>300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29</v>
      </c>
      <c r="E14" s="10">
        <v>43766</v>
      </c>
      <c r="F14" s="10">
        <v>43798</v>
      </c>
      <c r="G14" s="9">
        <v>15000</v>
      </c>
      <c r="H14" s="11">
        <v>0.78</v>
      </c>
      <c r="I14" s="11">
        <v>0.01</v>
      </c>
      <c r="J14" s="11">
        <f>G14*I14</f>
        <v>150</v>
      </c>
      <c r="K14" s="12" t="str">
        <f t="shared" ref="K14" ca="1" si="5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28</v>
      </c>
      <c r="E15" s="10">
        <v>43789</v>
      </c>
      <c r="F15" s="10">
        <v>43805</v>
      </c>
      <c r="G15" s="9">
        <v>8000</v>
      </c>
      <c r="H15" s="11">
        <v>0.28000000000000003</v>
      </c>
      <c r="I15" s="11">
        <v>0.08</v>
      </c>
      <c r="J15" s="11">
        <f>G15*I15</f>
        <v>640</v>
      </c>
      <c r="K15" s="12" t="str">
        <f t="shared" ref="K15" ca="1" si="6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30</v>
      </c>
      <c r="E16" s="10">
        <v>43763</v>
      </c>
      <c r="F16" s="10">
        <v>43798</v>
      </c>
      <c r="G16" s="9">
        <v>200</v>
      </c>
      <c r="H16" s="11">
        <v>13.6</v>
      </c>
      <c r="I16" s="11">
        <v>0.09</v>
      </c>
      <c r="J16" s="11">
        <f t="shared" ref="J16:J18" si="7">G16*I16</f>
        <v>18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31</v>
      </c>
      <c r="E17" s="10">
        <v>43770</v>
      </c>
      <c r="F17" s="10">
        <v>43805</v>
      </c>
      <c r="G17" s="9">
        <v>12000</v>
      </c>
      <c r="H17" s="11">
        <v>1.64</v>
      </c>
      <c r="I17" s="11">
        <v>0.2</v>
      </c>
      <c r="J17" s="11">
        <f t="shared" si="7"/>
        <v>2400</v>
      </c>
      <c r="K17" s="12" t="str">
        <f t="shared" ref="K17:K18" ca="1" si="9">IF(AND(F17&lt;&gt;"", I17/H17&lt;=Allowed_Lose_Ratio),"Stop Lose!",IF(AND(F17&lt;&gt;"", DAYS360(TODAY(), E17)&gt;2), "Hold Too Long", "Ok"))</f>
        <v>Stop Lose!</v>
      </c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33</v>
      </c>
      <c r="E18" s="10">
        <v>43770</v>
      </c>
      <c r="F18" s="10">
        <v>43798</v>
      </c>
      <c r="G18" s="9">
        <v>9000</v>
      </c>
      <c r="H18" s="11">
        <v>0.89</v>
      </c>
      <c r="I18" s="11">
        <v>0.01</v>
      </c>
      <c r="J18" s="11">
        <f t="shared" si="7"/>
        <v>90</v>
      </c>
      <c r="K18" s="12" t="str">
        <f t="shared" ca="1" si="9"/>
        <v>Stop Lose!</v>
      </c>
      <c r="L18" s="9" t="s">
        <v>34</v>
      </c>
      <c r="M18" s="9"/>
      <c r="N18" s="12"/>
    </row>
    <row r="19" spans="1:14" s="7" customFormat="1">
      <c r="A19" s="5"/>
      <c r="B19" s="9" t="s">
        <v>35</v>
      </c>
      <c r="C19" s="9"/>
      <c r="D19" s="9"/>
      <c r="E19" s="9"/>
      <c r="F19" s="9"/>
      <c r="G19" s="9"/>
      <c r="H19" s="11"/>
      <c r="I19" s="11" t="s">
        <v>20</v>
      </c>
      <c r="J19" s="11">
        <f>SUM(J13:J18)</f>
        <v>3598</v>
      </c>
      <c r="K19" s="12"/>
      <c r="L19" s="9">
        <f>SUMIF(F13:F18, "&lt;&gt;",J13:J18)</f>
        <v>3598</v>
      </c>
      <c r="M19" s="9" t="s">
        <v>21</v>
      </c>
      <c r="N19" s="12"/>
    </row>
    <row r="20" spans="1:14" s="7" customFormat="1">
      <c r="A20" s="5" t="s">
        <v>22</v>
      </c>
      <c r="B20" s="9">
        <v>0</v>
      </c>
      <c r="C20" s="9"/>
      <c r="D20" s="9"/>
      <c r="E20" s="9"/>
      <c r="F20" s="9"/>
      <c r="G20" s="9"/>
      <c r="H20" s="11">
        <v>11379</v>
      </c>
      <c r="I20" s="11" t="s">
        <v>23</v>
      </c>
      <c r="J20" s="11">
        <f>C13+J19</f>
        <v>6581</v>
      </c>
      <c r="K20" s="12">
        <f>J20-H20</f>
        <v>-4798</v>
      </c>
      <c r="L20" s="11"/>
      <c r="M20" s="11" t="s">
        <v>24</v>
      </c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36</v>
      </c>
      <c r="B23" s="9" t="s">
        <v>37</v>
      </c>
      <c r="C23" s="9">
        <v>-4862</v>
      </c>
      <c r="D23" s="9" t="s">
        <v>38</v>
      </c>
      <c r="E23" s="9"/>
      <c r="F23" s="9"/>
      <c r="G23" s="9">
        <v>13600</v>
      </c>
      <c r="H23" s="11">
        <v>1.21</v>
      </c>
      <c r="I23" s="11">
        <v>0.27</v>
      </c>
      <c r="J23" s="11">
        <f>G23*I23</f>
        <v>3672.0000000000005</v>
      </c>
      <c r="K23" s="12"/>
      <c r="L23" s="9" t="s">
        <v>39</v>
      </c>
      <c r="M23" s="9"/>
      <c r="N23" s="12"/>
    </row>
    <row r="24" spans="1:14" s="7" customFormat="1">
      <c r="A24" s="5"/>
      <c r="B24" s="9"/>
      <c r="C24" s="9"/>
      <c r="D24" s="9" t="s">
        <v>40</v>
      </c>
      <c r="E24" s="9"/>
      <c r="F24" s="9"/>
      <c r="G24" s="9">
        <v>1000</v>
      </c>
      <c r="H24" s="11">
        <v>10.02</v>
      </c>
      <c r="I24" s="11">
        <v>7.11</v>
      </c>
      <c r="J24" s="11">
        <f>G24*I24</f>
        <v>7110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41</v>
      </c>
      <c r="E25" s="9"/>
      <c r="F25" s="9"/>
      <c r="G25" s="9">
        <v>0</v>
      </c>
      <c r="H25" s="11">
        <v>4.33</v>
      </c>
      <c r="I25" s="11">
        <v>2.7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35</v>
      </c>
      <c r="C26" s="9"/>
      <c r="D26" s="9"/>
      <c r="E26" s="9"/>
      <c r="F26" s="9"/>
      <c r="G26" s="9"/>
      <c r="H26" s="11"/>
      <c r="I26" s="11" t="s">
        <v>20</v>
      </c>
      <c r="J26" s="11">
        <f>SUM(J23:J25)</f>
        <v>10782</v>
      </c>
      <c r="K26" s="12"/>
      <c r="L26" s="9"/>
      <c r="M26" s="9"/>
      <c r="N26" s="12"/>
    </row>
    <row r="27" spans="1:14" s="7" customFormat="1">
      <c r="A27" s="5" t="s">
        <v>22</v>
      </c>
      <c r="B27" s="9">
        <v>24940</v>
      </c>
      <c r="C27" s="9"/>
      <c r="D27" s="9"/>
      <c r="E27" s="9"/>
      <c r="F27" s="9"/>
      <c r="G27" s="9"/>
      <c r="H27" s="11">
        <v>24739</v>
      </c>
      <c r="I27" s="11" t="s">
        <v>23</v>
      </c>
      <c r="J27" s="11">
        <f>C23+J26</f>
        <v>5920</v>
      </c>
      <c r="K27" s="12">
        <f>J27-H27</f>
        <v>-18819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22</v>
      </c>
      <c r="B29" s="12">
        <f>B7+B11+B20+B27</f>
        <v>131440</v>
      </c>
      <c r="C29" s="9"/>
      <c r="D29" s="9"/>
      <c r="E29" s="9"/>
      <c r="F29" s="9"/>
      <c r="G29" s="9"/>
      <c r="H29" s="11"/>
      <c r="I29" s="11" t="s">
        <v>42</v>
      </c>
      <c r="J29" s="11">
        <f>J7+J11+J20+J27</f>
        <v>13960</v>
      </c>
      <c r="K29" s="12">
        <f>J29-B29</f>
        <v>-117480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43</v>
      </c>
      <c r="B32" s="9" t="s">
        <v>44</v>
      </c>
      <c r="C32" s="9">
        <v>18370</v>
      </c>
      <c r="D32" s="9" t="s">
        <v>45</v>
      </c>
      <c r="E32" s="9"/>
      <c r="F32" s="9"/>
      <c r="G32" s="9">
        <v>0</v>
      </c>
      <c r="H32" s="11">
        <v>6.78</v>
      </c>
      <c r="I32" s="11">
        <v>7.09</v>
      </c>
      <c r="J32" s="11">
        <f t="shared" ref="J32:J33" si="10">G32*I32</f>
        <v>0</v>
      </c>
      <c r="K32" s="12"/>
      <c r="L32" s="9"/>
      <c r="M32" s="9"/>
      <c r="N32" s="12"/>
    </row>
    <row r="33" spans="1:14" s="7" customFormat="1">
      <c r="A33" s="5"/>
      <c r="B33" s="9"/>
      <c r="C33" s="9"/>
      <c r="D33" s="9" t="s">
        <v>46</v>
      </c>
      <c r="E33" s="9"/>
      <c r="F33" s="9"/>
      <c r="G33" s="9">
        <v>1600</v>
      </c>
      <c r="H33" s="11">
        <v>16.45</v>
      </c>
      <c r="I33" s="11">
        <v>16.399999999999999</v>
      </c>
      <c r="J33" s="11">
        <f t="shared" si="10"/>
        <v>26239.999999999996</v>
      </c>
      <c r="K33" s="12"/>
      <c r="L33" s="9"/>
      <c r="M33" s="9"/>
      <c r="N33" s="12"/>
    </row>
    <row r="34" spans="1:14" s="7" customFormat="1">
      <c r="A34" s="5"/>
      <c r="B34" s="9" t="s">
        <v>35</v>
      </c>
      <c r="C34" s="9"/>
      <c r="D34" s="9"/>
      <c r="E34" s="9"/>
      <c r="F34" s="9"/>
      <c r="G34" s="9"/>
      <c r="H34" s="11"/>
      <c r="I34" s="11" t="s">
        <v>20</v>
      </c>
      <c r="J34" s="11">
        <f>SUM(J32:J33)</f>
        <v>26239.999999999996</v>
      </c>
      <c r="K34" s="12"/>
      <c r="L34" s="9"/>
      <c r="M34" s="9"/>
      <c r="N34" s="12"/>
    </row>
    <row r="35" spans="1:14" s="7" customFormat="1">
      <c r="A35" s="5" t="s">
        <v>22</v>
      </c>
      <c r="B35" s="9">
        <v>51100</v>
      </c>
      <c r="C35" s="9"/>
      <c r="D35" s="9"/>
      <c r="E35" s="9"/>
      <c r="F35" s="9"/>
      <c r="G35" s="9"/>
      <c r="H35" s="11"/>
      <c r="I35" s="11" t="s">
        <v>23</v>
      </c>
      <c r="J35" s="11">
        <f>C32+J34</f>
        <v>44610</v>
      </c>
      <c r="K35" s="12">
        <f>J35-B35</f>
        <v>-6490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47</v>
      </c>
      <c r="C39" s="9">
        <v>17</v>
      </c>
      <c r="D39" s="9" t="s">
        <v>48</v>
      </c>
      <c r="E39" s="9"/>
      <c r="F39" s="9"/>
      <c r="G39" s="9">
        <v>16</v>
      </c>
      <c r="H39" s="11">
        <v>402.78</v>
      </c>
      <c r="I39" s="11">
        <v>456.91</v>
      </c>
      <c r="J39" s="11">
        <f>G39*I39</f>
        <v>7310.56</v>
      </c>
      <c r="K39" s="12"/>
      <c r="L39" s="9"/>
      <c r="M39" s="9"/>
      <c r="N39" s="12"/>
    </row>
    <row r="40" spans="1:14" s="7" customFormat="1">
      <c r="A40" s="5"/>
      <c r="B40" s="9" t="s">
        <v>35</v>
      </c>
      <c r="C40" s="9"/>
      <c r="D40" s="9"/>
      <c r="E40" s="9"/>
      <c r="F40" s="9"/>
      <c r="G40" s="9"/>
      <c r="H40" s="11"/>
      <c r="I40" s="11" t="s">
        <v>20</v>
      </c>
      <c r="J40" s="11">
        <f>SUM(J39:J39)</f>
        <v>7310.56</v>
      </c>
      <c r="K40" s="12"/>
      <c r="L40" s="9"/>
      <c r="M40" s="9"/>
      <c r="N40" s="12"/>
    </row>
    <row r="41" spans="1:14" s="7" customFormat="1">
      <c r="A41" s="5" t="s">
        <v>22</v>
      </c>
      <c r="B41" s="9">
        <v>10300</v>
      </c>
      <c r="C41" s="9"/>
      <c r="D41" s="9"/>
      <c r="E41" s="9"/>
      <c r="F41" s="9"/>
      <c r="G41" s="9"/>
      <c r="H41" s="11"/>
      <c r="I41" s="11" t="s">
        <v>23</v>
      </c>
      <c r="J41" s="11">
        <f>C39+J40</f>
        <v>7327.56</v>
      </c>
      <c r="K41" s="12">
        <f t="shared" ref="K41:K53" si="11">J41-B41</f>
        <v>-2972.4399999999996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43</v>
      </c>
      <c r="B43" s="9" t="s">
        <v>49</v>
      </c>
      <c r="C43" s="9">
        <v>29</v>
      </c>
      <c r="D43" s="9" t="s">
        <v>50</v>
      </c>
      <c r="E43" s="9"/>
      <c r="F43" s="9"/>
      <c r="G43" s="9">
        <v>75</v>
      </c>
      <c r="H43" s="11">
        <v>65.2</v>
      </c>
      <c r="I43" s="11">
        <v>26.53</v>
      </c>
      <c r="J43" s="11">
        <f t="shared" ref="J43" si="12">G43*I43</f>
        <v>1989.75</v>
      </c>
      <c r="K43" s="12"/>
      <c r="L43" s="9" t="s">
        <v>51</v>
      </c>
      <c r="M43" s="9"/>
      <c r="N43" s="12"/>
    </row>
    <row r="44" spans="1:14" s="7" customFormat="1">
      <c r="A44" s="5"/>
      <c r="B44" s="9"/>
      <c r="C44" s="9"/>
      <c r="D44" s="9" t="s">
        <v>48</v>
      </c>
      <c r="E44" s="9"/>
      <c r="F44" s="9"/>
      <c r="G44" s="9">
        <v>17</v>
      </c>
      <c r="H44" s="11">
        <v>402.2</v>
      </c>
      <c r="I44" s="11">
        <v>456.91</v>
      </c>
      <c r="J44" s="11">
        <f>G44*I44</f>
        <v>7767.47</v>
      </c>
      <c r="K44" s="12"/>
      <c r="L44" s="9"/>
      <c r="M44" s="9"/>
      <c r="N44" s="12"/>
    </row>
    <row r="45" spans="1:14" s="7" customFormat="1">
      <c r="A45" s="5"/>
      <c r="B45" s="9" t="s">
        <v>35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9757.2200000000012</v>
      </c>
      <c r="K45" s="12"/>
      <c r="L45" s="9"/>
      <c r="M45" s="9"/>
      <c r="N45" s="12"/>
    </row>
    <row r="46" spans="1:14" s="7" customFormat="1">
      <c r="A46" s="5" t="s">
        <v>22</v>
      </c>
      <c r="B46" s="9">
        <v>17000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9786.2200000000012</v>
      </c>
      <c r="K46" s="12">
        <f t="shared" si="11"/>
        <v>-7213.7799999999988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43</v>
      </c>
      <c r="B48" s="9" t="s">
        <v>52</v>
      </c>
      <c r="C48" s="9">
        <v>121</v>
      </c>
      <c r="D48" s="9" t="s">
        <v>53</v>
      </c>
      <c r="E48" s="9"/>
      <c r="F48" s="9"/>
      <c r="G48" s="9">
        <v>1300</v>
      </c>
      <c r="H48" s="11">
        <v>5.4</v>
      </c>
      <c r="I48" s="11">
        <v>3.4</v>
      </c>
      <c r="J48" s="11">
        <f t="shared" ref="J48" si="13">G48*I48</f>
        <v>4420</v>
      </c>
      <c r="K48" s="12"/>
      <c r="L48" s="9" t="s">
        <v>54</v>
      </c>
      <c r="M48" s="9"/>
      <c r="N48" s="12"/>
    </row>
    <row r="49" spans="1:14" s="7" customFormat="1">
      <c r="A49" s="5"/>
      <c r="B49" s="9" t="s">
        <v>19</v>
      </c>
      <c r="C49" s="9"/>
      <c r="D49" s="9"/>
      <c r="E49" s="9"/>
      <c r="F49" s="9"/>
      <c r="G49" s="9"/>
      <c r="H49" s="11"/>
      <c r="I49" s="11" t="s">
        <v>20</v>
      </c>
      <c r="J49" s="11">
        <f>SUM(J48:J48)</f>
        <v>4420</v>
      </c>
      <c r="K49" s="12"/>
      <c r="L49" s="9"/>
      <c r="M49" s="9"/>
      <c r="N49" s="12"/>
    </row>
    <row r="50" spans="1:14" s="7" customFormat="1">
      <c r="A50" s="5" t="s">
        <v>22</v>
      </c>
      <c r="B50" s="9">
        <v>14100</v>
      </c>
      <c r="C50" s="9"/>
      <c r="D50" s="9"/>
      <c r="E50" s="9"/>
      <c r="F50" s="9"/>
      <c r="G50" s="9"/>
      <c r="H50" s="11"/>
      <c r="I50" s="11" t="s">
        <v>23</v>
      </c>
      <c r="J50" s="11">
        <f>C48+J49</f>
        <v>4541</v>
      </c>
      <c r="K50" s="12">
        <f t="shared" si="11"/>
        <v>-9559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 s="7" customFormat="1">
      <c r="A53" s="5" t="s">
        <v>22</v>
      </c>
      <c r="B53" s="9">
        <f>B41+B46+B50</f>
        <v>41400</v>
      </c>
      <c r="C53" s="9"/>
      <c r="D53" s="9"/>
      <c r="E53" s="9"/>
      <c r="F53" s="9"/>
      <c r="G53" s="9"/>
      <c r="H53" s="11"/>
      <c r="I53" s="11" t="s">
        <v>42</v>
      </c>
      <c r="J53" s="11">
        <f>J41+J46+J49</f>
        <v>21533.780000000002</v>
      </c>
      <c r="K53" s="12">
        <f t="shared" si="11"/>
        <v>-19866.219999999998</v>
      </c>
      <c r="L53" s="9"/>
      <c r="M53" s="9"/>
      <c r="N53" s="12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B68" s="9"/>
      <c r="C68" s="9"/>
      <c r="D68" s="9"/>
      <c r="E68" s="9"/>
      <c r="F68" s="9"/>
      <c r="G68" s="9"/>
      <c r="H68" s="11"/>
      <c r="I68" s="11"/>
      <c r="J68" s="11"/>
      <c r="K68" s="12"/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  <c r="M74" s="9"/>
      <c r="N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7"/>
  <sheetViews>
    <sheetView topLeftCell="B52"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3652</v>
      </c>
      <c r="D13" s="9" t="s">
        <v>61</v>
      </c>
      <c r="E13" s="10">
        <v>43829</v>
      </c>
      <c r="F13" s="10">
        <v>43847</v>
      </c>
      <c r="G13" s="9">
        <v>2000</v>
      </c>
      <c r="H13" s="11">
        <v>0.52</v>
      </c>
      <c r="I13" s="11">
        <v>0.46</v>
      </c>
      <c r="J13" s="11">
        <f>G13*I13</f>
        <v>920</v>
      </c>
      <c r="K13" s="12" t="str">
        <f t="shared" ref="K13" ca="1" si="4">IF(AND(F13&lt;&gt;"", I13/H13&lt;=Allowed_Lose_Ratio),"Stop Lose!",IF(AND(F13&lt;&gt;"", DAYS360(TODAY(), E13)&gt;2), "Hold Too Long", "Ok"))</f>
        <v>Ok</v>
      </c>
      <c r="L13" s="9"/>
      <c r="M13" s="9"/>
      <c r="N13" s="12"/>
    </row>
    <row r="14" spans="1:14" s="7" customFormat="1">
      <c r="A14" s="5"/>
      <c r="B14" s="9"/>
      <c r="C14" s="9"/>
      <c r="D14" s="9" t="s">
        <v>62</v>
      </c>
      <c r="E14" s="10">
        <v>43830</v>
      </c>
      <c r="F14" s="10">
        <v>43847</v>
      </c>
      <c r="G14" s="9">
        <v>1000</v>
      </c>
      <c r="H14" s="11">
        <v>0.52</v>
      </c>
      <c r="I14" s="11">
        <v>0.38</v>
      </c>
      <c r="J14" s="11">
        <f t="shared" ref="J14" si="5">G14*I14</f>
        <v>380</v>
      </c>
      <c r="K14" s="12" t="str">
        <f t="shared" ref="K14" ca="1" si="6">IF(AND(F14&lt;&gt;"", I14/H14&lt;=Allowed_Lose_Ratio),"Stop Lose!",IF(AND(F14&lt;&gt;"", DAYS360(TODAY(), E14)&gt;2), "Hold Too Long", "Ok"))</f>
        <v>Ok</v>
      </c>
      <c r="L14" s="9"/>
      <c r="M14" s="9"/>
      <c r="N14" s="12"/>
    </row>
    <row r="15" spans="1:14" s="7" customFormat="1">
      <c r="A15" s="5"/>
      <c r="B15" s="9" t="s">
        <v>35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1300</v>
      </c>
      <c r="K15" s="12"/>
      <c r="L15" s="9">
        <f>SUMIF(F13:F14, "&lt;&gt;",J13:J14)</f>
        <v>1300</v>
      </c>
      <c r="M15" s="9" t="s">
        <v>21</v>
      </c>
      <c r="N15" s="12"/>
    </row>
    <row r="16" spans="1:14" s="7" customFormat="1">
      <c r="A16" s="5" t="s">
        <v>22</v>
      </c>
      <c r="B16" s="9">
        <v>9000</v>
      </c>
      <c r="C16" s="9"/>
      <c r="D16" s="9"/>
      <c r="E16" s="9"/>
      <c r="F16" s="9"/>
      <c r="G16" s="9"/>
      <c r="H16" s="11">
        <v>6270</v>
      </c>
      <c r="I16" s="11" t="s">
        <v>23</v>
      </c>
      <c r="J16" s="11">
        <f>C13+J15</f>
        <v>4952</v>
      </c>
      <c r="K16" s="12">
        <f>J16-H16</f>
        <v>-1318</v>
      </c>
      <c r="L16" s="11">
        <f>J16-'20191220'!J17</f>
        <v>-1318</v>
      </c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36</v>
      </c>
      <c r="B19" s="9" t="s">
        <v>37</v>
      </c>
      <c r="C19" s="9">
        <v>37.700000000000003</v>
      </c>
      <c r="D19" s="9" t="s">
        <v>38</v>
      </c>
      <c r="E19" s="9"/>
      <c r="F19" s="9"/>
      <c r="G19" s="9">
        <v>13600</v>
      </c>
      <c r="H19" s="11">
        <v>1.21</v>
      </c>
      <c r="I19" s="11">
        <v>0.25</v>
      </c>
      <c r="J19" s="11">
        <f>G19*I19</f>
        <v>3400</v>
      </c>
      <c r="K19" s="12"/>
      <c r="L19" s="9" t="s">
        <v>39</v>
      </c>
      <c r="M19" s="9"/>
      <c r="N19" s="12"/>
    </row>
    <row r="20" spans="1:14" s="7" customFormat="1">
      <c r="A20" s="5"/>
      <c r="B20" s="9"/>
      <c r="C20" s="9"/>
      <c r="D20" s="9" t="s">
        <v>40</v>
      </c>
      <c r="E20" s="9"/>
      <c r="F20" s="9"/>
      <c r="G20" s="9">
        <v>100</v>
      </c>
      <c r="H20" s="11">
        <v>100.2</v>
      </c>
      <c r="I20" s="11">
        <v>51.32</v>
      </c>
      <c r="J20" s="11">
        <f>G20*I20</f>
        <v>5132</v>
      </c>
      <c r="K20" s="12"/>
      <c r="L20" s="9"/>
      <c r="M20" s="9"/>
      <c r="N20" s="12"/>
    </row>
    <row r="21" spans="1:14" s="7" customFormat="1">
      <c r="A21" s="5"/>
      <c r="B21" s="9" t="s">
        <v>35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8532</v>
      </c>
      <c r="K21" s="12"/>
      <c r="L21" s="9"/>
      <c r="M21" s="9"/>
      <c r="N21" s="12"/>
    </row>
    <row r="22" spans="1:14" s="7" customFormat="1">
      <c r="A22" s="5" t="s">
        <v>22</v>
      </c>
      <c r="B22" s="9">
        <v>24940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8569.7000000000007</v>
      </c>
      <c r="K22" s="12">
        <f>J22-H22</f>
        <v>-16169.3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B7+B11+B16+B22</f>
        <v>140440</v>
      </c>
      <c r="C24" s="9"/>
      <c r="D24" s="9"/>
      <c r="E24" s="9"/>
      <c r="F24" s="9"/>
      <c r="G24" s="9"/>
      <c r="H24" s="11"/>
      <c r="I24" s="11" t="s">
        <v>42</v>
      </c>
      <c r="J24" s="11">
        <f>J7+J11+J16+J22</f>
        <v>14980.7</v>
      </c>
      <c r="K24" s="12">
        <f>J24-B24</f>
        <v>-125459.3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43</v>
      </c>
      <c r="B27" s="9" t="s">
        <v>44</v>
      </c>
      <c r="C27" s="9">
        <v>10911</v>
      </c>
      <c r="D27" s="9" t="s">
        <v>63</v>
      </c>
      <c r="E27" s="9"/>
      <c r="F27" s="9"/>
      <c r="G27" s="9">
        <v>3000</v>
      </c>
      <c r="H27" s="11">
        <v>3.68</v>
      </c>
      <c r="I27" s="11">
        <v>3.61</v>
      </c>
      <c r="J27" s="11">
        <f t="shared" ref="J27:J28" si="7">G27*I27</f>
        <v>10830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64</v>
      </c>
      <c r="E28" s="9"/>
      <c r="F28" s="9"/>
      <c r="G28" s="9">
        <v>1000</v>
      </c>
      <c r="H28" s="11">
        <v>6.36</v>
      </c>
      <c r="I28" s="11">
        <v>6.22</v>
      </c>
      <c r="J28" s="11">
        <f t="shared" si="7"/>
        <v>6220</v>
      </c>
      <c r="K28" s="12"/>
      <c r="L28" s="9"/>
      <c r="M28" s="9"/>
      <c r="N28" s="12"/>
    </row>
    <row r="29" spans="1:14" s="7" customFormat="1">
      <c r="A29" s="5"/>
      <c r="B29" s="9" t="s">
        <v>35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17050</v>
      </c>
      <c r="K29" s="12"/>
      <c r="L29" s="9"/>
      <c r="M29" s="9"/>
      <c r="N29" s="12"/>
    </row>
    <row r="30" spans="1:14" s="7" customFormat="1">
      <c r="A30" s="5" t="s">
        <v>22</v>
      </c>
      <c r="B30" s="9">
        <v>51100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27961</v>
      </c>
      <c r="K30" s="12">
        <f>J30-B30</f>
        <v>-23139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43</v>
      </c>
      <c r="B34" s="9" t="s">
        <v>47</v>
      </c>
      <c r="C34" s="9">
        <v>7287</v>
      </c>
      <c r="D34" s="9"/>
      <c r="E34" s="9"/>
      <c r="F34" s="9"/>
      <c r="G34" s="9"/>
      <c r="H34" s="11">
        <v>0</v>
      </c>
      <c r="I34" s="11">
        <v>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35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7287</v>
      </c>
      <c r="K36" s="12">
        <f t="shared" ref="K36:K47" si="8">J36-B36</f>
        <v>-3013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43</v>
      </c>
      <c r="B38" s="9" t="s">
        <v>49</v>
      </c>
      <c r="C38" s="9">
        <v>9737</v>
      </c>
      <c r="D38" s="9"/>
      <c r="E38" s="9"/>
      <c r="F38" s="9"/>
      <c r="G38" s="9"/>
      <c r="H38" s="11"/>
      <c r="I38" s="11">
        <v>0</v>
      </c>
      <c r="J38" s="11">
        <f t="shared" ref="J38" si="9">G38*I38</f>
        <v>0</v>
      </c>
      <c r="K38" s="12"/>
      <c r="L38" s="9" t="s">
        <v>51</v>
      </c>
      <c r="M38" s="9"/>
      <c r="N38" s="12"/>
    </row>
    <row r="39" spans="1:14" s="7" customFormat="1">
      <c r="A39" s="5"/>
      <c r="B39" s="9" t="s">
        <v>35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17000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9737</v>
      </c>
      <c r="K40" s="12">
        <f t="shared" si="8"/>
        <v>-7263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43</v>
      </c>
      <c r="B42" s="9" t="s">
        <v>52</v>
      </c>
      <c r="C42" s="9">
        <v>121</v>
      </c>
      <c r="D42" s="9" t="s">
        <v>53</v>
      </c>
      <c r="E42" s="9"/>
      <c r="F42" s="9"/>
      <c r="G42" s="9">
        <v>1300</v>
      </c>
      <c r="H42" s="11">
        <v>5.4</v>
      </c>
      <c r="I42" s="11">
        <v>2.79</v>
      </c>
      <c r="J42" s="11">
        <f t="shared" ref="J42" si="10">G42*I42</f>
        <v>3627</v>
      </c>
      <c r="K42" s="12"/>
      <c r="L42" s="9" t="s">
        <v>54</v>
      </c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SUM(J42:J42)</f>
        <v>3627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C42+J43</f>
        <v>3748</v>
      </c>
      <c r="K44" s="12">
        <f t="shared" si="8"/>
        <v>-10352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B36+B40+B44</f>
        <v>41400</v>
      </c>
      <c r="C47" s="9"/>
      <c r="D47" s="9"/>
      <c r="E47" s="9"/>
      <c r="F47" s="9"/>
      <c r="G47" s="9"/>
      <c r="H47" s="11"/>
      <c r="I47" s="11" t="s">
        <v>42</v>
      </c>
      <c r="J47" s="11">
        <f>J36+J40+J43</f>
        <v>20651</v>
      </c>
      <c r="K47" s="12">
        <f t="shared" si="8"/>
        <v>-20749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7"/>
  <sheetViews>
    <sheetView tabSelected="1" workbookViewId="0">
      <selection activeCell="L7" sqref="L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3652</v>
      </c>
      <c r="D13" s="9" t="s">
        <v>61</v>
      </c>
      <c r="E13" s="10">
        <v>43829</v>
      </c>
      <c r="F13" s="10">
        <v>43847</v>
      </c>
      <c r="G13" s="9">
        <v>2000</v>
      </c>
      <c r="H13" s="11">
        <v>0.52</v>
      </c>
      <c r="I13" s="11">
        <v>0.46</v>
      </c>
      <c r="J13" s="11">
        <f>G13*I13</f>
        <v>920</v>
      </c>
      <c r="K13" s="12" t="str">
        <f t="shared" ref="K13" ca="1" si="4">IF(AND(F13&lt;&gt;"", I13/H13&lt;=Allowed_Lose_Ratio),"Stop Lose!",IF(AND(F13&lt;&gt;"", DAYS360(TODAY(), E13)&gt;2), "Hold Too Long", "Ok"))</f>
        <v>Ok</v>
      </c>
      <c r="L13" s="9"/>
      <c r="M13" s="9"/>
      <c r="N13" s="12"/>
    </row>
    <row r="14" spans="1:14" s="7" customFormat="1">
      <c r="A14" s="5"/>
      <c r="B14" s="9"/>
      <c r="C14" s="9"/>
      <c r="D14" s="9" t="s">
        <v>62</v>
      </c>
      <c r="E14" s="10">
        <v>43830</v>
      </c>
      <c r="F14" s="10">
        <v>43847</v>
      </c>
      <c r="G14" s="9">
        <v>1000</v>
      </c>
      <c r="H14" s="11">
        <v>0.52</v>
      </c>
      <c r="I14" s="11">
        <v>0.38</v>
      </c>
      <c r="J14" s="11">
        <f t="shared" ref="J14" si="5">G14*I14</f>
        <v>380</v>
      </c>
      <c r="K14" s="12" t="str">
        <f t="shared" ref="K14" ca="1" si="6">IF(AND(F14&lt;&gt;"", I14/H14&lt;=Allowed_Lose_Ratio),"Stop Lose!",IF(AND(F14&lt;&gt;"", DAYS360(TODAY(), E14)&gt;2), "Hold Too Long", "Ok"))</f>
        <v>Ok</v>
      </c>
      <c r="L14" s="9"/>
      <c r="M14" s="9"/>
      <c r="N14" s="12"/>
    </row>
    <row r="15" spans="1:14" s="7" customFormat="1">
      <c r="A15" s="5"/>
      <c r="B15" s="9" t="s">
        <v>35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1300</v>
      </c>
      <c r="K15" s="12"/>
      <c r="L15" s="9">
        <f>SUMIF(F13:F14, "&lt;&gt;",J13:J14)</f>
        <v>1300</v>
      </c>
      <c r="M15" s="9" t="s">
        <v>21</v>
      </c>
      <c r="N15" s="12"/>
    </row>
    <row r="16" spans="1:14" s="7" customFormat="1">
      <c r="A16" s="5" t="s">
        <v>22</v>
      </c>
      <c r="B16" s="9">
        <v>9000</v>
      </c>
      <c r="C16" s="9"/>
      <c r="D16" s="9"/>
      <c r="E16" s="9"/>
      <c r="F16" s="9"/>
      <c r="G16" s="9"/>
      <c r="H16" s="11">
        <v>6270</v>
      </c>
      <c r="I16" s="11" t="s">
        <v>23</v>
      </c>
      <c r="J16" s="11">
        <f>C13+J15</f>
        <v>4952</v>
      </c>
      <c r="K16" s="12">
        <f>J16-H16</f>
        <v>-1318</v>
      </c>
      <c r="L16" s="11">
        <f>J16-'20191220'!J17</f>
        <v>-1318</v>
      </c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36</v>
      </c>
      <c r="B19" s="9" t="s">
        <v>37</v>
      </c>
      <c r="C19" s="9">
        <v>37.700000000000003</v>
      </c>
      <c r="D19" s="9" t="s">
        <v>38</v>
      </c>
      <c r="E19" s="9"/>
      <c r="F19" s="9"/>
      <c r="G19" s="9">
        <v>13600</v>
      </c>
      <c r="H19" s="11">
        <v>1.21</v>
      </c>
      <c r="I19" s="11">
        <v>0.25</v>
      </c>
      <c r="J19" s="11">
        <f>G19*I19</f>
        <v>3400</v>
      </c>
      <c r="K19" s="12"/>
      <c r="L19" s="9" t="s">
        <v>39</v>
      </c>
      <c r="M19" s="9"/>
      <c r="N19" s="12"/>
    </row>
    <row r="20" spans="1:14" s="7" customFormat="1">
      <c r="A20" s="5"/>
      <c r="B20" s="9"/>
      <c r="C20" s="9"/>
      <c r="D20" s="9" t="s">
        <v>40</v>
      </c>
      <c r="E20" s="9"/>
      <c r="F20" s="9"/>
      <c r="G20" s="9">
        <v>100</v>
      </c>
      <c r="H20" s="11">
        <v>100.2</v>
      </c>
      <c r="I20" s="11">
        <v>51.32</v>
      </c>
      <c r="J20" s="11">
        <f>G20*I20</f>
        <v>5132</v>
      </c>
      <c r="K20" s="12"/>
      <c r="L20" s="9"/>
      <c r="M20" s="9"/>
      <c r="N20" s="12"/>
    </row>
    <row r="21" spans="1:14" s="7" customFormat="1">
      <c r="A21" s="5"/>
      <c r="B21" s="9" t="s">
        <v>35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8532</v>
      </c>
      <c r="K21" s="12"/>
      <c r="L21" s="9"/>
      <c r="M21" s="9"/>
      <c r="N21" s="12"/>
    </row>
    <row r="22" spans="1:14" s="7" customFormat="1">
      <c r="A22" s="5" t="s">
        <v>22</v>
      </c>
      <c r="B22" s="9">
        <v>24940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8569.7000000000007</v>
      </c>
      <c r="K22" s="12">
        <f>J22-H22</f>
        <v>-16169.3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B7+B11+B16+B22</f>
        <v>140440</v>
      </c>
      <c r="C24" s="9"/>
      <c r="D24" s="9"/>
      <c r="E24" s="9"/>
      <c r="F24" s="9"/>
      <c r="G24" s="9"/>
      <c r="H24" s="11"/>
      <c r="I24" s="11" t="s">
        <v>42</v>
      </c>
      <c r="J24" s="11">
        <f>J7+J11+J16+J22</f>
        <v>14980.7</v>
      </c>
      <c r="K24" s="12">
        <f>J24-B24</f>
        <v>-125459.3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43</v>
      </c>
      <c r="B27" s="9" t="s">
        <v>44</v>
      </c>
      <c r="C27" s="9">
        <v>10911</v>
      </c>
      <c r="D27" s="9" t="s">
        <v>63</v>
      </c>
      <c r="E27" s="9"/>
      <c r="F27" s="9"/>
      <c r="G27" s="9">
        <v>3000</v>
      </c>
      <c r="H27" s="11">
        <v>3.68</v>
      </c>
      <c r="I27" s="11">
        <v>3.61</v>
      </c>
      <c r="J27" s="11">
        <f t="shared" ref="J27:J28" si="7">G27*I27</f>
        <v>10830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64</v>
      </c>
      <c r="E28" s="9"/>
      <c r="F28" s="9"/>
      <c r="G28" s="9">
        <v>1000</v>
      </c>
      <c r="H28" s="11">
        <v>6.36</v>
      </c>
      <c r="I28" s="11">
        <v>6.22</v>
      </c>
      <c r="J28" s="11">
        <f t="shared" si="7"/>
        <v>6220</v>
      </c>
      <c r="K28" s="12"/>
      <c r="L28" s="9"/>
      <c r="M28" s="9"/>
      <c r="N28" s="12"/>
    </row>
    <row r="29" spans="1:14" s="7" customFormat="1">
      <c r="A29" s="5"/>
      <c r="B29" s="9" t="s">
        <v>35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17050</v>
      </c>
      <c r="K29" s="12"/>
      <c r="L29" s="9"/>
      <c r="M29" s="9"/>
      <c r="N29" s="12"/>
    </row>
    <row r="30" spans="1:14" s="7" customFormat="1">
      <c r="A30" s="5" t="s">
        <v>22</v>
      </c>
      <c r="B30" s="9">
        <v>51100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27961</v>
      </c>
      <c r="K30" s="12">
        <f>J30-B30</f>
        <v>-23139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43</v>
      </c>
      <c r="B34" s="9" t="s">
        <v>47</v>
      </c>
      <c r="C34" s="9">
        <v>7287</v>
      </c>
      <c r="D34" s="9"/>
      <c r="E34" s="9"/>
      <c r="F34" s="9"/>
      <c r="G34" s="9"/>
      <c r="H34" s="11">
        <v>0</v>
      </c>
      <c r="I34" s="11">
        <v>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35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7287</v>
      </c>
      <c r="K36" s="12">
        <f t="shared" ref="K36:K47" si="8">J36-B36</f>
        <v>-3013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43</v>
      </c>
      <c r="B38" s="9" t="s">
        <v>49</v>
      </c>
      <c r="C38" s="9">
        <v>9737</v>
      </c>
      <c r="D38" s="9"/>
      <c r="E38" s="9"/>
      <c r="F38" s="9"/>
      <c r="G38" s="9"/>
      <c r="H38" s="11"/>
      <c r="I38" s="11">
        <v>0</v>
      </c>
      <c r="J38" s="11">
        <f t="shared" ref="J38" si="9">G38*I38</f>
        <v>0</v>
      </c>
      <c r="K38" s="12"/>
      <c r="L38" s="9" t="s">
        <v>51</v>
      </c>
      <c r="M38" s="9"/>
      <c r="N38" s="12"/>
    </row>
    <row r="39" spans="1:14" s="7" customFormat="1">
      <c r="A39" s="5"/>
      <c r="B39" s="9" t="s">
        <v>35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17000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9737</v>
      </c>
      <c r="K40" s="12">
        <f t="shared" si="8"/>
        <v>-7263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43</v>
      </c>
      <c r="B42" s="9" t="s">
        <v>52</v>
      </c>
      <c r="C42" s="9">
        <v>121</v>
      </c>
      <c r="D42" s="9" t="s">
        <v>53</v>
      </c>
      <c r="E42" s="9"/>
      <c r="F42" s="9"/>
      <c r="G42" s="9">
        <v>1300</v>
      </c>
      <c r="H42" s="11">
        <v>5.4</v>
      </c>
      <c r="I42" s="11">
        <v>2.79</v>
      </c>
      <c r="J42" s="11">
        <f t="shared" ref="J42" si="10">G42*I42</f>
        <v>3627</v>
      </c>
      <c r="K42" s="12"/>
      <c r="L42" s="9" t="s">
        <v>54</v>
      </c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SUM(J42:J42)</f>
        <v>3627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C42+J43</f>
        <v>3748</v>
      </c>
      <c r="K44" s="12">
        <f t="shared" si="8"/>
        <v>-10352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B36+B40+B44</f>
        <v>41400</v>
      </c>
      <c r="C47" s="9"/>
      <c r="D47" s="9"/>
      <c r="E47" s="9"/>
      <c r="F47" s="9"/>
      <c r="G47" s="9"/>
      <c r="H47" s="11"/>
      <c r="I47" s="11" t="s">
        <v>42</v>
      </c>
      <c r="J47" s="11">
        <f>J36+J40+J43</f>
        <v>20651</v>
      </c>
      <c r="K47" s="12">
        <f t="shared" si="8"/>
        <v>-20749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3"/>
  <sheetViews>
    <sheetView workbookViewId="0">
      <selection activeCell="L20" sqref="L2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2983</v>
      </c>
      <c r="D13" s="9" t="s">
        <v>28</v>
      </c>
      <c r="E13" s="10">
        <v>43776</v>
      </c>
      <c r="F13" s="10">
        <v>43798</v>
      </c>
      <c r="G13" s="9">
        <v>15000</v>
      </c>
      <c r="H13" s="11">
        <v>0.39</v>
      </c>
      <c r="I13" s="11">
        <v>0.03</v>
      </c>
      <c r="J13" s="11">
        <f>G13*I13</f>
        <v>450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29</v>
      </c>
      <c r="E14" s="10">
        <v>43766</v>
      </c>
      <c r="F14" s="10">
        <v>43798</v>
      </c>
      <c r="G14" s="9">
        <v>15000</v>
      </c>
      <c r="H14" s="11">
        <v>0.78</v>
      </c>
      <c r="I14" s="11">
        <v>0.02</v>
      </c>
      <c r="J14" s="11">
        <f>G14*I14</f>
        <v>300</v>
      </c>
      <c r="K14" s="12" t="str">
        <f t="shared" ref="K14" ca="1" si="5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28</v>
      </c>
      <c r="E15" s="10">
        <v>43789</v>
      </c>
      <c r="F15" s="10">
        <v>43805</v>
      </c>
      <c r="G15" s="9">
        <v>8000</v>
      </c>
      <c r="H15" s="11">
        <v>0.28000000000000003</v>
      </c>
      <c r="I15" s="11">
        <v>0.16</v>
      </c>
      <c r="J15" s="11">
        <f>G15*I15</f>
        <v>1280</v>
      </c>
      <c r="K15" s="12" t="str">
        <f t="shared" ref="K15" ca="1" si="6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30</v>
      </c>
      <c r="E16" s="10">
        <v>43763</v>
      </c>
      <c r="F16" s="10">
        <v>43798</v>
      </c>
      <c r="G16" s="9">
        <v>200</v>
      </c>
      <c r="H16" s="11">
        <v>13.6</v>
      </c>
      <c r="I16" s="11">
        <v>0.09</v>
      </c>
      <c r="J16" s="11">
        <f t="shared" ref="J16:J18" si="7">G16*I16</f>
        <v>18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31</v>
      </c>
      <c r="E17" s="10">
        <v>43770</v>
      </c>
      <c r="F17" s="10">
        <v>43805</v>
      </c>
      <c r="G17" s="9">
        <v>12000</v>
      </c>
      <c r="H17" s="11">
        <v>1.64</v>
      </c>
      <c r="I17" s="11">
        <v>0.15</v>
      </c>
      <c r="J17" s="11">
        <f t="shared" si="7"/>
        <v>1800</v>
      </c>
      <c r="K17" s="12" t="str">
        <f t="shared" ref="K17:K18" ca="1" si="9">IF(AND(F17&lt;&gt;"", I17/H17&lt;=Allowed_Lose_Ratio),"Stop Lose!",IF(AND(F17&lt;&gt;"", DAYS360(TODAY(), E17)&gt;2), "Hold Too Long", "Ok"))</f>
        <v>Stop Lose!</v>
      </c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33</v>
      </c>
      <c r="E18" s="10">
        <v>43770</v>
      </c>
      <c r="F18" s="10">
        <v>43798</v>
      </c>
      <c r="G18" s="9">
        <v>9000</v>
      </c>
      <c r="H18" s="11">
        <v>0.89</v>
      </c>
      <c r="I18" s="11">
        <v>0.02</v>
      </c>
      <c r="J18" s="11">
        <f t="shared" si="7"/>
        <v>180</v>
      </c>
      <c r="K18" s="12" t="str">
        <f t="shared" ca="1" si="9"/>
        <v>Stop Lose!</v>
      </c>
      <c r="L18" s="9" t="s">
        <v>34</v>
      </c>
      <c r="M18" s="9"/>
      <c r="N18" s="12"/>
    </row>
    <row r="19" spans="1:14" s="7" customFormat="1">
      <c r="A19" s="5"/>
      <c r="B19" s="9" t="s">
        <v>35</v>
      </c>
      <c r="C19" s="9"/>
      <c r="D19" s="9"/>
      <c r="E19" s="9"/>
      <c r="F19" s="9"/>
      <c r="G19" s="9"/>
      <c r="H19" s="11"/>
      <c r="I19" s="11" t="s">
        <v>20</v>
      </c>
      <c r="J19" s="11">
        <f>SUM(J13:J18)</f>
        <v>4028</v>
      </c>
      <c r="K19" s="12"/>
      <c r="L19" s="9">
        <f>SUMIF(F13:F18, "&lt;&gt;",J13:J18)</f>
        <v>4028</v>
      </c>
      <c r="M19" s="9" t="s">
        <v>21</v>
      </c>
      <c r="N19" s="12"/>
    </row>
    <row r="20" spans="1:14" s="7" customFormat="1">
      <c r="A20" s="5" t="s">
        <v>22</v>
      </c>
      <c r="B20" s="9">
        <v>0</v>
      </c>
      <c r="C20" s="9"/>
      <c r="D20" s="9"/>
      <c r="E20" s="9"/>
      <c r="F20" s="9"/>
      <c r="G20" s="9"/>
      <c r="H20" s="11">
        <v>11379</v>
      </c>
      <c r="I20" s="11" t="s">
        <v>23</v>
      </c>
      <c r="J20" s="11">
        <f>C13+J19</f>
        <v>7011</v>
      </c>
      <c r="K20" s="12">
        <f>J20-H20</f>
        <v>-4368</v>
      </c>
      <c r="L20" s="11"/>
      <c r="M20" s="11" t="s">
        <v>24</v>
      </c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36</v>
      </c>
      <c r="B23" s="9" t="s">
        <v>37</v>
      </c>
      <c r="C23" s="9">
        <v>-4862</v>
      </c>
      <c r="D23" s="9" t="s">
        <v>38</v>
      </c>
      <c r="E23" s="9"/>
      <c r="F23" s="9"/>
      <c r="G23" s="9">
        <v>13600</v>
      </c>
      <c r="H23" s="11">
        <v>1.21</v>
      </c>
      <c r="I23" s="11">
        <v>0.27</v>
      </c>
      <c r="J23" s="11">
        <f>G23*I23</f>
        <v>3672.0000000000005</v>
      </c>
      <c r="K23" s="12"/>
      <c r="L23" s="9" t="s">
        <v>39</v>
      </c>
      <c r="M23" s="9"/>
      <c r="N23" s="12"/>
    </row>
    <row r="24" spans="1:14" s="7" customFormat="1">
      <c r="A24" s="5"/>
      <c r="B24" s="9"/>
      <c r="C24" s="9"/>
      <c r="D24" s="9" t="s">
        <v>40</v>
      </c>
      <c r="E24" s="9"/>
      <c r="F24" s="9"/>
      <c r="G24" s="9">
        <v>1000</v>
      </c>
      <c r="H24" s="11">
        <v>10.02</v>
      </c>
      <c r="I24" s="11">
        <v>7.11</v>
      </c>
      <c r="J24" s="11">
        <f>G24*I24</f>
        <v>7110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41</v>
      </c>
      <c r="E25" s="9"/>
      <c r="F25" s="9"/>
      <c r="G25" s="9">
        <v>0</v>
      </c>
      <c r="H25" s="11">
        <v>4.33</v>
      </c>
      <c r="I25" s="11">
        <v>2.7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35</v>
      </c>
      <c r="C26" s="9"/>
      <c r="D26" s="9"/>
      <c r="E26" s="9"/>
      <c r="F26" s="9"/>
      <c r="G26" s="9"/>
      <c r="H26" s="11"/>
      <c r="I26" s="11" t="s">
        <v>20</v>
      </c>
      <c r="J26" s="11">
        <f>SUM(J23:J25)</f>
        <v>10782</v>
      </c>
      <c r="K26" s="12"/>
      <c r="L26" s="9"/>
      <c r="M26" s="9"/>
      <c r="N26" s="12"/>
    </row>
    <row r="27" spans="1:14" s="7" customFormat="1">
      <c r="A27" s="5" t="s">
        <v>22</v>
      </c>
      <c r="B27" s="9">
        <v>24940</v>
      </c>
      <c r="C27" s="9"/>
      <c r="D27" s="9"/>
      <c r="E27" s="9"/>
      <c r="F27" s="9"/>
      <c r="G27" s="9"/>
      <c r="H27" s="11">
        <v>24739</v>
      </c>
      <c r="I27" s="11" t="s">
        <v>23</v>
      </c>
      <c r="J27" s="11">
        <f>C23+J26</f>
        <v>5920</v>
      </c>
      <c r="K27" s="12">
        <f>J27-H27</f>
        <v>-18819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22</v>
      </c>
      <c r="B29" s="12">
        <f>B7+B11+B20+B27</f>
        <v>131440</v>
      </c>
      <c r="C29" s="9"/>
      <c r="D29" s="9"/>
      <c r="E29" s="9"/>
      <c r="F29" s="9"/>
      <c r="G29" s="9"/>
      <c r="H29" s="11"/>
      <c r="I29" s="11" t="s">
        <v>42</v>
      </c>
      <c r="J29" s="11">
        <f>J7+J11+J20+J27</f>
        <v>14390</v>
      </c>
      <c r="K29" s="12">
        <f>J29-B29</f>
        <v>-117050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43</v>
      </c>
      <c r="B32" s="9" t="s">
        <v>44</v>
      </c>
      <c r="C32" s="9">
        <v>18370</v>
      </c>
      <c r="D32" s="9" t="s">
        <v>45</v>
      </c>
      <c r="E32" s="9"/>
      <c r="F32" s="9"/>
      <c r="G32" s="9">
        <v>0</v>
      </c>
      <c r="H32" s="11">
        <v>6.78</v>
      </c>
      <c r="I32" s="11">
        <v>7.09</v>
      </c>
      <c r="J32" s="11">
        <f t="shared" ref="J32:J33" si="10">G32*I32</f>
        <v>0</v>
      </c>
      <c r="K32" s="12"/>
      <c r="L32" s="9"/>
      <c r="M32" s="9"/>
      <c r="N32" s="12"/>
    </row>
    <row r="33" spans="1:14" s="7" customFormat="1">
      <c r="A33" s="5"/>
      <c r="B33" s="9"/>
      <c r="C33" s="9"/>
      <c r="D33" s="9" t="s">
        <v>46</v>
      </c>
      <c r="E33" s="9"/>
      <c r="F33" s="9"/>
      <c r="G33" s="9">
        <v>1600</v>
      </c>
      <c r="H33" s="11">
        <v>16.45</v>
      </c>
      <c r="I33" s="11">
        <v>16.399999999999999</v>
      </c>
      <c r="J33" s="11">
        <f t="shared" si="10"/>
        <v>26239.999999999996</v>
      </c>
      <c r="K33" s="12"/>
      <c r="L33" s="9"/>
      <c r="M33" s="9"/>
      <c r="N33" s="12"/>
    </row>
    <row r="34" spans="1:14" s="7" customFormat="1">
      <c r="A34" s="5"/>
      <c r="B34" s="9" t="s">
        <v>35</v>
      </c>
      <c r="C34" s="9"/>
      <c r="D34" s="9"/>
      <c r="E34" s="9"/>
      <c r="F34" s="9"/>
      <c r="G34" s="9"/>
      <c r="H34" s="11"/>
      <c r="I34" s="11" t="s">
        <v>20</v>
      </c>
      <c r="J34" s="11">
        <f>SUM(J32:J33)</f>
        <v>26239.999999999996</v>
      </c>
      <c r="K34" s="12"/>
      <c r="L34" s="9"/>
      <c r="M34" s="9"/>
      <c r="N34" s="12"/>
    </row>
    <row r="35" spans="1:14" s="7" customFormat="1">
      <c r="A35" s="5" t="s">
        <v>22</v>
      </c>
      <c r="B35" s="9">
        <v>51100</v>
      </c>
      <c r="C35" s="9"/>
      <c r="D35" s="9"/>
      <c r="E35" s="9"/>
      <c r="F35" s="9"/>
      <c r="G35" s="9"/>
      <c r="H35" s="11"/>
      <c r="I35" s="11" t="s">
        <v>23</v>
      </c>
      <c r="J35" s="11">
        <f>C32+J34</f>
        <v>44610</v>
      </c>
      <c r="K35" s="12">
        <f>J35-B35</f>
        <v>-6490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47</v>
      </c>
      <c r="C39" s="9">
        <v>17</v>
      </c>
      <c r="D39" s="9" t="s">
        <v>48</v>
      </c>
      <c r="E39" s="9"/>
      <c r="F39" s="9"/>
      <c r="G39" s="9">
        <v>16</v>
      </c>
      <c r="H39" s="11">
        <v>402.78</v>
      </c>
      <c r="I39" s="11">
        <v>456.91</v>
      </c>
      <c r="J39" s="11">
        <f>G39*I39</f>
        <v>7310.56</v>
      </c>
      <c r="K39" s="12"/>
      <c r="L39" s="9"/>
      <c r="M39" s="9"/>
      <c r="N39" s="12"/>
    </row>
    <row r="40" spans="1:14" s="7" customFormat="1">
      <c r="A40" s="5"/>
      <c r="B40" s="9" t="s">
        <v>35</v>
      </c>
      <c r="C40" s="9"/>
      <c r="D40" s="9"/>
      <c r="E40" s="9"/>
      <c r="F40" s="9"/>
      <c r="G40" s="9"/>
      <c r="H40" s="11"/>
      <c r="I40" s="11" t="s">
        <v>20</v>
      </c>
      <c r="J40" s="11">
        <f>SUM(J39:J39)</f>
        <v>7310.56</v>
      </c>
      <c r="K40" s="12"/>
      <c r="L40" s="9"/>
      <c r="M40" s="9"/>
      <c r="N40" s="12"/>
    </row>
    <row r="41" spans="1:14" s="7" customFormat="1">
      <c r="A41" s="5" t="s">
        <v>22</v>
      </c>
      <c r="B41" s="9">
        <v>10300</v>
      </c>
      <c r="C41" s="9"/>
      <c r="D41" s="9"/>
      <c r="E41" s="9"/>
      <c r="F41" s="9"/>
      <c r="G41" s="9"/>
      <c r="H41" s="11"/>
      <c r="I41" s="11" t="s">
        <v>23</v>
      </c>
      <c r="J41" s="11">
        <f>C39+J40</f>
        <v>7327.56</v>
      </c>
      <c r="K41" s="12">
        <f t="shared" ref="K41:K53" si="11">J41-B41</f>
        <v>-2972.4399999999996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43</v>
      </c>
      <c r="B43" s="9" t="s">
        <v>49</v>
      </c>
      <c r="C43" s="9">
        <v>29</v>
      </c>
      <c r="D43" s="9" t="s">
        <v>50</v>
      </c>
      <c r="E43" s="9"/>
      <c r="F43" s="9"/>
      <c r="G43" s="9">
        <v>75</v>
      </c>
      <c r="H43" s="11">
        <v>65.2</v>
      </c>
      <c r="I43" s="11">
        <v>26.53</v>
      </c>
      <c r="J43" s="11">
        <f t="shared" ref="J43" si="12">G43*I43</f>
        <v>1989.75</v>
      </c>
      <c r="K43" s="12"/>
      <c r="L43" s="9" t="s">
        <v>51</v>
      </c>
      <c r="M43" s="9"/>
      <c r="N43" s="12"/>
    </row>
    <row r="44" spans="1:14" s="7" customFormat="1">
      <c r="A44" s="5"/>
      <c r="B44" s="9"/>
      <c r="C44" s="9"/>
      <c r="D44" s="9" t="s">
        <v>48</v>
      </c>
      <c r="E44" s="9"/>
      <c r="F44" s="9"/>
      <c r="G44" s="9">
        <v>17</v>
      </c>
      <c r="H44" s="11">
        <v>402.2</v>
      </c>
      <c r="I44" s="11">
        <v>456.91</v>
      </c>
      <c r="J44" s="11">
        <f>G44*I44</f>
        <v>7767.47</v>
      </c>
      <c r="K44" s="12"/>
      <c r="L44" s="9"/>
      <c r="M44" s="9"/>
      <c r="N44" s="12"/>
    </row>
    <row r="45" spans="1:14" s="7" customFormat="1">
      <c r="A45" s="5"/>
      <c r="B45" s="9" t="s">
        <v>35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9757.2200000000012</v>
      </c>
      <c r="K45" s="12"/>
      <c r="L45" s="9"/>
      <c r="M45" s="9"/>
      <c r="N45" s="12"/>
    </row>
    <row r="46" spans="1:14" s="7" customFormat="1">
      <c r="A46" s="5" t="s">
        <v>22</v>
      </c>
      <c r="B46" s="9">
        <v>17000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9786.2200000000012</v>
      </c>
      <c r="K46" s="12">
        <f t="shared" si="11"/>
        <v>-7213.7799999999988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43</v>
      </c>
      <c r="B48" s="9" t="s">
        <v>52</v>
      </c>
      <c r="C48" s="9">
        <v>121</v>
      </c>
      <c r="D48" s="9" t="s">
        <v>53</v>
      </c>
      <c r="E48" s="9"/>
      <c r="F48" s="9"/>
      <c r="G48" s="9">
        <v>1300</v>
      </c>
      <c r="H48" s="11">
        <v>5.4</v>
      </c>
      <c r="I48" s="11">
        <v>3.4</v>
      </c>
      <c r="J48" s="11">
        <f t="shared" ref="J48" si="13">G48*I48</f>
        <v>4420</v>
      </c>
      <c r="K48" s="12"/>
      <c r="L48" s="9" t="s">
        <v>54</v>
      </c>
      <c r="M48" s="9"/>
      <c r="N48" s="12"/>
    </row>
    <row r="49" spans="1:14" s="7" customFormat="1">
      <c r="A49" s="5"/>
      <c r="B49" s="9" t="s">
        <v>19</v>
      </c>
      <c r="C49" s="9"/>
      <c r="D49" s="9"/>
      <c r="E49" s="9"/>
      <c r="F49" s="9"/>
      <c r="G49" s="9"/>
      <c r="H49" s="11"/>
      <c r="I49" s="11" t="s">
        <v>20</v>
      </c>
      <c r="J49" s="11">
        <f>SUM(J48:J48)</f>
        <v>4420</v>
      </c>
      <c r="K49" s="12"/>
      <c r="L49" s="9"/>
      <c r="M49" s="9"/>
      <c r="N49" s="12"/>
    </row>
    <row r="50" spans="1:14" s="7" customFormat="1">
      <c r="A50" s="5" t="s">
        <v>22</v>
      </c>
      <c r="B50" s="9">
        <v>14100</v>
      </c>
      <c r="C50" s="9"/>
      <c r="D50" s="9"/>
      <c r="E50" s="9"/>
      <c r="F50" s="9"/>
      <c r="G50" s="9"/>
      <c r="H50" s="11"/>
      <c r="I50" s="11" t="s">
        <v>23</v>
      </c>
      <c r="J50" s="11">
        <f>C48+J49</f>
        <v>4541</v>
      </c>
      <c r="K50" s="12">
        <f t="shared" si="11"/>
        <v>-9559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 s="7" customFormat="1">
      <c r="A53" s="5" t="s">
        <v>22</v>
      </c>
      <c r="B53" s="9">
        <f>B41+B46+B50</f>
        <v>41400</v>
      </c>
      <c r="C53" s="9"/>
      <c r="D53" s="9"/>
      <c r="E53" s="9"/>
      <c r="F53" s="9"/>
      <c r="G53" s="9"/>
      <c r="H53" s="11"/>
      <c r="I53" s="11" t="s">
        <v>42</v>
      </c>
      <c r="J53" s="11">
        <f>J41+J46+J49</f>
        <v>21533.780000000002</v>
      </c>
      <c r="K53" s="12">
        <f t="shared" si="11"/>
        <v>-19866.219999999998</v>
      </c>
      <c r="L53" s="9"/>
      <c r="M53" s="9"/>
      <c r="N53" s="12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B68" s="9"/>
      <c r="C68" s="9"/>
      <c r="D68" s="9"/>
      <c r="E68" s="9"/>
      <c r="F68" s="9"/>
      <c r="G68" s="9"/>
      <c r="H68" s="11"/>
      <c r="I68" s="11"/>
      <c r="J68" s="11"/>
      <c r="K68" s="12"/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  <c r="M74" s="9"/>
      <c r="N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3"/>
  <sheetViews>
    <sheetView topLeftCell="A2" workbookViewId="0">
      <selection activeCell="L20" sqref="L2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2983</v>
      </c>
      <c r="D13" s="9" t="s">
        <v>28</v>
      </c>
      <c r="E13" s="10">
        <v>43776</v>
      </c>
      <c r="F13" s="10">
        <v>43798</v>
      </c>
      <c r="G13" s="9">
        <v>15000</v>
      </c>
      <c r="H13" s="11">
        <v>0.39</v>
      </c>
      <c r="I13" s="11">
        <v>0.03</v>
      </c>
      <c r="J13" s="11">
        <f>G13*I13</f>
        <v>450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29</v>
      </c>
      <c r="E14" s="10">
        <v>43766</v>
      </c>
      <c r="F14" s="10">
        <v>43798</v>
      </c>
      <c r="G14" s="9">
        <v>15000</v>
      </c>
      <c r="H14" s="11">
        <v>0.78</v>
      </c>
      <c r="I14" s="11">
        <v>0.02</v>
      </c>
      <c r="J14" s="11">
        <f>G14*I14</f>
        <v>300</v>
      </c>
      <c r="K14" s="12" t="str">
        <f t="shared" ref="K14" ca="1" si="5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28</v>
      </c>
      <c r="E15" s="10">
        <v>43789</v>
      </c>
      <c r="F15" s="10">
        <v>43805</v>
      </c>
      <c r="G15" s="9">
        <v>8000</v>
      </c>
      <c r="H15" s="11">
        <v>0.28000000000000003</v>
      </c>
      <c r="I15" s="11">
        <v>0.16</v>
      </c>
      <c r="J15" s="11">
        <f>G15*I15</f>
        <v>1280</v>
      </c>
      <c r="K15" s="12" t="str">
        <f t="shared" ref="K15" ca="1" si="6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30</v>
      </c>
      <c r="E16" s="10">
        <v>43763</v>
      </c>
      <c r="F16" s="10">
        <v>43798</v>
      </c>
      <c r="G16" s="9">
        <v>200</v>
      </c>
      <c r="H16" s="11">
        <v>13.6</v>
      </c>
      <c r="I16" s="11">
        <v>0.09</v>
      </c>
      <c r="J16" s="11">
        <f t="shared" ref="J16:J18" si="7">G16*I16</f>
        <v>18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31</v>
      </c>
      <c r="E17" s="10">
        <v>43770</v>
      </c>
      <c r="F17" s="10">
        <v>43805</v>
      </c>
      <c r="G17" s="9">
        <v>12000</v>
      </c>
      <c r="H17" s="11">
        <v>1.64</v>
      </c>
      <c r="I17" s="11">
        <v>0.15</v>
      </c>
      <c r="J17" s="11">
        <f t="shared" si="7"/>
        <v>1800</v>
      </c>
      <c r="K17" s="12" t="str">
        <f t="shared" ref="K17:K18" ca="1" si="9">IF(AND(F17&lt;&gt;"", I17/H17&lt;=Allowed_Lose_Ratio),"Stop Lose!",IF(AND(F17&lt;&gt;"", DAYS360(TODAY(), E17)&gt;2), "Hold Too Long", "Ok"))</f>
        <v>Stop Lose!</v>
      </c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33</v>
      </c>
      <c r="E18" s="10">
        <v>43770</v>
      </c>
      <c r="F18" s="10">
        <v>43798</v>
      </c>
      <c r="G18" s="9">
        <v>9000</v>
      </c>
      <c r="H18" s="11">
        <v>0.89</v>
      </c>
      <c r="I18" s="11">
        <v>0.02</v>
      </c>
      <c r="J18" s="11">
        <f t="shared" si="7"/>
        <v>180</v>
      </c>
      <c r="K18" s="12" t="str">
        <f t="shared" ca="1" si="9"/>
        <v>Stop Lose!</v>
      </c>
      <c r="L18" s="9" t="s">
        <v>34</v>
      </c>
      <c r="M18" s="9"/>
      <c r="N18" s="12"/>
    </row>
    <row r="19" spans="1:14" s="7" customFormat="1">
      <c r="A19" s="5"/>
      <c r="B19" s="9" t="s">
        <v>35</v>
      </c>
      <c r="C19" s="9"/>
      <c r="D19" s="9"/>
      <c r="E19" s="9"/>
      <c r="F19" s="9"/>
      <c r="G19" s="9"/>
      <c r="H19" s="11"/>
      <c r="I19" s="11" t="s">
        <v>20</v>
      </c>
      <c r="J19" s="11">
        <f>SUM(J13:J18)</f>
        <v>4028</v>
      </c>
      <c r="K19" s="12"/>
      <c r="L19" s="9">
        <f>SUMIF(F13:F18, "&lt;&gt;",J13:J18)</f>
        <v>4028</v>
      </c>
      <c r="M19" s="9" t="s">
        <v>21</v>
      </c>
      <c r="N19" s="12"/>
    </row>
    <row r="20" spans="1:14" s="7" customFormat="1">
      <c r="A20" s="5" t="s">
        <v>22</v>
      </c>
      <c r="B20" s="9">
        <v>0</v>
      </c>
      <c r="C20" s="9"/>
      <c r="D20" s="9"/>
      <c r="E20" s="9"/>
      <c r="F20" s="9"/>
      <c r="G20" s="9"/>
      <c r="H20" s="11">
        <v>7011</v>
      </c>
      <c r="I20" s="11" t="s">
        <v>23</v>
      </c>
      <c r="J20" s="11">
        <f>C13+J19</f>
        <v>7011</v>
      </c>
      <c r="K20" s="12">
        <f>J20-H20</f>
        <v>0</v>
      </c>
      <c r="L20" s="11"/>
      <c r="M20" s="11" t="s">
        <v>24</v>
      </c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36</v>
      </c>
      <c r="B23" s="9" t="s">
        <v>37</v>
      </c>
      <c r="C23" s="9">
        <v>-4862</v>
      </c>
      <c r="D23" s="9" t="s">
        <v>38</v>
      </c>
      <c r="E23" s="9"/>
      <c r="F23" s="9"/>
      <c r="G23" s="9">
        <v>13600</v>
      </c>
      <c r="H23" s="11">
        <v>1.21</v>
      </c>
      <c r="I23" s="11">
        <v>0.27</v>
      </c>
      <c r="J23" s="11">
        <f>G23*I23</f>
        <v>3672.0000000000005</v>
      </c>
      <c r="K23" s="12"/>
      <c r="L23" s="9" t="s">
        <v>39</v>
      </c>
      <c r="M23" s="9"/>
      <c r="N23" s="12"/>
    </row>
    <row r="24" spans="1:14" s="7" customFormat="1">
      <c r="A24" s="5"/>
      <c r="B24" s="9"/>
      <c r="C24" s="9"/>
      <c r="D24" s="9" t="s">
        <v>40</v>
      </c>
      <c r="E24" s="9"/>
      <c r="F24" s="9"/>
      <c r="G24" s="9">
        <v>1000</v>
      </c>
      <c r="H24" s="11">
        <v>10.02</v>
      </c>
      <c r="I24" s="11">
        <v>7.11</v>
      </c>
      <c r="J24" s="11">
        <f>G24*I24</f>
        <v>7110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41</v>
      </c>
      <c r="E25" s="9"/>
      <c r="F25" s="9"/>
      <c r="G25" s="9">
        <v>0</v>
      </c>
      <c r="H25" s="11">
        <v>4.33</v>
      </c>
      <c r="I25" s="11">
        <v>2.7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35</v>
      </c>
      <c r="C26" s="9"/>
      <c r="D26" s="9"/>
      <c r="E26" s="9"/>
      <c r="F26" s="9"/>
      <c r="G26" s="9"/>
      <c r="H26" s="11"/>
      <c r="I26" s="11" t="s">
        <v>20</v>
      </c>
      <c r="J26" s="11">
        <f>SUM(J23:J25)</f>
        <v>10782</v>
      </c>
      <c r="K26" s="12"/>
      <c r="L26" s="9"/>
      <c r="M26" s="9"/>
      <c r="N26" s="12"/>
    </row>
    <row r="27" spans="1:14" s="7" customFormat="1">
      <c r="A27" s="5" t="s">
        <v>22</v>
      </c>
      <c r="B27" s="9">
        <v>24940</v>
      </c>
      <c r="C27" s="9"/>
      <c r="D27" s="9"/>
      <c r="E27" s="9"/>
      <c r="F27" s="9"/>
      <c r="G27" s="9"/>
      <c r="H27" s="11">
        <v>24739</v>
      </c>
      <c r="I27" s="11" t="s">
        <v>23</v>
      </c>
      <c r="J27" s="11">
        <f>C23+J26</f>
        <v>5920</v>
      </c>
      <c r="K27" s="12">
        <f>J27-H27</f>
        <v>-18819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22</v>
      </c>
      <c r="B29" s="12">
        <f>B7+B11+B20+B27</f>
        <v>131440</v>
      </c>
      <c r="C29" s="9"/>
      <c r="D29" s="9"/>
      <c r="E29" s="9"/>
      <c r="F29" s="9"/>
      <c r="G29" s="9"/>
      <c r="H29" s="11"/>
      <c r="I29" s="11" t="s">
        <v>42</v>
      </c>
      <c r="J29" s="11">
        <f>J7+J11+J20+J27</f>
        <v>14390</v>
      </c>
      <c r="K29" s="12">
        <f>J29-B29</f>
        <v>-117050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43</v>
      </c>
      <c r="B32" s="9" t="s">
        <v>44</v>
      </c>
      <c r="C32" s="9">
        <v>18370</v>
      </c>
      <c r="D32" s="9" t="s">
        <v>45</v>
      </c>
      <c r="E32" s="9"/>
      <c r="F32" s="9"/>
      <c r="G32" s="9">
        <v>0</v>
      </c>
      <c r="H32" s="11">
        <v>6.78</v>
      </c>
      <c r="I32" s="11">
        <v>7.09</v>
      </c>
      <c r="J32" s="11">
        <f t="shared" ref="J32:J33" si="10">G32*I32</f>
        <v>0</v>
      </c>
      <c r="K32" s="12"/>
      <c r="L32" s="9"/>
      <c r="M32" s="9"/>
      <c r="N32" s="12"/>
    </row>
    <row r="33" spans="1:14" s="7" customFormat="1">
      <c r="A33" s="5"/>
      <c r="B33" s="9"/>
      <c r="C33" s="9"/>
      <c r="D33" s="9" t="s">
        <v>46</v>
      </c>
      <c r="E33" s="9"/>
      <c r="F33" s="9"/>
      <c r="G33" s="9">
        <v>1600</v>
      </c>
      <c r="H33" s="11">
        <v>16.45</v>
      </c>
      <c r="I33" s="11">
        <v>16.399999999999999</v>
      </c>
      <c r="J33" s="11">
        <f t="shared" si="10"/>
        <v>26239.999999999996</v>
      </c>
      <c r="K33" s="12"/>
      <c r="L33" s="9"/>
      <c r="M33" s="9"/>
      <c r="N33" s="12"/>
    </row>
    <row r="34" spans="1:14" s="7" customFormat="1">
      <c r="A34" s="5"/>
      <c r="B34" s="9" t="s">
        <v>35</v>
      </c>
      <c r="C34" s="9"/>
      <c r="D34" s="9"/>
      <c r="E34" s="9"/>
      <c r="F34" s="9"/>
      <c r="G34" s="9"/>
      <c r="H34" s="11"/>
      <c r="I34" s="11" t="s">
        <v>20</v>
      </c>
      <c r="J34" s="11">
        <f>SUM(J32:J33)</f>
        <v>26239.999999999996</v>
      </c>
      <c r="K34" s="12"/>
      <c r="L34" s="9"/>
      <c r="M34" s="9"/>
      <c r="N34" s="12"/>
    </row>
    <row r="35" spans="1:14" s="7" customFormat="1">
      <c r="A35" s="5" t="s">
        <v>22</v>
      </c>
      <c r="B35" s="9">
        <v>51100</v>
      </c>
      <c r="C35" s="9"/>
      <c r="D35" s="9"/>
      <c r="E35" s="9"/>
      <c r="F35" s="9"/>
      <c r="G35" s="9"/>
      <c r="H35" s="11"/>
      <c r="I35" s="11" t="s">
        <v>23</v>
      </c>
      <c r="J35" s="11">
        <f>C32+J34</f>
        <v>44610</v>
      </c>
      <c r="K35" s="12">
        <f>J35-B35</f>
        <v>-6490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47</v>
      </c>
      <c r="C39" s="9">
        <v>17</v>
      </c>
      <c r="D39" s="9" t="s">
        <v>48</v>
      </c>
      <c r="E39" s="9"/>
      <c r="F39" s="9"/>
      <c r="G39" s="9">
        <v>16</v>
      </c>
      <c r="H39" s="11">
        <v>402.78</v>
      </c>
      <c r="I39" s="11">
        <v>456.91</v>
      </c>
      <c r="J39" s="11">
        <f>G39*I39</f>
        <v>7310.56</v>
      </c>
      <c r="K39" s="12"/>
      <c r="L39" s="9"/>
      <c r="M39" s="9"/>
      <c r="N39" s="12"/>
    </row>
    <row r="40" spans="1:14" s="7" customFormat="1">
      <c r="A40" s="5"/>
      <c r="B40" s="9" t="s">
        <v>35</v>
      </c>
      <c r="C40" s="9"/>
      <c r="D40" s="9"/>
      <c r="E40" s="9"/>
      <c r="F40" s="9"/>
      <c r="G40" s="9"/>
      <c r="H40" s="11"/>
      <c r="I40" s="11" t="s">
        <v>20</v>
      </c>
      <c r="J40" s="11">
        <f>SUM(J39:J39)</f>
        <v>7310.56</v>
      </c>
      <c r="K40" s="12"/>
      <c r="L40" s="9"/>
      <c r="M40" s="9"/>
      <c r="N40" s="12"/>
    </row>
    <row r="41" spans="1:14" s="7" customFormat="1">
      <c r="A41" s="5" t="s">
        <v>22</v>
      </c>
      <c r="B41" s="9">
        <v>10300</v>
      </c>
      <c r="C41" s="9"/>
      <c r="D41" s="9"/>
      <c r="E41" s="9"/>
      <c r="F41" s="9"/>
      <c r="G41" s="9"/>
      <c r="H41" s="11"/>
      <c r="I41" s="11" t="s">
        <v>23</v>
      </c>
      <c r="J41" s="11">
        <f>C39+J40</f>
        <v>7327.56</v>
      </c>
      <c r="K41" s="12">
        <f t="shared" ref="K41:K53" si="11">J41-B41</f>
        <v>-2972.4399999999996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43</v>
      </c>
      <c r="B43" s="9" t="s">
        <v>49</v>
      </c>
      <c r="C43" s="9">
        <v>29</v>
      </c>
      <c r="D43" s="9" t="s">
        <v>50</v>
      </c>
      <c r="E43" s="9"/>
      <c r="F43" s="9"/>
      <c r="G43" s="9">
        <v>75</v>
      </c>
      <c r="H43" s="11">
        <v>65.2</v>
      </c>
      <c r="I43" s="11">
        <v>26.53</v>
      </c>
      <c r="J43" s="11">
        <f t="shared" ref="J43" si="12">G43*I43</f>
        <v>1989.75</v>
      </c>
      <c r="K43" s="12"/>
      <c r="L43" s="9" t="s">
        <v>51</v>
      </c>
      <c r="M43" s="9"/>
      <c r="N43" s="12"/>
    </row>
    <row r="44" spans="1:14" s="7" customFormat="1">
      <c r="A44" s="5"/>
      <c r="B44" s="9"/>
      <c r="C44" s="9"/>
      <c r="D44" s="9" t="s">
        <v>48</v>
      </c>
      <c r="E44" s="9"/>
      <c r="F44" s="9"/>
      <c r="G44" s="9">
        <v>17</v>
      </c>
      <c r="H44" s="11">
        <v>402.2</v>
      </c>
      <c r="I44" s="11">
        <v>456.91</v>
      </c>
      <c r="J44" s="11">
        <f>G44*I44</f>
        <v>7767.47</v>
      </c>
      <c r="K44" s="12"/>
      <c r="L44" s="9"/>
      <c r="M44" s="9"/>
      <c r="N44" s="12"/>
    </row>
    <row r="45" spans="1:14" s="7" customFormat="1">
      <c r="A45" s="5"/>
      <c r="B45" s="9" t="s">
        <v>35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9757.2200000000012</v>
      </c>
      <c r="K45" s="12"/>
      <c r="L45" s="9"/>
      <c r="M45" s="9"/>
      <c r="N45" s="12"/>
    </row>
    <row r="46" spans="1:14" s="7" customFormat="1">
      <c r="A46" s="5" t="s">
        <v>22</v>
      </c>
      <c r="B46" s="9">
        <v>17000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9786.2200000000012</v>
      </c>
      <c r="K46" s="12">
        <f t="shared" si="11"/>
        <v>-7213.7799999999988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43</v>
      </c>
      <c r="B48" s="9" t="s">
        <v>52</v>
      </c>
      <c r="C48" s="9">
        <v>121</v>
      </c>
      <c r="D48" s="9" t="s">
        <v>53</v>
      </c>
      <c r="E48" s="9"/>
      <c r="F48" s="9"/>
      <c r="G48" s="9">
        <v>1300</v>
      </c>
      <c r="H48" s="11">
        <v>5.4</v>
      </c>
      <c r="I48" s="11">
        <v>3.4</v>
      </c>
      <c r="J48" s="11">
        <f t="shared" ref="J48" si="13">G48*I48</f>
        <v>4420</v>
      </c>
      <c r="K48" s="12"/>
      <c r="L48" s="9" t="s">
        <v>54</v>
      </c>
      <c r="M48" s="9"/>
      <c r="N48" s="12"/>
    </row>
    <row r="49" spans="1:14" s="7" customFormat="1">
      <c r="A49" s="5"/>
      <c r="B49" s="9" t="s">
        <v>19</v>
      </c>
      <c r="C49" s="9"/>
      <c r="D49" s="9"/>
      <c r="E49" s="9"/>
      <c r="F49" s="9"/>
      <c r="G49" s="9"/>
      <c r="H49" s="11"/>
      <c r="I49" s="11" t="s">
        <v>20</v>
      </c>
      <c r="J49" s="11">
        <f>SUM(J48:J48)</f>
        <v>4420</v>
      </c>
      <c r="K49" s="12"/>
      <c r="L49" s="9"/>
      <c r="M49" s="9"/>
      <c r="N49" s="12"/>
    </row>
    <row r="50" spans="1:14" s="7" customFormat="1">
      <c r="A50" s="5" t="s">
        <v>22</v>
      </c>
      <c r="B50" s="9">
        <v>14100</v>
      </c>
      <c r="C50" s="9"/>
      <c r="D50" s="9"/>
      <c r="E50" s="9"/>
      <c r="F50" s="9"/>
      <c r="G50" s="9"/>
      <c r="H50" s="11"/>
      <c r="I50" s="11" t="s">
        <v>23</v>
      </c>
      <c r="J50" s="11">
        <f>C48+J49</f>
        <v>4541</v>
      </c>
      <c r="K50" s="12">
        <f t="shared" si="11"/>
        <v>-9559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 s="7" customFormat="1">
      <c r="A53" s="5" t="s">
        <v>22</v>
      </c>
      <c r="B53" s="9">
        <f>B41+B46+B50</f>
        <v>41400</v>
      </c>
      <c r="C53" s="9"/>
      <c r="D53" s="9"/>
      <c r="E53" s="9"/>
      <c r="F53" s="9"/>
      <c r="G53" s="9"/>
      <c r="H53" s="11"/>
      <c r="I53" s="11" t="s">
        <v>42</v>
      </c>
      <c r="J53" s="11">
        <f>J41+J46+J49</f>
        <v>21533.780000000002</v>
      </c>
      <c r="K53" s="12">
        <f t="shared" si="11"/>
        <v>-19866.219999999998</v>
      </c>
      <c r="L53" s="9"/>
      <c r="M53" s="9"/>
      <c r="N53" s="12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B68" s="9"/>
      <c r="C68" s="9"/>
      <c r="D68" s="9"/>
      <c r="E68" s="9"/>
      <c r="F68" s="9"/>
      <c r="G68" s="9"/>
      <c r="H68" s="11"/>
      <c r="I68" s="11"/>
      <c r="J68" s="11"/>
      <c r="K68" s="12"/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  <c r="M74" s="9"/>
      <c r="N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3"/>
  <sheetViews>
    <sheetView topLeftCell="A2" workbookViewId="0">
      <selection activeCell="L20" sqref="L2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2983</v>
      </c>
      <c r="D13" s="9" t="s">
        <v>28</v>
      </c>
      <c r="E13" s="10">
        <v>43776</v>
      </c>
      <c r="F13" s="10">
        <v>43798</v>
      </c>
      <c r="G13" s="9">
        <v>15000</v>
      </c>
      <c r="H13" s="11">
        <v>0.39</v>
      </c>
      <c r="I13" s="11">
        <v>0.03</v>
      </c>
      <c r="J13" s="11">
        <f>G13*I13</f>
        <v>450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29</v>
      </c>
      <c r="E14" s="10">
        <v>43766</v>
      </c>
      <c r="F14" s="10">
        <v>43798</v>
      </c>
      <c r="G14" s="9">
        <v>15000</v>
      </c>
      <c r="H14" s="11">
        <v>0.78</v>
      </c>
      <c r="I14" s="11">
        <v>0.02</v>
      </c>
      <c r="J14" s="11">
        <f>G14*I14</f>
        <v>300</v>
      </c>
      <c r="K14" s="12" t="str">
        <f t="shared" ref="K14" ca="1" si="5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28</v>
      </c>
      <c r="E15" s="10">
        <v>43789</v>
      </c>
      <c r="F15" s="10">
        <v>43805</v>
      </c>
      <c r="G15" s="9">
        <v>8000</v>
      </c>
      <c r="H15" s="11">
        <v>0.28000000000000003</v>
      </c>
      <c r="I15" s="11">
        <v>0.16</v>
      </c>
      <c r="J15" s="11">
        <f>G15*I15</f>
        <v>1280</v>
      </c>
      <c r="K15" s="12" t="str">
        <f t="shared" ref="K15" ca="1" si="6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30</v>
      </c>
      <c r="E16" s="10">
        <v>43763</v>
      </c>
      <c r="F16" s="10">
        <v>43798</v>
      </c>
      <c r="G16" s="9">
        <v>200</v>
      </c>
      <c r="H16" s="11">
        <v>13.6</v>
      </c>
      <c r="I16" s="11">
        <v>0.09</v>
      </c>
      <c r="J16" s="11">
        <f t="shared" ref="J16:J18" si="7">G16*I16</f>
        <v>18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31</v>
      </c>
      <c r="E17" s="10">
        <v>43770</v>
      </c>
      <c r="F17" s="10">
        <v>43805</v>
      </c>
      <c r="G17" s="9">
        <v>12000</v>
      </c>
      <c r="H17" s="11">
        <v>1.64</v>
      </c>
      <c r="I17" s="11">
        <v>0.15</v>
      </c>
      <c r="J17" s="11">
        <f t="shared" si="7"/>
        <v>1800</v>
      </c>
      <c r="K17" s="12" t="str">
        <f t="shared" ref="K17:K18" ca="1" si="9">IF(AND(F17&lt;&gt;"", I17/H17&lt;=Allowed_Lose_Ratio),"Stop Lose!",IF(AND(F17&lt;&gt;"", DAYS360(TODAY(), E17)&gt;2), "Hold Too Long", "Ok"))</f>
        <v>Stop Lose!</v>
      </c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33</v>
      </c>
      <c r="E18" s="10">
        <v>43770</v>
      </c>
      <c r="F18" s="10">
        <v>43798</v>
      </c>
      <c r="G18" s="9">
        <v>9000</v>
      </c>
      <c r="H18" s="11">
        <v>0.89</v>
      </c>
      <c r="I18" s="11">
        <v>0.02</v>
      </c>
      <c r="J18" s="11">
        <f t="shared" si="7"/>
        <v>180</v>
      </c>
      <c r="K18" s="12" t="str">
        <f t="shared" ca="1" si="9"/>
        <v>Stop Lose!</v>
      </c>
      <c r="L18" s="9" t="s">
        <v>34</v>
      </c>
      <c r="M18" s="9"/>
      <c r="N18" s="12"/>
    </row>
    <row r="19" spans="1:14" s="7" customFormat="1">
      <c r="A19" s="5"/>
      <c r="B19" s="9" t="s">
        <v>35</v>
      </c>
      <c r="C19" s="9"/>
      <c r="D19" s="9"/>
      <c r="E19" s="9"/>
      <c r="F19" s="9"/>
      <c r="G19" s="9"/>
      <c r="H19" s="11"/>
      <c r="I19" s="11" t="s">
        <v>20</v>
      </c>
      <c r="J19" s="11">
        <f>SUM(J13:J18)</f>
        <v>4028</v>
      </c>
      <c r="K19" s="12"/>
      <c r="L19" s="9">
        <f>SUMIF(F13:F18, "&lt;&gt;",J13:J18)</f>
        <v>4028</v>
      </c>
      <c r="M19" s="9" t="s">
        <v>21</v>
      </c>
      <c r="N19" s="12"/>
    </row>
    <row r="20" spans="1:14" s="7" customFormat="1">
      <c r="A20" s="5" t="s">
        <v>22</v>
      </c>
      <c r="B20" s="9">
        <v>0</v>
      </c>
      <c r="C20" s="9"/>
      <c r="D20" s="9"/>
      <c r="E20" s="9"/>
      <c r="F20" s="9"/>
      <c r="G20" s="9"/>
      <c r="H20" s="11">
        <v>7011</v>
      </c>
      <c r="I20" s="11" t="s">
        <v>23</v>
      </c>
      <c r="J20" s="11">
        <f>C13+J19</f>
        <v>7011</v>
      </c>
      <c r="K20" s="12">
        <f>J20-H20</f>
        <v>0</v>
      </c>
      <c r="L20" s="11"/>
      <c r="M20" s="11" t="s">
        <v>24</v>
      </c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36</v>
      </c>
      <c r="B23" s="9" t="s">
        <v>37</v>
      </c>
      <c r="C23" s="9">
        <v>-4862</v>
      </c>
      <c r="D23" s="9" t="s">
        <v>38</v>
      </c>
      <c r="E23" s="9"/>
      <c r="F23" s="9"/>
      <c r="G23" s="9">
        <v>13600</v>
      </c>
      <c r="H23" s="11">
        <v>1.21</v>
      </c>
      <c r="I23" s="11">
        <v>0.27</v>
      </c>
      <c r="J23" s="11">
        <f>G23*I23</f>
        <v>3672.0000000000005</v>
      </c>
      <c r="K23" s="12"/>
      <c r="L23" s="9" t="s">
        <v>39</v>
      </c>
      <c r="M23" s="9"/>
      <c r="N23" s="12"/>
    </row>
    <row r="24" spans="1:14" s="7" customFormat="1">
      <c r="A24" s="5"/>
      <c r="B24" s="9"/>
      <c r="C24" s="9"/>
      <c r="D24" s="9" t="s">
        <v>40</v>
      </c>
      <c r="E24" s="9"/>
      <c r="F24" s="9"/>
      <c r="G24" s="9">
        <v>1000</v>
      </c>
      <c r="H24" s="11">
        <v>10.02</v>
      </c>
      <c r="I24" s="11">
        <v>7.11</v>
      </c>
      <c r="J24" s="11">
        <f>G24*I24</f>
        <v>7110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41</v>
      </c>
      <c r="E25" s="9"/>
      <c r="F25" s="9"/>
      <c r="G25" s="9">
        <v>0</v>
      </c>
      <c r="H25" s="11">
        <v>4.33</v>
      </c>
      <c r="I25" s="11">
        <v>2.7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35</v>
      </c>
      <c r="C26" s="9"/>
      <c r="D26" s="9"/>
      <c r="E26" s="9"/>
      <c r="F26" s="9"/>
      <c r="G26" s="9"/>
      <c r="H26" s="11"/>
      <c r="I26" s="11" t="s">
        <v>20</v>
      </c>
      <c r="J26" s="11">
        <f>SUM(J23:J25)</f>
        <v>10782</v>
      </c>
      <c r="K26" s="12"/>
      <c r="L26" s="9"/>
      <c r="M26" s="9"/>
      <c r="N26" s="12"/>
    </row>
    <row r="27" spans="1:14" s="7" customFormat="1">
      <c r="A27" s="5" t="s">
        <v>22</v>
      </c>
      <c r="B27" s="9">
        <v>24940</v>
      </c>
      <c r="C27" s="9"/>
      <c r="D27" s="9"/>
      <c r="E27" s="9"/>
      <c r="F27" s="9"/>
      <c r="G27" s="9"/>
      <c r="H27" s="11">
        <v>24739</v>
      </c>
      <c r="I27" s="11" t="s">
        <v>23</v>
      </c>
      <c r="J27" s="11">
        <f>C23+J26</f>
        <v>5920</v>
      </c>
      <c r="K27" s="12">
        <f>J27-H27</f>
        <v>-18819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22</v>
      </c>
      <c r="B29" s="12">
        <f>B7+B11+B20+B27</f>
        <v>131440</v>
      </c>
      <c r="C29" s="9"/>
      <c r="D29" s="9"/>
      <c r="E29" s="9"/>
      <c r="F29" s="9"/>
      <c r="G29" s="9"/>
      <c r="H29" s="11"/>
      <c r="I29" s="11" t="s">
        <v>42</v>
      </c>
      <c r="J29" s="11">
        <f>J7+J11+J20+J27</f>
        <v>14390</v>
      </c>
      <c r="K29" s="12">
        <f>J29-B29</f>
        <v>-117050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43</v>
      </c>
      <c r="B32" s="9" t="s">
        <v>44</v>
      </c>
      <c r="C32" s="9">
        <v>18370</v>
      </c>
      <c r="D32" s="9" t="s">
        <v>45</v>
      </c>
      <c r="E32" s="9"/>
      <c r="F32" s="9"/>
      <c r="G32" s="9">
        <v>0</v>
      </c>
      <c r="H32" s="11">
        <v>6.78</v>
      </c>
      <c r="I32" s="11">
        <v>7.09</v>
      </c>
      <c r="J32" s="11">
        <f t="shared" ref="J32:J33" si="10">G32*I32</f>
        <v>0</v>
      </c>
      <c r="K32" s="12"/>
      <c r="L32" s="9"/>
      <c r="M32" s="9"/>
      <c r="N32" s="12"/>
    </row>
    <row r="33" spans="1:14" s="7" customFormat="1">
      <c r="A33" s="5"/>
      <c r="B33" s="9"/>
      <c r="C33" s="9"/>
      <c r="D33" s="9" t="s">
        <v>46</v>
      </c>
      <c r="E33" s="9"/>
      <c r="F33" s="9"/>
      <c r="G33" s="9">
        <v>1600</v>
      </c>
      <c r="H33" s="11">
        <v>16.45</v>
      </c>
      <c r="I33" s="11">
        <v>16.399999999999999</v>
      </c>
      <c r="J33" s="11">
        <f t="shared" si="10"/>
        <v>26239.999999999996</v>
      </c>
      <c r="K33" s="12"/>
      <c r="L33" s="9"/>
      <c r="M33" s="9"/>
      <c r="N33" s="12"/>
    </row>
    <row r="34" spans="1:14" s="7" customFormat="1">
      <c r="A34" s="5"/>
      <c r="B34" s="9" t="s">
        <v>35</v>
      </c>
      <c r="C34" s="9"/>
      <c r="D34" s="9"/>
      <c r="E34" s="9"/>
      <c r="F34" s="9"/>
      <c r="G34" s="9"/>
      <c r="H34" s="11"/>
      <c r="I34" s="11" t="s">
        <v>20</v>
      </c>
      <c r="J34" s="11">
        <f>SUM(J32:J33)</f>
        <v>26239.999999999996</v>
      </c>
      <c r="K34" s="12"/>
      <c r="L34" s="9"/>
      <c r="M34" s="9"/>
      <c r="N34" s="12"/>
    </row>
    <row r="35" spans="1:14" s="7" customFormat="1">
      <c r="A35" s="5" t="s">
        <v>22</v>
      </c>
      <c r="B35" s="9">
        <v>51100</v>
      </c>
      <c r="C35" s="9"/>
      <c r="D35" s="9"/>
      <c r="E35" s="9"/>
      <c r="F35" s="9"/>
      <c r="G35" s="9"/>
      <c r="H35" s="11"/>
      <c r="I35" s="11" t="s">
        <v>23</v>
      </c>
      <c r="J35" s="11">
        <f>C32+J34</f>
        <v>44610</v>
      </c>
      <c r="K35" s="12">
        <f>J35-B35</f>
        <v>-6490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47</v>
      </c>
      <c r="C39" s="9">
        <v>17</v>
      </c>
      <c r="D39" s="9" t="s">
        <v>48</v>
      </c>
      <c r="E39" s="9"/>
      <c r="F39" s="9"/>
      <c r="G39" s="9">
        <v>16</v>
      </c>
      <c r="H39" s="11">
        <v>402.78</v>
      </c>
      <c r="I39" s="11">
        <v>456.91</v>
      </c>
      <c r="J39" s="11">
        <f>G39*I39</f>
        <v>7310.56</v>
      </c>
      <c r="K39" s="12"/>
      <c r="L39" s="9"/>
      <c r="M39" s="9"/>
      <c r="N39" s="12"/>
    </row>
    <row r="40" spans="1:14" s="7" customFormat="1">
      <c r="A40" s="5"/>
      <c r="B40" s="9" t="s">
        <v>35</v>
      </c>
      <c r="C40" s="9"/>
      <c r="D40" s="9"/>
      <c r="E40" s="9"/>
      <c r="F40" s="9"/>
      <c r="G40" s="9"/>
      <c r="H40" s="11"/>
      <c r="I40" s="11" t="s">
        <v>20</v>
      </c>
      <c r="J40" s="11">
        <f>SUM(J39:J39)</f>
        <v>7310.56</v>
      </c>
      <c r="K40" s="12"/>
      <c r="L40" s="9"/>
      <c r="M40" s="9"/>
      <c r="N40" s="12"/>
    </row>
    <row r="41" spans="1:14" s="7" customFormat="1">
      <c r="A41" s="5" t="s">
        <v>22</v>
      </c>
      <c r="B41" s="9">
        <v>10300</v>
      </c>
      <c r="C41" s="9"/>
      <c r="D41" s="9"/>
      <c r="E41" s="9"/>
      <c r="F41" s="9"/>
      <c r="G41" s="9"/>
      <c r="H41" s="11"/>
      <c r="I41" s="11" t="s">
        <v>23</v>
      </c>
      <c r="J41" s="11">
        <f>C39+J40</f>
        <v>7327.56</v>
      </c>
      <c r="K41" s="12">
        <f t="shared" ref="K41:K53" si="11">J41-B41</f>
        <v>-2972.4399999999996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43</v>
      </c>
      <c r="B43" s="9" t="s">
        <v>49</v>
      </c>
      <c r="C43" s="9">
        <v>29</v>
      </c>
      <c r="D43" s="9" t="s">
        <v>50</v>
      </c>
      <c r="E43" s="9"/>
      <c r="F43" s="9"/>
      <c r="G43" s="9">
        <v>75</v>
      </c>
      <c r="H43" s="11">
        <v>65.2</v>
      </c>
      <c r="I43" s="11">
        <v>26.53</v>
      </c>
      <c r="J43" s="11">
        <f t="shared" ref="J43" si="12">G43*I43</f>
        <v>1989.75</v>
      </c>
      <c r="K43" s="12"/>
      <c r="L43" s="9" t="s">
        <v>51</v>
      </c>
      <c r="M43" s="9"/>
      <c r="N43" s="12"/>
    </row>
    <row r="44" spans="1:14" s="7" customFormat="1">
      <c r="A44" s="5"/>
      <c r="B44" s="9"/>
      <c r="C44" s="9"/>
      <c r="D44" s="9" t="s">
        <v>48</v>
      </c>
      <c r="E44" s="9"/>
      <c r="F44" s="9"/>
      <c r="G44" s="9">
        <v>17</v>
      </c>
      <c r="H44" s="11">
        <v>402.2</v>
      </c>
      <c r="I44" s="11">
        <v>456.91</v>
      </c>
      <c r="J44" s="11">
        <f>G44*I44</f>
        <v>7767.47</v>
      </c>
      <c r="K44" s="12"/>
      <c r="L44" s="9"/>
      <c r="M44" s="9"/>
      <c r="N44" s="12"/>
    </row>
    <row r="45" spans="1:14" s="7" customFormat="1">
      <c r="A45" s="5"/>
      <c r="B45" s="9" t="s">
        <v>35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9757.2200000000012</v>
      </c>
      <c r="K45" s="12"/>
      <c r="L45" s="9"/>
      <c r="M45" s="9"/>
      <c r="N45" s="12"/>
    </row>
    <row r="46" spans="1:14" s="7" customFormat="1">
      <c r="A46" s="5" t="s">
        <v>22</v>
      </c>
      <c r="B46" s="9">
        <v>17000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9786.2200000000012</v>
      </c>
      <c r="K46" s="12">
        <f t="shared" si="11"/>
        <v>-7213.7799999999988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43</v>
      </c>
      <c r="B48" s="9" t="s">
        <v>52</v>
      </c>
      <c r="C48" s="9">
        <v>121</v>
      </c>
      <c r="D48" s="9" t="s">
        <v>53</v>
      </c>
      <c r="E48" s="9"/>
      <c r="F48" s="9"/>
      <c r="G48" s="9">
        <v>1300</v>
      </c>
      <c r="H48" s="11">
        <v>5.4</v>
      </c>
      <c r="I48" s="11">
        <v>3.4</v>
      </c>
      <c r="J48" s="11">
        <f t="shared" ref="J48" si="13">G48*I48</f>
        <v>4420</v>
      </c>
      <c r="K48" s="12"/>
      <c r="L48" s="9" t="s">
        <v>54</v>
      </c>
      <c r="M48" s="9"/>
      <c r="N48" s="12"/>
    </row>
    <row r="49" spans="1:14" s="7" customFormat="1">
      <c r="A49" s="5"/>
      <c r="B49" s="9" t="s">
        <v>19</v>
      </c>
      <c r="C49" s="9"/>
      <c r="D49" s="9"/>
      <c r="E49" s="9"/>
      <c r="F49" s="9"/>
      <c r="G49" s="9"/>
      <c r="H49" s="11"/>
      <c r="I49" s="11" t="s">
        <v>20</v>
      </c>
      <c r="J49" s="11">
        <f>SUM(J48:J48)</f>
        <v>4420</v>
      </c>
      <c r="K49" s="12"/>
      <c r="L49" s="9"/>
      <c r="M49" s="9"/>
      <c r="N49" s="12"/>
    </row>
    <row r="50" spans="1:14" s="7" customFormat="1">
      <c r="A50" s="5" t="s">
        <v>22</v>
      </c>
      <c r="B50" s="9">
        <v>14100</v>
      </c>
      <c r="C50" s="9"/>
      <c r="D50" s="9"/>
      <c r="E50" s="9"/>
      <c r="F50" s="9"/>
      <c r="G50" s="9"/>
      <c r="H50" s="11"/>
      <c r="I50" s="11" t="s">
        <v>23</v>
      </c>
      <c r="J50" s="11">
        <f>C48+J49</f>
        <v>4541</v>
      </c>
      <c r="K50" s="12">
        <f t="shared" si="11"/>
        <v>-9559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 s="7" customFormat="1">
      <c r="A53" s="5" t="s">
        <v>22</v>
      </c>
      <c r="B53" s="9">
        <f>B41+B46+B50</f>
        <v>41400</v>
      </c>
      <c r="C53" s="9"/>
      <c r="D53" s="9"/>
      <c r="E53" s="9"/>
      <c r="F53" s="9"/>
      <c r="G53" s="9"/>
      <c r="H53" s="11"/>
      <c r="I53" s="11" t="s">
        <v>42</v>
      </c>
      <c r="J53" s="11">
        <f>J41+J46+J49</f>
        <v>21533.780000000002</v>
      </c>
      <c r="K53" s="12">
        <f t="shared" si="11"/>
        <v>-19866.219999999998</v>
      </c>
      <c r="L53" s="9"/>
      <c r="M53" s="9"/>
      <c r="N53" s="12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B68" s="9"/>
      <c r="C68" s="9"/>
      <c r="D68" s="9"/>
      <c r="E68" s="9"/>
      <c r="F68" s="9"/>
      <c r="G68" s="9"/>
      <c r="H68" s="11"/>
      <c r="I68" s="11"/>
      <c r="J68" s="11"/>
      <c r="K68" s="12"/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  <c r="M74" s="9"/>
      <c r="N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3"/>
  <sheetViews>
    <sheetView topLeftCell="A2" workbookViewId="0">
      <selection activeCell="L21" sqref="L2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2983</v>
      </c>
      <c r="D13" s="9" t="s">
        <v>28</v>
      </c>
      <c r="E13" s="10">
        <v>43776</v>
      </c>
      <c r="F13" s="10">
        <v>43798</v>
      </c>
      <c r="G13" s="9">
        <v>15000</v>
      </c>
      <c r="H13" s="11">
        <v>0.39</v>
      </c>
      <c r="I13" s="11">
        <v>0.03</v>
      </c>
      <c r="J13" s="11">
        <f>G13*I13</f>
        <v>450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29</v>
      </c>
      <c r="E14" s="10">
        <v>43766</v>
      </c>
      <c r="F14" s="10">
        <v>43798</v>
      </c>
      <c r="G14" s="9">
        <v>15000</v>
      </c>
      <c r="H14" s="11">
        <v>0.78</v>
      </c>
      <c r="I14" s="11">
        <v>0.02</v>
      </c>
      <c r="J14" s="11">
        <f>G14*I14</f>
        <v>300</v>
      </c>
      <c r="K14" s="12" t="str">
        <f t="shared" ref="K14" ca="1" si="5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28</v>
      </c>
      <c r="E15" s="10">
        <v>43789</v>
      </c>
      <c r="F15" s="10">
        <v>43805</v>
      </c>
      <c r="G15" s="9">
        <v>8000</v>
      </c>
      <c r="H15" s="11">
        <v>0.28000000000000003</v>
      </c>
      <c r="I15" s="11">
        <v>0.16</v>
      </c>
      <c r="J15" s="11">
        <f>G15*I15</f>
        <v>1280</v>
      </c>
      <c r="K15" s="12" t="str">
        <f t="shared" ref="K15" ca="1" si="6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/>
      <c r="C16" s="9"/>
      <c r="D16" s="9" t="s">
        <v>30</v>
      </c>
      <c r="E16" s="10">
        <v>43763</v>
      </c>
      <c r="F16" s="10">
        <v>43798</v>
      </c>
      <c r="G16" s="9">
        <v>200</v>
      </c>
      <c r="H16" s="11">
        <v>13.6</v>
      </c>
      <c r="I16" s="11">
        <v>0.09</v>
      </c>
      <c r="J16" s="11">
        <f t="shared" ref="J16:J18" si="7">G16*I16</f>
        <v>18</v>
      </c>
      <c r="K16" s="12" t="str">
        <f t="shared" ref="K16" ca="1" si="8">IF(AND(F16&lt;&gt;"", I16/H16&lt;=Allowed_Lose_Ratio),"Stop Lose!",IF(AND(F16&lt;&gt;"", DAYS360(TODAY(), E16)&gt;2), "Hold Too Long", "Ok"))</f>
        <v>Stop Lose!</v>
      </c>
      <c r="L16" s="9"/>
      <c r="M16" s="9"/>
      <c r="N16" s="12"/>
    </row>
    <row r="17" spans="1:14" s="7" customFormat="1">
      <c r="A17" s="5"/>
      <c r="B17" s="9"/>
      <c r="C17" s="9"/>
      <c r="D17" s="9" t="s">
        <v>31</v>
      </c>
      <c r="E17" s="10">
        <v>43770</v>
      </c>
      <c r="F17" s="10">
        <v>43805</v>
      </c>
      <c r="G17" s="9">
        <v>12000</v>
      </c>
      <c r="H17" s="11">
        <v>1.64</v>
      </c>
      <c r="I17" s="11">
        <v>0.15</v>
      </c>
      <c r="J17" s="11">
        <f t="shared" si="7"/>
        <v>1800</v>
      </c>
      <c r="K17" s="12" t="str">
        <f t="shared" ref="K17:K18" ca="1" si="9">IF(AND(F17&lt;&gt;"", I17/H17&lt;=Allowed_Lose_Ratio),"Stop Lose!",IF(AND(F17&lt;&gt;"", DAYS360(TODAY(), E17)&gt;2), "Hold Too Long", "Ok"))</f>
        <v>Stop Lose!</v>
      </c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33</v>
      </c>
      <c r="E18" s="10">
        <v>43770</v>
      </c>
      <c r="F18" s="10">
        <v>43798</v>
      </c>
      <c r="G18" s="9">
        <v>9000</v>
      </c>
      <c r="H18" s="11">
        <v>0.89</v>
      </c>
      <c r="I18" s="11">
        <v>0.02</v>
      </c>
      <c r="J18" s="11">
        <f t="shared" si="7"/>
        <v>180</v>
      </c>
      <c r="K18" s="12" t="str">
        <f t="shared" ca="1" si="9"/>
        <v>Stop Lose!</v>
      </c>
      <c r="L18" s="9" t="s">
        <v>34</v>
      </c>
      <c r="M18" s="9"/>
      <c r="N18" s="12"/>
    </row>
    <row r="19" spans="1:14" s="7" customFormat="1">
      <c r="A19" s="5"/>
      <c r="B19" s="9" t="s">
        <v>35</v>
      </c>
      <c r="C19" s="9"/>
      <c r="D19" s="9"/>
      <c r="E19" s="9"/>
      <c r="F19" s="9"/>
      <c r="G19" s="9"/>
      <c r="H19" s="11"/>
      <c r="I19" s="11" t="s">
        <v>20</v>
      </c>
      <c r="J19" s="11">
        <f>SUM(J13:J18)</f>
        <v>4028</v>
      </c>
      <c r="K19" s="12"/>
      <c r="L19" s="9">
        <f>SUMIF(F13:F18, "&lt;&gt;",J13:J18)</f>
        <v>4028</v>
      </c>
      <c r="M19" s="9" t="s">
        <v>21</v>
      </c>
      <c r="N19" s="12"/>
    </row>
    <row r="20" spans="1:14" s="7" customFormat="1">
      <c r="A20" s="5" t="s">
        <v>22</v>
      </c>
      <c r="B20" s="9">
        <v>0</v>
      </c>
      <c r="C20" s="9"/>
      <c r="D20" s="9"/>
      <c r="E20" s="9"/>
      <c r="F20" s="9"/>
      <c r="G20" s="9"/>
      <c r="H20" s="11">
        <v>7011</v>
      </c>
      <c r="I20" s="11" t="s">
        <v>23</v>
      </c>
      <c r="J20" s="11">
        <f>C13+J19</f>
        <v>7011</v>
      </c>
      <c r="K20" s="12">
        <f>J20-H20</f>
        <v>0</v>
      </c>
      <c r="L20" s="11">
        <f>J20-'[1]20191122'!J20</f>
        <v>-4368</v>
      </c>
      <c r="M20" s="11" t="s">
        <v>24</v>
      </c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36</v>
      </c>
      <c r="B23" s="9" t="s">
        <v>37</v>
      </c>
      <c r="C23" s="9">
        <v>-4862</v>
      </c>
      <c r="D23" s="9" t="s">
        <v>38</v>
      </c>
      <c r="E23" s="9"/>
      <c r="F23" s="9"/>
      <c r="G23" s="9">
        <v>13600</v>
      </c>
      <c r="H23" s="11">
        <v>1.21</v>
      </c>
      <c r="I23" s="11">
        <v>0.27</v>
      </c>
      <c r="J23" s="11">
        <f>G23*I23</f>
        <v>3672.0000000000005</v>
      </c>
      <c r="K23" s="12"/>
      <c r="L23" s="9" t="s">
        <v>39</v>
      </c>
      <c r="M23" s="9"/>
      <c r="N23" s="12"/>
    </row>
    <row r="24" spans="1:14" s="7" customFormat="1">
      <c r="A24" s="5"/>
      <c r="B24" s="9"/>
      <c r="C24" s="9"/>
      <c r="D24" s="9" t="s">
        <v>40</v>
      </c>
      <c r="E24" s="9"/>
      <c r="F24" s="9"/>
      <c r="G24" s="9">
        <v>1000</v>
      </c>
      <c r="H24" s="11">
        <v>10.02</v>
      </c>
      <c r="I24" s="11">
        <v>7.11</v>
      </c>
      <c r="J24" s="11">
        <f>G24*I24</f>
        <v>7110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41</v>
      </c>
      <c r="E25" s="9"/>
      <c r="F25" s="9"/>
      <c r="G25" s="9">
        <v>0</v>
      </c>
      <c r="H25" s="11">
        <v>4.33</v>
      </c>
      <c r="I25" s="11">
        <v>2.7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35</v>
      </c>
      <c r="C26" s="9"/>
      <c r="D26" s="9"/>
      <c r="E26" s="9"/>
      <c r="F26" s="9"/>
      <c r="G26" s="9"/>
      <c r="H26" s="11"/>
      <c r="I26" s="11" t="s">
        <v>20</v>
      </c>
      <c r="J26" s="11">
        <f>SUM(J23:J25)</f>
        <v>10782</v>
      </c>
      <c r="K26" s="12"/>
      <c r="L26" s="9"/>
      <c r="M26" s="9"/>
      <c r="N26" s="12"/>
    </row>
    <row r="27" spans="1:14" s="7" customFormat="1">
      <c r="A27" s="5" t="s">
        <v>22</v>
      </c>
      <c r="B27" s="9">
        <v>24940</v>
      </c>
      <c r="C27" s="9"/>
      <c r="D27" s="9"/>
      <c r="E27" s="9"/>
      <c r="F27" s="9"/>
      <c r="G27" s="9"/>
      <c r="H27" s="11">
        <v>24739</v>
      </c>
      <c r="I27" s="11" t="s">
        <v>23</v>
      </c>
      <c r="J27" s="11">
        <f>C23+J26</f>
        <v>5920</v>
      </c>
      <c r="K27" s="12">
        <f>J27-H27</f>
        <v>-18819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22</v>
      </c>
      <c r="B29" s="12">
        <f>B7+B11+B20+B27</f>
        <v>131440</v>
      </c>
      <c r="C29" s="9"/>
      <c r="D29" s="9"/>
      <c r="E29" s="9"/>
      <c r="F29" s="9"/>
      <c r="G29" s="9"/>
      <c r="H29" s="11"/>
      <c r="I29" s="11" t="s">
        <v>42</v>
      </c>
      <c r="J29" s="11">
        <f>J7+J11+J20+J27</f>
        <v>14390</v>
      </c>
      <c r="K29" s="12">
        <f>J29-B29</f>
        <v>-117050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43</v>
      </c>
      <c r="B32" s="9" t="s">
        <v>44</v>
      </c>
      <c r="C32" s="9">
        <v>18370</v>
      </c>
      <c r="D32" s="9" t="s">
        <v>45</v>
      </c>
      <c r="E32" s="9"/>
      <c r="F32" s="9"/>
      <c r="G32" s="9">
        <v>0</v>
      </c>
      <c r="H32" s="11">
        <v>6.78</v>
      </c>
      <c r="I32" s="11">
        <v>7.09</v>
      </c>
      <c r="J32" s="11">
        <f t="shared" ref="J32:J33" si="10">G32*I32</f>
        <v>0</v>
      </c>
      <c r="K32" s="12"/>
      <c r="L32" s="9"/>
      <c r="M32" s="9"/>
      <c r="N32" s="12"/>
    </row>
    <row r="33" spans="1:14" s="7" customFormat="1">
      <c r="A33" s="5"/>
      <c r="B33" s="9"/>
      <c r="C33" s="9"/>
      <c r="D33" s="9" t="s">
        <v>46</v>
      </c>
      <c r="E33" s="9"/>
      <c r="F33" s="9"/>
      <c r="G33" s="9">
        <v>1600</v>
      </c>
      <c r="H33" s="11">
        <v>16.45</v>
      </c>
      <c r="I33" s="11">
        <v>16.399999999999999</v>
      </c>
      <c r="J33" s="11">
        <f t="shared" si="10"/>
        <v>26239.999999999996</v>
      </c>
      <c r="K33" s="12"/>
      <c r="L33" s="9"/>
      <c r="M33" s="9"/>
      <c r="N33" s="12"/>
    </row>
    <row r="34" spans="1:14" s="7" customFormat="1">
      <c r="A34" s="5"/>
      <c r="B34" s="9" t="s">
        <v>35</v>
      </c>
      <c r="C34" s="9"/>
      <c r="D34" s="9"/>
      <c r="E34" s="9"/>
      <c r="F34" s="9"/>
      <c r="G34" s="9"/>
      <c r="H34" s="11"/>
      <c r="I34" s="11" t="s">
        <v>20</v>
      </c>
      <c r="J34" s="11">
        <f>SUM(J32:J33)</f>
        <v>26239.999999999996</v>
      </c>
      <c r="K34" s="12"/>
      <c r="L34" s="9"/>
      <c r="M34" s="9"/>
      <c r="N34" s="12"/>
    </row>
    <row r="35" spans="1:14" s="7" customFormat="1">
      <c r="A35" s="5" t="s">
        <v>22</v>
      </c>
      <c r="B35" s="9">
        <v>51100</v>
      </c>
      <c r="C35" s="9"/>
      <c r="D35" s="9"/>
      <c r="E35" s="9"/>
      <c r="F35" s="9"/>
      <c r="G35" s="9"/>
      <c r="H35" s="11"/>
      <c r="I35" s="11" t="s">
        <v>23</v>
      </c>
      <c r="J35" s="11">
        <f>C32+J34</f>
        <v>44610</v>
      </c>
      <c r="K35" s="12">
        <f>J35-B35</f>
        <v>-6490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47</v>
      </c>
      <c r="C39" s="9">
        <v>17</v>
      </c>
      <c r="D39" s="9" t="s">
        <v>48</v>
      </c>
      <c r="E39" s="9"/>
      <c r="F39" s="9"/>
      <c r="G39" s="9">
        <v>16</v>
      </c>
      <c r="H39" s="11">
        <v>402.78</v>
      </c>
      <c r="I39" s="11">
        <v>456.91</v>
      </c>
      <c r="J39" s="11">
        <f>G39*I39</f>
        <v>7310.56</v>
      </c>
      <c r="K39" s="12"/>
      <c r="L39" s="9"/>
      <c r="M39" s="9"/>
      <c r="N39" s="12"/>
    </row>
    <row r="40" spans="1:14" s="7" customFormat="1">
      <c r="A40" s="5"/>
      <c r="B40" s="9" t="s">
        <v>35</v>
      </c>
      <c r="C40" s="9"/>
      <c r="D40" s="9"/>
      <c r="E40" s="9"/>
      <c r="F40" s="9"/>
      <c r="G40" s="9"/>
      <c r="H40" s="11"/>
      <c r="I40" s="11" t="s">
        <v>20</v>
      </c>
      <c r="J40" s="11">
        <f>SUM(J39:J39)</f>
        <v>7310.56</v>
      </c>
      <c r="K40" s="12"/>
      <c r="L40" s="9"/>
      <c r="M40" s="9"/>
      <c r="N40" s="12"/>
    </row>
    <row r="41" spans="1:14" s="7" customFormat="1">
      <c r="A41" s="5" t="s">
        <v>22</v>
      </c>
      <c r="B41" s="9">
        <v>10300</v>
      </c>
      <c r="C41" s="9"/>
      <c r="D41" s="9"/>
      <c r="E41" s="9"/>
      <c r="F41" s="9"/>
      <c r="G41" s="9"/>
      <c r="H41" s="11"/>
      <c r="I41" s="11" t="s">
        <v>23</v>
      </c>
      <c r="J41" s="11">
        <f>C39+J40</f>
        <v>7327.56</v>
      </c>
      <c r="K41" s="12">
        <f t="shared" ref="K41:K53" si="11">J41-B41</f>
        <v>-2972.4399999999996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43</v>
      </c>
      <c r="B43" s="9" t="s">
        <v>49</v>
      </c>
      <c r="C43" s="9">
        <v>29</v>
      </c>
      <c r="D43" s="9" t="s">
        <v>50</v>
      </c>
      <c r="E43" s="9"/>
      <c r="F43" s="9"/>
      <c r="G43" s="9">
        <v>75</v>
      </c>
      <c r="H43" s="11">
        <v>65.2</v>
      </c>
      <c r="I43" s="11">
        <v>26.53</v>
      </c>
      <c r="J43" s="11">
        <f t="shared" ref="J43" si="12">G43*I43</f>
        <v>1989.75</v>
      </c>
      <c r="K43" s="12"/>
      <c r="L43" s="9" t="s">
        <v>51</v>
      </c>
      <c r="M43" s="9"/>
      <c r="N43" s="12"/>
    </row>
    <row r="44" spans="1:14" s="7" customFormat="1">
      <c r="A44" s="5"/>
      <c r="B44" s="9"/>
      <c r="C44" s="9"/>
      <c r="D44" s="9" t="s">
        <v>48</v>
      </c>
      <c r="E44" s="9"/>
      <c r="F44" s="9"/>
      <c r="G44" s="9">
        <v>17</v>
      </c>
      <c r="H44" s="11">
        <v>402.2</v>
      </c>
      <c r="I44" s="11">
        <v>456.91</v>
      </c>
      <c r="J44" s="11">
        <f>G44*I44</f>
        <v>7767.47</v>
      </c>
      <c r="K44" s="12"/>
      <c r="L44" s="9"/>
      <c r="M44" s="9"/>
      <c r="N44" s="12"/>
    </row>
    <row r="45" spans="1:14" s="7" customFormat="1">
      <c r="A45" s="5"/>
      <c r="B45" s="9" t="s">
        <v>35</v>
      </c>
      <c r="C45" s="9"/>
      <c r="D45" s="9"/>
      <c r="E45" s="9"/>
      <c r="F45" s="9"/>
      <c r="G45" s="9"/>
      <c r="H45" s="11"/>
      <c r="I45" s="11" t="s">
        <v>20</v>
      </c>
      <c r="J45" s="11">
        <f>SUM(J43:J44)</f>
        <v>9757.2200000000012</v>
      </c>
      <c r="K45" s="12"/>
      <c r="L45" s="9"/>
      <c r="M45" s="9"/>
      <c r="N45" s="12"/>
    </row>
    <row r="46" spans="1:14" s="7" customFormat="1">
      <c r="A46" s="5" t="s">
        <v>22</v>
      </c>
      <c r="B46" s="9">
        <v>17000</v>
      </c>
      <c r="C46" s="9"/>
      <c r="D46" s="9"/>
      <c r="E46" s="9"/>
      <c r="F46" s="9"/>
      <c r="G46" s="9"/>
      <c r="H46" s="11"/>
      <c r="I46" s="11" t="s">
        <v>23</v>
      </c>
      <c r="J46" s="11">
        <f>C43+J45</f>
        <v>9786.2200000000012</v>
      </c>
      <c r="K46" s="12">
        <f t="shared" si="11"/>
        <v>-7213.7799999999988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43</v>
      </c>
      <c r="B48" s="9" t="s">
        <v>52</v>
      </c>
      <c r="C48" s="9">
        <v>121</v>
      </c>
      <c r="D48" s="9" t="s">
        <v>53</v>
      </c>
      <c r="E48" s="9"/>
      <c r="F48" s="9"/>
      <c r="G48" s="9">
        <v>1300</v>
      </c>
      <c r="H48" s="11">
        <v>5.4</v>
      </c>
      <c r="I48" s="11">
        <v>3.4</v>
      </c>
      <c r="J48" s="11">
        <f t="shared" ref="J48" si="13">G48*I48</f>
        <v>4420</v>
      </c>
      <c r="K48" s="12"/>
      <c r="L48" s="9" t="s">
        <v>54</v>
      </c>
      <c r="M48" s="9"/>
      <c r="N48" s="12"/>
    </row>
    <row r="49" spans="1:14" s="7" customFormat="1">
      <c r="A49" s="5"/>
      <c r="B49" s="9" t="s">
        <v>19</v>
      </c>
      <c r="C49" s="9"/>
      <c r="D49" s="9"/>
      <c r="E49" s="9"/>
      <c r="F49" s="9"/>
      <c r="G49" s="9"/>
      <c r="H49" s="11"/>
      <c r="I49" s="11" t="s">
        <v>20</v>
      </c>
      <c r="J49" s="11">
        <f>SUM(J48:J48)</f>
        <v>4420</v>
      </c>
      <c r="K49" s="12"/>
      <c r="L49" s="9"/>
      <c r="M49" s="9"/>
      <c r="N49" s="12"/>
    </row>
    <row r="50" spans="1:14" s="7" customFormat="1">
      <c r="A50" s="5" t="s">
        <v>22</v>
      </c>
      <c r="B50" s="9">
        <v>14100</v>
      </c>
      <c r="C50" s="9"/>
      <c r="D50" s="9"/>
      <c r="E50" s="9"/>
      <c r="F50" s="9"/>
      <c r="G50" s="9"/>
      <c r="H50" s="11"/>
      <c r="I50" s="11" t="s">
        <v>23</v>
      </c>
      <c r="J50" s="11">
        <f>C48+J49</f>
        <v>4541</v>
      </c>
      <c r="K50" s="12">
        <f t="shared" si="11"/>
        <v>-9559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 s="7" customFormat="1">
      <c r="A53" s="5" t="s">
        <v>22</v>
      </c>
      <c r="B53" s="9">
        <f>B41+B46+B50</f>
        <v>41400</v>
      </c>
      <c r="C53" s="9"/>
      <c r="D53" s="9"/>
      <c r="E53" s="9"/>
      <c r="F53" s="9"/>
      <c r="G53" s="9"/>
      <c r="H53" s="11"/>
      <c r="I53" s="11" t="s">
        <v>42</v>
      </c>
      <c r="J53" s="11">
        <f>J41+J46+J49</f>
        <v>21533.780000000002</v>
      </c>
      <c r="K53" s="12">
        <f t="shared" si="11"/>
        <v>-19866.219999999998</v>
      </c>
      <c r="L53" s="9"/>
      <c r="M53" s="9"/>
      <c r="N53" s="12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B66" s="9"/>
      <c r="C66" s="9"/>
      <c r="D66" s="9"/>
      <c r="E66" s="9"/>
      <c r="F66" s="9"/>
      <c r="G66" s="9"/>
      <c r="H66" s="11"/>
      <c r="I66" s="11"/>
      <c r="J66" s="11"/>
      <c r="K66" s="12"/>
      <c r="L66" s="9"/>
      <c r="M66" s="9"/>
      <c r="N66" s="9"/>
    </row>
    <row r="67" spans="2:14">
      <c r="B67" s="9"/>
      <c r="C67" s="9"/>
      <c r="D67" s="9"/>
      <c r="E67" s="9"/>
      <c r="F67" s="9"/>
      <c r="G67" s="9"/>
      <c r="H67" s="11"/>
      <c r="I67" s="11"/>
      <c r="J67" s="11"/>
      <c r="K67" s="12"/>
      <c r="L67" s="9"/>
      <c r="M67" s="9"/>
      <c r="N67" s="9"/>
    </row>
    <row r="68" spans="2:14">
      <c r="B68" s="9"/>
      <c r="C68" s="9"/>
      <c r="D68" s="9"/>
      <c r="E68" s="9"/>
      <c r="F68" s="9"/>
      <c r="G68" s="9"/>
      <c r="H68" s="11"/>
      <c r="I68" s="11"/>
      <c r="J68" s="11"/>
      <c r="K68" s="12"/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  <c r="M72" s="9"/>
      <c r="N72" s="9"/>
    </row>
    <row r="73" spans="2:14">
      <c r="L73" s="9"/>
      <c r="M73" s="9"/>
      <c r="N73" s="9"/>
    </row>
    <row r="74" spans="2:14">
      <c r="L74" s="9"/>
      <c r="M74" s="9"/>
      <c r="N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9"/>
  <sheetViews>
    <sheetView topLeftCell="A2" workbookViewId="0">
      <selection activeCell="L16" sqref="L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3056</v>
      </c>
      <c r="D13" s="9" t="s">
        <v>28</v>
      </c>
      <c r="E13" s="10">
        <v>43789</v>
      </c>
      <c r="F13" s="10">
        <v>43805</v>
      </c>
      <c r="G13" s="9">
        <v>8000</v>
      </c>
      <c r="H13" s="11">
        <v>0.28000000000000003</v>
      </c>
      <c r="I13" s="11">
        <v>0.17</v>
      </c>
      <c r="J13" s="11">
        <f>G13*I13</f>
        <v>1360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31</v>
      </c>
      <c r="E14" s="10">
        <v>43770</v>
      </c>
      <c r="F14" s="10">
        <v>43805</v>
      </c>
      <c r="G14" s="9">
        <v>12000</v>
      </c>
      <c r="H14" s="11">
        <v>1.64</v>
      </c>
      <c r="I14" s="11">
        <v>0.14000000000000001</v>
      </c>
      <c r="J14" s="11">
        <f t="shared" ref="J14" si="5">G14*I14</f>
        <v>1680.0000000000002</v>
      </c>
      <c r="K14" s="12" t="str">
        <f t="shared" ref="K14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 t="s">
        <v>35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3040</v>
      </c>
      <c r="K15" s="12"/>
      <c r="L15" s="9">
        <f>SUMIF(F13:F14, "&lt;&gt;",J13:J14)</f>
        <v>3040</v>
      </c>
      <c r="M15" s="9" t="s">
        <v>21</v>
      </c>
      <c r="N15" s="12"/>
    </row>
    <row r="16" spans="1:14" s="7" customFormat="1">
      <c r="A16" s="5" t="s">
        <v>22</v>
      </c>
      <c r="B16" s="9">
        <v>0</v>
      </c>
      <c r="C16" s="9"/>
      <c r="D16" s="9"/>
      <c r="E16" s="9"/>
      <c r="F16" s="9"/>
      <c r="G16" s="9"/>
      <c r="H16" s="11">
        <v>7011</v>
      </c>
      <c r="I16" s="11" t="s">
        <v>23</v>
      </c>
      <c r="J16" s="11">
        <f>C13+J15</f>
        <v>6096</v>
      </c>
      <c r="K16" s="12">
        <f>J16-H16</f>
        <v>-915</v>
      </c>
      <c r="L16" s="11"/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36</v>
      </c>
      <c r="B19" s="9" t="s">
        <v>37</v>
      </c>
      <c r="C19" s="9">
        <v>-4862</v>
      </c>
      <c r="D19" s="9" t="s">
        <v>38</v>
      </c>
      <c r="E19" s="9"/>
      <c r="F19" s="9"/>
      <c r="G19" s="9">
        <v>13600</v>
      </c>
      <c r="H19" s="11">
        <v>1.21</v>
      </c>
      <c r="I19" s="11">
        <v>0.27</v>
      </c>
      <c r="J19" s="11">
        <f>G19*I19</f>
        <v>3672.0000000000005</v>
      </c>
      <c r="K19" s="12"/>
      <c r="L19" s="9" t="s">
        <v>39</v>
      </c>
      <c r="M19" s="9"/>
      <c r="N19" s="12"/>
    </row>
    <row r="20" spans="1:14" s="7" customFormat="1">
      <c r="A20" s="5"/>
      <c r="B20" s="9"/>
      <c r="C20" s="9"/>
      <c r="D20" s="9" t="s">
        <v>40</v>
      </c>
      <c r="E20" s="9"/>
      <c r="F20" s="9"/>
      <c r="G20" s="9">
        <v>1000</v>
      </c>
      <c r="H20" s="11">
        <v>10.02</v>
      </c>
      <c r="I20" s="11">
        <v>7.11</v>
      </c>
      <c r="J20" s="11">
        <f>G20*I20</f>
        <v>7110</v>
      </c>
      <c r="K20" s="12"/>
      <c r="L20" s="9"/>
      <c r="M20" s="9"/>
      <c r="N20" s="12"/>
    </row>
    <row r="21" spans="1:14" s="7" customFormat="1">
      <c r="A21" s="5"/>
      <c r="B21" s="9"/>
      <c r="C21" s="9"/>
      <c r="D21" s="9" t="s">
        <v>41</v>
      </c>
      <c r="E21" s="9"/>
      <c r="F21" s="9"/>
      <c r="G21" s="9">
        <v>0</v>
      </c>
      <c r="H21" s="11">
        <v>4.33</v>
      </c>
      <c r="I21" s="11">
        <v>2.7</v>
      </c>
      <c r="J21" s="11">
        <f>G21*I21</f>
        <v>0</v>
      </c>
      <c r="K21" s="12"/>
      <c r="L21" s="9"/>
      <c r="M21" s="9"/>
      <c r="N21" s="12"/>
    </row>
    <row r="22" spans="1:14" s="7" customFormat="1">
      <c r="A22" s="5"/>
      <c r="B22" s="9" t="s">
        <v>35</v>
      </c>
      <c r="C22" s="9"/>
      <c r="D22" s="9"/>
      <c r="E22" s="9"/>
      <c r="F22" s="9"/>
      <c r="G22" s="9"/>
      <c r="H22" s="11"/>
      <c r="I22" s="11" t="s">
        <v>20</v>
      </c>
      <c r="J22" s="11">
        <f>SUM(J19:J21)</f>
        <v>10782</v>
      </c>
      <c r="K22" s="12"/>
      <c r="L22" s="9"/>
      <c r="M22" s="9"/>
      <c r="N22" s="12"/>
    </row>
    <row r="23" spans="1:14" s="7" customFormat="1">
      <c r="A23" s="5" t="s">
        <v>22</v>
      </c>
      <c r="B23" s="9">
        <v>24940</v>
      </c>
      <c r="C23" s="9"/>
      <c r="D23" s="9"/>
      <c r="E23" s="9"/>
      <c r="F23" s="9"/>
      <c r="G23" s="9"/>
      <c r="H23" s="11">
        <v>24739</v>
      </c>
      <c r="I23" s="11" t="s">
        <v>23</v>
      </c>
      <c r="J23" s="11">
        <f>C19+J22</f>
        <v>5920</v>
      </c>
      <c r="K23" s="12">
        <f>J23-H23</f>
        <v>-18819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22</v>
      </c>
      <c r="B25" s="12">
        <f>B7+B11+B16+B23</f>
        <v>131440</v>
      </c>
      <c r="C25" s="9"/>
      <c r="D25" s="9"/>
      <c r="E25" s="9"/>
      <c r="F25" s="9"/>
      <c r="G25" s="9"/>
      <c r="H25" s="11"/>
      <c r="I25" s="11" t="s">
        <v>42</v>
      </c>
      <c r="J25" s="11">
        <f>J7+J11+J16+J23</f>
        <v>13475</v>
      </c>
      <c r="K25" s="12">
        <f>J25-B25</f>
        <v>-117965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43</v>
      </c>
      <c r="B28" s="9" t="s">
        <v>44</v>
      </c>
      <c r="C28" s="9">
        <v>18370</v>
      </c>
      <c r="D28" s="9" t="s">
        <v>45</v>
      </c>
      <c r="E28" s="9"/>
      <c r="F28" s="9"/>
      <c r="G28" s="9">
        <v>0</v>
      </c>
      <c r="H28" s="11">
        <v>6.78</v>
      </c>
      <c r="I28" s="11">
        <v>7.09</v>
      </c>
      <c r="J28" s="11">
        <f t="shared" ref="J28:J29" si="7">G28*I28</f>
        <v>0</v>
      </c>
      <c r="K28" s="12"/>
      <c r="L28" s="9"/>
      <c r="M28" s="9"/>
      <c r="N28" s="12"/>
    </row>
    <row r="29" spans="1:14" s="7" customFormat="1">
      <c r="A29" s="5"/>
      <c r="B29" s="9"/>
      <c r="C29" s="9"/>
      <c r="D29" s="9" t="s">
        <v>46</v>
      </c>
      <c r="E29" s="9"/>
      <c r="F29" s="9"/>
      <c r="G29" s="9">
        <v>1600</v>
      </c>
      <c r="H29" s="11">
        <v>16.45</v>
      </c>
      <c r="I29" s="11">
        <v>16.399999999999999</v>
      </c>
      <c r="J29" s="11">
        <f t="shared" si="7"/>
        <v>26239.999999999996</v>
      </c>
      <c r="K29" s="12"/>
      <c r="L29" s="9"/>
      <c r="M29" s="9"/>
      <c r="N29" s="12"/>
    </row>
    <row r="30" spans="1:14" s="7" customFormat="1">
      <c r="A30" s="5"/>
      <c r="B30" s="9" t="s">
        <v>35</v>
      </c>
      <c r="C30" s="9"/>
      <c r="D30" s="9"/>
      <c r="E30" s="9"/>
      <c r="F30" s="9"/>
      <c r="G30" s="9"/>
      <c r="H30" s="11"/>
      <c r="I30" s="11" t="s">
        <v>20</v>
      </c>
      <c r="J30" s="11">
        <f>SUM(J28:J29)</f>
        <v>26239.999999999996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51100</v>
      </c>
      <c r="C31" s="9"/>
      <c r="D31" s="9"/>
      <c r="E31" s="9"/>
      <c r="F31" s="9"/>
      <c r="G31" s="9"/>
      <c r="H31" s="11"/>
      <c r="I31" s="11" t="s">
        <v>23</v>
      </c>
      <c r="J31" s="11">
        <f>C28+J30</f>
        <v>44610</v>
      </c>
      <c r="K31" s="12">
        <f>J31-B31</f>
        <v>-6490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43</v>
      </c>
      <c r="B35" s="9" t="s">
        <v>47</v>
      </c>
      <c r="C35" s="9">
        <v>17</v>
      </c>
      <c r="D35" s="9" t="s">
        <v>48</v>
      </c>
      <c r="E35" s="9"/>
      <c r="F35" s="9"/>
      <c r="G35" s="9">
        <v>16</v>
      </c>
      <c r="H35" s="11">
        <v>402.78</v>
      </c>
      <c r="I35" s="11">
        <v>456.91</v>
      </c>
      <c r="J35" s="11">
        <f>G35*I35</f>
        <v>7310.56</v>
      </c>
      <c r="K35" s="12"/>
      <c r="L35" s="9"/>
      <c r="M35" s="9"/>
      <c r="N35" s="12"/>
    </row>
    <row r="36" spans="1:14" s="7" customFormat="1">
      <c r="A36" s="5"/>
      <c r="B36" s="9" t="s">
        <v>35</v>
      </c>
      <c r="C36" s="9"/>
      <c r="D36" s="9"/>
      <c r="E36" s="9"/>
      <c r="F36" s="9"/>
      <c r="G36" s="9"/>
      <c r="H36" s="11"/>
      <c r="I36" s="11" t="s">
        <v>20</v>
      </c>
      <c r="J36" s="11">
        <f>SUM(J35:J35)</f>
        <v>7310.56</v>
      </c>
      <c r="K36" s="12"/>
      <c r="L36" s="9"/>
      <c r="M36" s="9"/>
      <c r="N36" s="12"/>
    </row>
    <row r="37" spans="1:14" s="7" customFormat="1">
      <c r="A37" s="5" t="s">
        <v>22</v>
      </c>
      <c r="B37" s="9">
        <v>10300</v>
      </c>
      <c r="C37" s="9"/>
      <c r="D37" s="9"/>
      <c r="E37" s="9"/>
      <c r="F37" s="9"/>
      <c r="G37" s="9"/>
      <c r="H37" s="11"/>
      <c r="I37" s="11" t="s">
        <v>23</v>
      </c>
      <c r="J37" s="11">
        <f>C35+J36</f>
        <v>7327.56</v>
      </c>
      <c r="K37" s="12">
        <f t="shared" ref="K37:K49" si="8">J37-B37</f>
        <v>-2972.4399999999996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43</v>
      </c>
      <c r="B39" s="9" t="s">
        <v>49</v>
      </c>
      <c r="C39" s="9">
        <v>29</v>
      </c>
      <c r="D39" s="9" t="s">
        <v>50</v>
      </c>
      <c r="E39" s="9"/>
      <c r="F39" s="9"/>
      <c r="G39" s="9">
        <v>75</v>
      </c>
      <c r="H39" s="11">
        <v>65.2</v>
      </c>
      <c r="I39" s="11">
        <v>26.53</v>
      </c>
      <c r="J39" s="11">
        <f t="shared" ref="J39" si="9">G39*I39</f>
        <v>1989.75</v>
      </c>
      <c r="K39" s="12"/>
      <c r="L39" s="9" t="s">
        <v>51</v>
      </c>
      <c r="M39" s="9"/>
      <c r="N39" s="12"/>
    </row>
    <row r="40" spans="1:14" s="7" customFormat="1">
      <c r="A40" s="5"/>
      <c r="B40" s="9"/>
      <c r="C40" s="9"/>
      <c r="D40" s="9" t="s">
        <v>48</v>
      </c>
      <c r="E40" s="9"/>
      <c r="F40" s="9"/>
      <c r="G40" s="9">
        <v>17</v>
      </c>
      <c r="H40" s="11">
        <v>402.2</v>
      </c>
      <c r="I40" s="11">
        <v>456.91</v>
      </c>
      <c r="J40" s="11">
        <f>G40*I40</f>
        <v>7767.47</v>
      </c>
      <c r="K40" s="12"/>
      <c r="L40" s="9"/>
      <c r="M40" s="9"/>
      <c r="N40" s="12"/>
    </row>
    <row r="41" spans="1:14" s="7" customFormat="1">
      <c r="A41" s="5"/>
      <c r="B41" s="9" t="s">
        <v>35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9757.2200000000012</v>
      </c>
      <c r="K41" s="12"/>
      <c r="L41" s="9"/>
      <c r="M41" s="9"/>
      <c r="N41" s="12"/>
    </row>
    <row r="42" spans="1:14" s="7" customFormat="1">
      <c r="A42" s="5" t="s">
        <v>22</v>
      </c>
      <c r="B42" s="9">
        <v>17000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9786.2200000000012</v>
      </c>
      <c r="K42" s="12">
        <f t="shared" si="8"/>
        <v>-7213.7799999999988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43</v>
      </c>
      <c r="B44" s="9" t="s">
        <v>52</v>
      </c>
      <c r="C44" s="9">
        <v>121</v>
      </c>
      <c r="D44" s="9" t="s">
        <v>53</v>
      </c>
      <c r="E44" s="9"/>
      <c r="F44" s="9"/>
      <c r="G44" s="9">
        <v>1300</v>
      </c>
      <c r="H44" s="11">
        <v>5.4</v>
      </c>
      <c r="I44" s="11">
        <v>3.4</v>
      </c>
      <c r="J44" s="11">
        <f t="shared" ref="J44" si="10">G44*I44</f>
        <v>4420</v>
      </c>
      <c r="K44" s="12"/>
      <c r="L44" s="9" t="s">
        <v>54</v>
      </c>
      <c r="M44" s="9"/>
      <c r="N44" s="12"/>
    </row>
    <row r="45" spans="1:14" s="7" customFormat="1">
      <c r="A45" s="5"/>
      <c r="B45" s="9" t="s">
        <v>19</v>
      </c>
      <c r="C45" s="9"/>
      <c r="D45" s="9"/>
      <c r="E45" s="9"/>
      <c r="F45" s="9"/>
      <c r="G45" s="9"/>
      <c r="H45" s="11"/>
      <c r="I45" s="11" t="s">
        <v>20</v>
      </c>
      <c r="J45" s="11">
        <f>SUM(J44:J44)</f>
        <v>4420</v>
      </c>
      <c r="K45" s="12"/>
      <c r="L45" s="9"/>
      <c r="M45" s="9"/>
      <c r="N45" s="12"/>
    </row>
    <row r="46" spans="1:14" s="7" customFormat="1">
      <c r="A46" s="5" t="s">
        <v>22</v>
      </c>
      <c r="B46" s="9">
        <v>14100</v>
      </c>
      <c r="C46" s="9"/>
      <c r="D46" s="9"/>
      <c r="E46" s="9"/>
      <c r="F46" s="9"/>
      <c r="G46" s="9"/>
      <c r="H46" s="11"/>
      <c r="I46" s="11" t="s">
        <v>23</v>
      </c>
      <c r="J46" s="11">
        <f>C44+J45</f>
        <v>4541</v>
      </c>
      <c r="K46" s="12">
        <f t="shared" si="8"/>
        <v>-9559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 s="7" customFormat="1">
      <c r="A49" s="5" t="s">
        <v>22</v>
      </c>
      <c r="B49" s="9">
        <f>B37+B42+B46</f>
        <v>41400</v>
      </c>
      <c r="C49" s="9"/>
      <c r="D49" s="9"/>
      <c r="E49" s="9"/>
      <c r="F49" s="9"/>
      <c r="G49" s="9"/>
      <c r="H49" s="11"/>
      <c r="I49" s="11" t="s">
        <v>42</v>
      </c>
      <c r="J49" s="11">
        <f>J37+J42+J45</f>
        <v>21533.780000000002</v>
      </c>
      <c r="K49" s="12">
        <f t="shared" si="8"/>
        <v>-19866.219999999998</v>
      </c>
      <c r="L49" s="9"/>
      <c r="M49" s="9"/>
      <c r="N49" s="12"/>
    </row>
    <row r="50" spans="1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  <c r="M70" s="9"/>
      <c r="N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0"/>
  <sheetViews>
    <sheetView workbookViewId="0">
      <selection activeCell="C13" sqref="C1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J7-'[1]20191108'!J9</f>
        <v>-4158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2060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2.2999999999999998</v>
      </c>
      <c r="J13" s="11">
        <f>G13*I13</f>
        <v>3449.9999999999995</v>
      </c>
      <c r="K13" s="12" t="str">
        <f t="shared" ref="K13" ca="1" si="4">IF(AND(F13&lt;&gt;"", I13/H13&lt;=Allowed_Lose_Ratio),"Stop Lose!",IF(AND(F13&lt;&gt;"", DAYS360(TODAY(), E13)&gt;2), "Hold Too Long", "Ok"))</f>
        <v>Ok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1.4</v>
      </c>
      <c r="J14" s="11">
        <f t="shared" ref="J14" si="5">G14*I14</f>
        <v>5600</v>
      </c>
      <c r="K14" s="12" t="str">
        <f t="shared" ref="K14" ca="1" si="6">IF(AND(F14&lt;&gt;"", I14/H14&lt;=Allowed_Lose_Ratio),"Stop Lose!",IF(AND(F14&lt;&gt;"", DAYS360(TODAY(), E14)&gt;2), "Hold Too Long", "Ok"))</f>
        <v>Ok</v>
      </c>
      <c r="L14" s="9"/>
      <c r="M14" s="9"/>
      <c r="N14" s="12"/>
    </row>
    <row r="15" spans="1:14" s="7" customFormat="1">
      <c r="A15" s="5"/>
      <c r="B15" s="9"/>
      <c r="C15" s="9"/>
      <c r="D15" s="9" t="s">
        <v>57</v>
      </c>
      <c r="E15" s="10">
        <v>43802</v>
      </c>
      <c r="F15" s="10">
        <v>43812</v>
      </c>
      <c r="G15" s="9">
        <v>100</v>
      </c>
      <c r="H15" s="11">
        <v>6.2</v>
      </c>
      <c r="I15" s="11">
        <v>5.4</v>
      </c>
      <c r="J15" s="11">
        <f t="shared" ref="J15" si="7">G15*I15</f>
        <v>540</v>
      </c>
      <c r="K15" s="12" t="str">
        <f t="shared" ref="K15" ca="1" si="8">IF(AND(F15&lt;&gt;"", I15/H15&lt;=Allowed_Lose_Ratio),"Stop Lose!",IF(AND(F15&lt;&gt;"", DAYS360(TODAY(), E15)&gt;2), "Hold Too Long", "Ok"))</f>
        <v>Ok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9050</v>
      </c>
      <c r="K16" s="12"/>
      <c r="L16" s="9">
        <f>SUMIF(F13:F14, "&lt;&gt;",J13:J14)</f>
        <v>9050</v>
      </c>
      <c r="M16" s="9" t="s">
        <v>21</v>
      </c>
      <c r="N16" s="12"/>
    </row>
    <row r="17" spans="1:14" s="7" customFormat="1">
      <c r="A17" s="5" t="s">
        <v>22</v>
      </c>
      <c r="B17" s="9">
        <v>0</v>
      </c>
      <c r="C17" s="9"/>
      <c r="D17" s="9"/>
      <c r="E17" s="9"/>
      <c r="F17" s="9"/>
      <c r="G17" s="9"/>
      <c r="H17" s="11">
        <v>6096</v>
      </c>
      <c r="I17" s="11" t="s">
        <v>23</v>
      </c>
      <c r="J17" s="11">
        <f>C13+J16</f>
        <v>11110</v>
      </c>
      <c r="K17" s="12">
        <f>J17-H17</f>
        <v>5014</v>
      </c>
      <c r="L17" s="11">
        <f>J17-'[1]20191122'!J20</f>
        <v>-269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131440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19279</v>
      </c>
      <c r="K26" s="12">
        <f>J26-B26</f>
        <v>-112161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9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9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10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11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10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2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10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10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90"/>
  <sheetViews>
    <sheetView workbookViewId="0">
      <selection activeCell="L8" sqref="L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 t="shared" ref="J4:J5" si="0">G4*I4</f>
        <v>180</v>
      </c>
      <c r="K4" s="12" t="str">
        <f t="shared" ref="K4" ca="1" si="1">IF(AND(F4&lt;&gt;"", I4/H4&lt;=Allowed_Lose_Ratio),"Stop Lose!",IF(AND(F4&lt;&gt;"", DAYS360(TODAY(), E4)&gt;2),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 t="shared" si="0"/>
        <v>0</v>
      </c>
      <c r="K5" s="12" t="str">
        <f t="shared" ref="K5" ca="1" si="2">IF(AND(F5&lt;&gt;"", I5/H5&lt;=Allowed_Lose_Ratio),"Stop Lose!",IF(AND(F5&lt;&gt;"", DAYS360(TODAY(), E5)&gt;2),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/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 t="shared" ref="J9" si="3">G9*I9</f>
        <v>0</v>
      </c>
      <c r="K9" s="12" t="str">
        <f ca="1">IF(AND(F9&lt;&gt;"", I9/H9&lt;=0.75),"Stop Lose!",IF(AND(F9&lt;&gt;"", _xlfn.DAYS(TODAY(), E9)&gt;2),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142</v>
      </c>
      <c r="D13" s="9" t="s">
        <v>55</v>
      </c>
      <c r="E13" s="10">
        <v>43802</v>
      </c>
      <c r="F13" s="10">
        <v>43826</v>
      </c>
      <c r="G13" s="9">
        <v>1500</v>
      </c>
      <c r="H13" s="11">
        <v>2.6</v>
      </c>
      <c r="I13" s="11">
        <v>1.82</v>
      </c>
      <c r="J13" s="11">
        <f>G13*I13</f>
        <v>2730</v>
      </c>
      <c r="K13" s="12" t="str">
        <f t="shared" ref="K13" ca="1" si="4">IF(AND(F13&lt;&gt;"", I13/H13&lt;=Allowed_Lose_Ratio),"Stop Lose!",IF(AND(F13&lt;&gt;"", DAYS360(TODAY(), E13)&gt;2), "Hold Too Long", "Ok"))</f>
        <v>Stop Lose!</v>
      </c>
      <c r="L13" s="9"/>
      <c r="M13" s="9"/>
      <c r="N13" s="12"/>
    </row>
    <row r="14" spans="1:14" s="7" customFormat="1">
      <c r="A14" s="5"/>
      <c r="B14" s="9"/>
      <c r="C14" s="9"/>
      <c r="D14" s="9" t="s">
        <v>56</v>
      </c>
      <c r="E14" s="10">
        <v>43802</v>
      </c>
      <c r="F14" s="10">
        <v>43826</v>
      </c>
      <c r="G14" s="9">
        <v>4000</v>
      </c>
      <c r="H14" s="11">
        <v>1.55</v>
      </c>
      <c r="I14" s="11">
        <v>1</v>
      </c>
      <c r="J14" s="11">
        <f t="shared" ref="J14:J15" si="5">G14*I14</f>
        <v>4000</v>
      </c>
      <c r="K14" s="12" t="str">
        <f t="shared" ref="K14" ca="1" si="6">IF(AND(F14&lt;&gt;"", I14/H14&lt;=Allowed_Lose_Ratio),"Stop Lose!",IF(AND(F14&lt;&gt;"", DAYS360(TODAY(), E14)&gt;2), "Hold Too Long", "Ok"))</f>
        <v>Stop Lose!</v>
      </c>
      <c r="L14" s="9"/>
      <c r="M14" s="9"/>
      <c r="N14" s="12"/>
    </row>
    <row r="15" spans="1:14" s="7" customFormat="1">
      <c r="A15" s="5"/>
      <c r="B15" s="9"/>
      <c r="C15" s="9"/>
      <c r="D15" s="9" t="s">
        <v>57</v>
      </c>
      <c r="E15" s="10">
        <v>43802</v>
      </c>
      <c r="F15" s="10">
        <v>43812</v>
      </c>
      <c r="G15" s="9">
        <v>300</v>
      </c>
      <c r="H15" s="11">
        <v>4.04</v>
      </c>
      <c r="I15" s="11">
        <v>1.55</v>
      </c>
      <c r="J15" s="11">
        <f t="shared" si="5"/>
        <v>465</v>
      </c>
      <c r="K15" s="12" t="str">
        <f t="shared" ref="K15" ca="1" si="7">IF(AND(F15&lt;&gt;"", I15/H15&lt;=Allowed_Lose_Ratio),"Stop Lose!",IF(AND(F15&lt;&gt;"", DAYS360(TODAY(), E15)&gt;2), "Hold Too Long", "Ok"))</f>
        <v>Stop Lose!</v>
      </c>
      <c r="L15" s="9"/>
      <c r="M15" s="9"/>
      <c r="N15" s="12"/>
    </row>
    <row r="16" spans="1:14" s="7" customFormat="1">
      <c r="A16" s="5"/>
      <c r="B16" s="9" t="s">
        <v>35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6730</v>
      </c>
      <c r="K16" s="12"/>
      <c r="L16" s="9">
        <f>SUMIF(F13:F14, "&lt;&gt;",J13:J14)</f>
        <v>6730</v>
      </c>
      <c r="M16" s="9" t="s">
        <v>21</v>
      </c>
      <c r="N16" s="12"/>
    </row>
    <row r="17" spans="1:14" s="7" customFormat="1">
      <c r="A17" s="5" t="s">
        <v>22</v>
      </c>
      <c r="B17" s="9">
        <v>0</v>
      </c>
      <c r="C17" s="9"/>
      <c r="D17" s="9"/>
      <c r="E17" s="9"/>
      <c r="F17" s="9"/>
      <c r="G17" s="9"/>
      <c r="H17" s="11">
        <v>11110</v>
      </c>
      <c r="I17" s="11" t="s">
        <v>23</v>
      </c>
      <c r="J17" s="11">
        <f>C13+J16</f>
        <v>6872</v>
      </c>
      <c r="K17" s="12">
        <f>J17-H17</f>
        <v>-4238</v>
      </c>
      <c r="L17" s="11">
        <f>J17-'[1]20191122'!J20</f>
        <v>-4507</v>
      </c>
      <c r="M17" s="11" t="s">
        <v>24</v>
      </c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36</v>
      </c>
      <c r="B20" s="9" t="s">
        <v>37</v>
      </c>
      <c r="C20" s="9">
        <v>-4862</v>
      </c>
      <c r="D20" s="9" t="s">
        <v>38</v>
      </c>
      <c r="E20" s="9"/>
      <c r="F20" s="9"/>
      <c r="G20" s="9">
        <v>13600</v>
      </c>
      <c r="H20" s="11">
        <v>1.21</v>
      </c>
      <c r="I20" s="11">
        <v>0.27</v>
      </c>
      <c r="J20" s="11">
        <f>G20*I20</f>
        <v>3672.0000000000005</v>
      </c>
      <c r="K20" s="12"/>
      <c r="L20" s="9" t="s">
        <v>39</v>
      </c>
      <c r="M20" s="9"/>
      <c r="N20" s="12"/>
    </row>
    <row r="21" spans="1:14" s="7" customFormat="1">
      <c r="A21" s="5"/>
      <c r="B21" s="9"/>
      <c r="C21" s="9"/>
      <c r="D21" s="9" t="s">
        <v>40</v>
      </c>
      <c r="E21" s="9"/>
      <c r="F21" s="9"/>
      <c r="G21" s="9">
        <v>1000</v>
      </c>
      <c r="H21" s="11">
        <v>10.02</v>
      </c>
      <c r="I21" s="11">
        <v>7.9</v>
      </c>
      <c r="J21" s="11">
        <f>G21*I21</f>
        <v>7900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41</v>
      </c>
      <c r="E22" s="9"/>
      <c r="F22" s="9"/>
      <c r="G22" s="9">
        <v>0</v>
      </c>
      <c r="H22" s="11">
        <v>4.33</v>
      </c>
      <c r="I22" s="11">
        <v>2.7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35</v>
      </c>
      <c r="C23" s="9"/>
      <c r="D23" s="9"/>
      <c r="E23" s="9"/>
      <c r="F23" s="9"/>
      <c r="G23" s="9"/>
      <c r="H23" s="11"/>
      <c r="I23" s="11" t="s">
        <v>20</v>
      </c>
      <c r="J23" s="11">
        <f>SUM(J20:J22)</f>
        <v>11572</v>
      </c>
      <c r="K23" s="12"/>
      <c r="L23" s="9"/>
      <c r="M23" s="9"/>
      <c r="N23" s="12"/>
    </row>
    <row r="24" spans="1:14" s="7" customFormat="1">
      <c r="A24" s="5" t="s">
        <v>22</v>
      </c>
      <c r="B24" s="9">
        <v>24940</v>
      </c>
      <c r="C24" s="9"/>
      <c r="D24" s="9"/>
      <c r="E24" s="9"/>
      <c r="F24" s="9"/>
      <c r="G24" s="9"/>
      <c r="H24" s="11">
        <v>24739</v>
      </c>
      <c r="I24" s="11" t="s">
        <v>23</v>
      </c>
      <c r="J24" s="11">
        <f>C20+J23</f>
        <v>6710</v>
      </c>
      <c r="K24" s="12">
        <f>J24-H24</f>
        <v>-18029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22</v>
      </c>
      <c r="B26" s="12">
        <f>B7+B11+B17+B24</f>
        <v>131440</v>
      </c>
      <c r="C26" s="9"/>
      <c r="D26" s="9"/>
      <c r="E26" s="9"/>
      <c r="F26" s="9"/>
      <c r="G26" s="9"/>
      <c r="H26" s="11"/>
      <c r="I26" s="11" t="s">
        <v>42</v>
      </c>
      <c r="J26" s="11">
        <f>J7+J11+J17+J24</f>
        <v>15041</v>
      </c>
      <c r="K26" s="12">
        <f>J26-B26</f>
        <v>-116399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43</v>
      </c>
      <c r="B29" s="9" t="s">
        <v>44</v>
      </c>
      <c r="C29" s="9">
        <v>18370</v>
      </c>
      <c r="D29" s="9" t="s">
        <v>45</v>
      </c>
      <c r="E29" s="9"/>
      <c r="F29" s="9"/>
      <c r="G29" s="9">
        <v>0</v>
      </c>
      <c r="H29" s="11">
        <v>6.78</v>
      </c>
      <c r="I29" s="11">
        <v>7.09</v>
      </c>
      <c r="J29" s="11">
        <f t="shared" ref="J29:J30" si="8">G29*I29</f>
        <v>0</v>
      </c>
      <c r="K29" s="12"/>
      <c r="L29" s="9"/>
      <c r="M29" s="9"/>
      <c r="N29" s="12"/>
    </row>
    <row r="30" spans="1:14" s="7" customFormat="1">
      <c r="A30" s="5"/>
      <c r="B30" s="9"/>
      <c r="C30" s="9"/>
      <c r="D30" s="9" t="s">
        <v>46</v>
      </c>
      <c r="E30" s="9"/>
      <c r="F30" s="9"/>
      <c r="G30" s="9">
        <v>1600</v>
      </c>
      <c r="H30" s="11">
        <v>16.45</v>
      </c>
      <c r="I30" s="11">
        <v>16.399999999999999</v>
      </c>
      <c r="J30" s="11">
        <f t="shared" si="8"/>
        <v>26239.999999999996</v>
      </c>
      <c r="K30" s="12"/>
      <c r="L30" s="9"/>
      <c r="M30" s="9"/>
      <c r="N30" s="12"/>
    </row>
    <row r="31" spans="1:14" s="7" customFormat="1">
      <c r="A31" s="5"/>
      <c r="B31" s="9" t="s">
        <v>35</v>
      </c>
      <c r="C31" s="9"/>
      <c r="D31" s="9"/>
      <c r="E31" s="9"/>
      <c r="F31" s="9"/>
      <c r="G31" s="9"/>
      <c r="H31" s="11"/>
      <c r="I31" s="11" t="s">
        <v>20</v>
      </c>
      <c r="J31" s="11">
        <f>SUM(J29:J30)</f>
        <v>26239.999999999996</v>
      </c>
      <c r="K31" s="12"/>
      <c r="L31" s="9"/>
      <c r="M31" s="9"/>
      <c r="N31" s="12"/>
    </row>
    <row r="32" spans="1:14" s="7" customFormat="1">
      <c r="A32" s="5" t="s">
        <v>22</v>
      </c>
      <c r="B32" s="9">
        <v>51100</v>
      </c>
      <c r="C32" s="9"/>
      <c r="D32" s="9"/>
      <c r="E32" s="9"/>
      <c r="F32" s="9"/>
      <c r="G32" s="9"/>
      <c r="H32" s="11"/>
      <c r="I32" s="11" t="s">
        <v>23</v>
      </c>
      <c r="J32" s="11">
        <f>C29+J31</f>
        <v>44610</v>
      </c>
      <c r="K32" s="12">
        <f>J32-B32</f>
        <v>-6490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43</v>
      </c>
      <c r="B36" s="9" t="s">
        <v>47</v>
      </c>
      <c r="C36" s="9">
        <v>17</v>
      </c>
      <c r="D36" s="9" t="s">
        <v>48</v>
      </c>
      <c r="E36" s="9"/>
      <c r="F36" s="9"/>
      <c r="G36" s="9">
        <v>16</v>
      </c>
      <c r="H36" s="11">
        <v>402.78</v>
      </c>
      <c r="I36" s="11">
        <v>456.91</v>
      </c>
      <c r="J36" s="11">
        <f>G36*I36</f>
        <v>7310.56</v>
      </c>
      <c r="K36" s="12"/>
      <c r="L36" s="9"/>
      <c r="M36" s="9"/>
      <c r="N36" s="12"/>
    </row>
    <row r="37" spans="1:14" s="7" customFormat="1">
      <c r="A37" s="5"/>
      <c r="B37" s="9" t="s">
        <v>35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7310.56</v>
      </c>
      <c r="K37" s="12"/>
      <c r="L37" s="9"/>
      <c r="M37" s="9"/>
      <c r="N37" s="12"/>
    </row>
    <row r="38" spans="1:14" s="7" customFormat="1">
      <c r="A38" s="5" t="s">
        <v>22</v>
      </c>
      <c r="B38" s="9">
        <v>10300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7327.56</v>
      </c>
      <c r="K38" s="12">
        <f t="shared" ref="K38:K50" si="9">J38-B38</f>
        <v>-2972.4399999999996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43</v>
      </c>
      <c r="B40" s="9" t="s">
        <v>49</v>
      </c>
      <c r="C40" s="9">
        <v>29</v>
      </c>
      <c r="D40" s="9" t="s">
        <v>50</v>
      </c>
      <c r="E40" s="9"/>
      <c r="F40" s="9"/>
      <c r="G40" s="9">
        <v>75</v>
      </c>
      <c r="H40" s="11">
        <v>65.2</v>
      </c>
      <c r="I40" s="11">
        <v>26.53</v>
      </c>
      <c r="J40" s="11">
        <f t="shared" ref="J40" si="10">G40*I40</f>
        <v>1989.75</v>
      </c>
      <c r="K40" s="12"/>
      <c r="L40" s="9" t="s">
        <v>51</v>
      </c>
      <c r="M40" s="9"/>
      <c r="N40" s="12"/>
    </row>
    <row r="41" spans="1:14" s="7" customFormat="1">
      <c r="A41" s="5"/>
      <c r="B41" s="9"/>
      <c r="C41" s="9"/>
      <c r="D41" s="9" t="s">
        <v>48</v>
      </c>
      <c r="E41" s="9"/>
      <c r="F41" s="9"/>
      <c r="G41" s="9">
        <v>17</v>
      </c>
      <c r="H41" s="11">
        <v>402.2</v>
      </c>
      <c r="I41" s="11">
        <v>456.91</v>
      </c>
      <c r="J41" s="11">
        <f>G41*I41</f>
        <v>7767.47</v>
      </c>
      <c r="K41" s="12"/>
      <c r="L41" s="9"/>
      <c r="M41" s="9"/>
      <c r="N41" s="12"/>
    </row>
    <row r="42" spans="1:14" s="7" customFormat="1">
      <c r="A42" s="5"/>
      <c r="B42" s="9" t="s">
        <v>35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9757.2200000000012</v>
      </c>
      <c r="K42" s="12"/>
      <c r="L42" s="9"/>
      <c r="M42" s="9"/>
      <c r="N42" s="12"/>
    </row>
    <row r="43" spans="1:14" s="7" customFormat="1">
      <c r="A43" s="5" t="s">
        <v>22</v>
      </c>
      <c r="B43" s="9">
        <v>17000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9786.2200000000012</v>
      </c>
      <c r="K43" s="12">
        <f t="shared" si="9"/>
        <v>-7213.7799999999988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43</v>
      </c>
      <c r="B45" s="9" t="s">
        <v>52</v>
      </c>
      <c r="C45" s="9">
        <v>121</v>
      </c>
      <c r="D45" s="9" t="s">
        <v>53</v>
      </c>
      <c r="E45" s="9"/>
      <c r="F45" s="9"/>
      <c r="G45" s="9">
        <v>1300</v>
      </c>
      <c r="H45" s="11">
        <v>5.4</v>
      </c>
      <c r="I45" s="11">
        <v>3.4</v>
      </c>
      <c r="J45" s="11">
        <f t="shared" ref="J45" si="11">G45*I45</f>
        <v>4420</v>
      </c>
      <c r="K45" s="12"/>
      <c r="L45" s="9" t="s">
        <v>54</v>
      </c>
      <c r="M45" s="9"/>
      <c r="N45" s="12"/>
    </row>
    <row r="46" spans="1:14" s="7" customFormat="1">
      <c r="A46" s="5"/>
      <c r="B46" s="9" t="s">
        <v>19</v>
      </c>
      <c r="C46" s="9"/>
      <c r="D46" s="9"/>
      <c r="E46" s="9"/>
      <c r="F46" s="9"/>
      <c r="G46" s="9"/>
      <c r="H46" s="11"/>
      <c r="I46" s="11" t="s">
        <v>20</v>
      </c>
      <c r="J46" s="11">
        <f>SUM(J45:J45)</f>
        <v>4420</v>
      </c>
      <c r="K46" s="12"/>
      <c r="L46" s="9"/>
      <c r="M46" s="9"/>
      <c r="N46" s="12"/>
    </row>
    <row r="47" spans="1:14" s="7" customFormat="1">
      <c r="A47" s="5" t="s">
        <v>22</v>
      </c>
      <c r="B47" s="9">
        <v>14100</v>
      </c>
      <c r="C47" s="9"/>
      <c r="D47" s="9"/>
      <c r="E47" s="9"/>
      <c r="F47" s="9"/>
      <c r="G47" s="9"/>
      <c r="H47" s="11"/>
      <c r="I47" s="11" t="s">
        <v>23</v>
      </c>
      <c r="J47" s="11">
        <f>C45+J46</f>
        <v>4541</v>
      </c>
      <c r="K47" s="12">
        <f t="shared" si="9"/>
        <v>-9559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1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1:14" s="7" customFormat="1">
      <c r="A50" s="5" t="s">
        <v>22</v>
      </c>
      <c r="B50" s="9">
        <f>B38+B43+B47</f>
        <v>41400</v>
      </c>
      <c r="C50" s="9"/>
      <c r="D50" s="9"/>
      <c r="E50" s="9"/>
      <c r="F50" s="9"/>
      <c r="G50" s="9"/>
      <c r="H50" s="11"/>
      <c r="I50" s="11" t="s">
        <v>42</v>
      </c>
      <c r="J50" s="11">
        <f>J38+J43+J46</f>
        <v>21533.780000000002</v>
      </c>
      <c r="K50" s="12">
        <f t="shared" si="9"/>
        <v>-19866.219999999998</v>
      </c>
      <c r="L50" s="9"/>
      <c r="M50" s="9"/>
      <c r="N50" s="12"/>
    </row>
    <row r="51" spans="1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1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1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1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1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1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1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1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1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1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1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1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1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1:14">
      <c r="B64" s="9"/>
      <c r="C64" s="9"/>
      <c r="D64" s="9"/>
      <c r="E64" s="9"/>
      <c r="F64" s="9"/>
      <c r="G64" s="9"/>
      <c r="H64" s="11"/>
      <c r="I64" s="11"/>
      <c r="J64" s="11"/>
      <c r="K64" s="12"/>
      <c r="L64" s="9"/>
      <c r="M64" s="9"/>
      <c r="N64" s="9"/>
    </row>
    <row r="65" spans="2:14">
      <c r="B65" s="9"/>
      <c r="C65" s="9"/>
      <c r="D65" s="9"/>
      <c r="E65" s="9"/>
      <c r="F65" s="9"/>
      <c r="G65" s="9"/>
      <c r="H65" s="11"/>
      <c r="I65" s="11"/>
      <c r="J65" s="11"/>
      <c r="K65" s="12"/>
      <c r="L65" s="9"/>
      <c r="M65" s="9"/>
      <c r="N65" s="9"/>
    </row>
    <row r="66" spans="2:14">
      <c r="L66" s="9"/>
      <c r="M66" s="9"/>
      <c r="N66" s="9"/>
    </row>
    <row r="67" spans="2:14">
      <c r="L67" s="9"/>
      <c r="M67" s="9"/>
      <c r="N67" s="9"/>
    </row>
    <row r="68" spans="2:14">
      <c r="L68" s="9"/>
      <c r="M68" s="9"/>
      <c r="N68" s="9"/>
    </row>
    <row r="69" spans="2:14">
      <c r="L69" s="9"/>
      <c r="M69" s="9"/>
      <c r="N69" s="9"/>
    </row>
    <row r="70" spans="2:14">
      <c r="L70" s="9"/>
      <c r="M70" s="9"/>
      <c r="N70" s="9"/>
    </row>
    <row r="71" spans="2:14">
      <c r="L71" s="9"/>
      <c r="M71" s="9"/>
      <c r="N71" s="9"/>
    </row>
    <row r="72" spans="2:14">
      <c r="L72" s="9"/>
    </row>
    <row r="73" spans="2:14">
      <c r="L73" s="9"/>
    </row>
    <row r="74" spans="2:14">
      <c r="L74" s="9"/>
    </row>
    <row r="75" spans="2:14">
      <c r="L75" s="9"/>
    </row>
    <row r="76" spans="2:14">
      <c r="L76" s="9"/>
    </row>
    <row r="77" spans="2:14">
      <c r="L77" s="9"/>
    </row>
    <row r="78" spans="2:14">
      <c r="L78" s="9"/>
    </row>
    <row r="79" spans="2:14">
      <c r="L79" s="9"/>
    </row>
    <row r="80" spans="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20191122</vt:lpstr>
      <vt:lpstr>20191125</vt:lpstr>
      <vt:lpstr>20191126</vt:lpstr>
      <vt:lpstr>20191127</vt:lpstr>
      <vt:lpstr>20191128</vt:lpstr>
      <vt:lpstr>20191129</vt:lpstr>
      <vt:lpstr>20191202</vt:lpstr>
      <vt:lpstr>20191203</vt:lpstr>
      <vt:lpstr>20191204</vt:lpstr>
      <vt:lpstr>20191205</vt:lpstr>
      <vt:lpstr>20191206</vt:lpstr>
      <vt:lpstr>20191209</vt:lpstr>
      <vt:lpstr>20191210</vt:lpstr>
      <vt:lpstr>20191211</vt:lpstr>
      <vt:lpstr>20191212</vt:lpstr>
      <vt:lpstr>20191213</vt:lpstr>
      <vt:lpstr>20191216</vt:lpstr>
      <vt:lpstr>20191220</vt:lpstr>
      <vt:lpstr>20191223</vt:lpstr>
      <vt:lpstr>20191231</vt:lpstr>
      <vt:lpstr>20200101</vt:lpstr>
      <vt:lpstr>'20191122'!Allowed_Lose_Ratio</vt:lpstr>
      <vt:lpstr>'20191125'!Allowed_Lose_Ratio</vt:lpstr>
      <vt:lpstr>'20191126'!Allowed_Lose_Ratio</vt:lpstr>
      <vt:lpstr>'20191127'!Allowed_Lose_Ratio</vt:lpstr>
      <vt:lpstr>'20191128'!Allowed_Lose_Ratio</vt:lpstr>
      <vt:lpstr>'20191129'!Allowed_Lose_Ratio</vt:lpstr>
      <vt:lpstr>'20191202'!Allowed_Lose_Ratio</vt:lpstr>
      <vt:lpstr>'20191203'!Allowed_Lose_Ratio</vt:lpstr>
      <vt:lpstr>'20191204'!Allowed_Lose_Ratio</vt:lpstr>
      <vt:lpstr>'20191205'!Allowed_Lose_Ratio</vt:lpstr>
      <vt:lpstr>'20191206'!Allowed_Lose_Ratio</vt:lpstr>
      <vt:lpstr>'20191209'!Allowed_Lose_Ratio</vt:lpstr>
      <vt:lpstr>'20191210'!Allowed_Lose_Ratio</vt:lpstr>
      <vt:lpstr>'20191211'!Allowed_Lose_Ratio</vt:lpstr>
      <vt:lpstr>'20191212'!Allowed_Lose_Ratio</vt:lpstr>
      <vt:lpstr>'20191213'!Allowed_Lose_Ratio</vt:lpstr>
      <vt:lpstr>'20191216'!Allowed_Lose_Ratio</vt:lpstr>
      <vt:lpstr>'20191220'!Allowed_Lose_Ratio</vt:lpstr>
      <vt:lpstr>'20191223'!Allowed_Lose_Ratio</vt:lpstr>
      <vt:lpstr>'20191231'!Allowed_Lose_Ratio</vt:lpstr>
      <vt:lpstr>'20200101'!Allowed_Lose_Ratio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2020-01-02T04:39:58Z</dcterms:modified>
</cp:coreProperties>
</file>