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-2544" yWindow="12" windowWidth="23256" windowHeight="9396" firstSheet="75" activeTab="81"/>
  </bookViews>
  <sheets>
    <sheet name="20190619" sheetId="187" r:id="rId1"/>
    <sheet name="20190620" sheetId="188" r:id="rId2"/>
    <sheet name="20190621" sheetId="189" r:id="rId3"/>
    <sheet name="20190624" sheetId="190" r:id="rId4"/>
    <sheet name="20190625" sheetId="191" r:id="rId5"/>
    <sheet name="20190626" sheetId="192" r:id="rId6"/>
    <sheet name="20190627" sheetId="193" r:id="rId7"/>
    <sheet name="20190628" sheetId="194" r:id="rId8"/>
    <sheet name="20190701" sheetId="195" r:id="rId9"/>
    <sheet name="20190702" sheetId="196" r:id="rId10"/>
    <sheet name="20190703" sheetId="197" r:id="rId11"/>
    <sheet name="20190705" sheetId="198" r:id="rId12"/>
    <sheet name="20190708" sheetId="199" r:id="rId13"/>
    <sheet name="20190709" sheetId="200" r:id="rId14"/>
    <sheet name="20190710" sheetId="201" r:id="rId15"/>
    <sheet name="20190711" sheetId="202" r:id="rId16"/>
    <sheet name="20190712" sheetId="203" r:id="rId17"/>
    <sheet name="20190715" sheetId="204" r:id="rId18"/>
    <sheet name="20190716" sheetId="205" r:id="rId19"/>
    <sheet name="20190717" sheetId="206" r:id="rId20"/>
    <sheet name="20190718" sheetId="207" r:id="rId21"/>
    <sheet name="20190719" sheetId="208" r:id="rId22"/>
    <sheet name="20190722" sheetId="209" r:id="rId23"/>
    <sheet name="20190723" sheetId="210" r:id="rId24"/>
    <sheet name="20190724" sheetId="211" r:id="rId25"/>
    <sheet name="20190725" sheetId="212" r:id="rId26"/>
    <sheet name="20190726" sheetId="213" r:id="rId27"/>
    <sheet name="20190729" sheetId="214" r:id="rId28"/>
    <sheet name="20190730" sheetId="215" r:id="rId29"/>
    <sheet name="20190731" sheetId="216" r:id="rId30"/>
    <sheet name="20190801" sheetId="217" r:id="rId31"/>
    <sheet name="20190913" sheetId="247" r:id="rId32"/>
    <sheet name="20190916" sheetId="250" r:id="rId33"/>
    <sheet name="20190917" sheetId="251" r:id="rId34"/>
    <sheet name="20190918" sheetId="252" r:id="rId35"/>
    <sheet name="20190919" sheetId="253" r:id="rId36"/>
    <sheet name="20190920" sheetId="254" r:id="rId37"/>
    <sheet name="20190923" sheetId="255" r:id="rId38"/>
    <sheet name="20190924" sheetId="256" r:id="rId39"/>
    <sheet name="20190925" sheetId="257" r:id="rId40"/>
    <sheet name="20190926" sheetId="258" r:id="rId41"/>
    <sheet name="20190927" sheetId="259" r:id="rId42"/>
    <sheet name="20190930" sheetId="260" r:id="rId43"/>
    <sheet name="20191001" sheetId="261" r:id="rId44"/>
    <sheet name="20191002" sheetId="262" r:id="rId45"/>
    <sheet name="20191003" sheetId="263" r:id="rId46"/>
    <sheet name="20191004" sheetId="264" r:id="rId47"/>
    <sheet name="20191007" sheetId="265" r:id="rId48"/>
    <sheet name="20191008" sheetId="266" r:id="rId49"/>
    <sheet name="20191009" sheetId="267" r:id="rId50"/>
    <sheet name="20191010" sheetId="268" r:id="rId51"/>
    <sheet name="20191011" sheetId="269" r:id="rId52"/>
    <sheet name="20191014" sheetId="270" r:id="rId53"/>
    <sheet name="20191015" sheetId="271" r:id="rId54"/>
    <sheet name="20191016" sheetId="272" r:id="rId55"/>
    <sheet name="20191017" sheetId="273" r:id="rId56"/>
    <sheet name="20191018" sheetId="274" r:id="rId57"/>
    <sheet name="20191021" sheetId="275" r:id="rId58"/>
    <sheet name="20191022" sheetId="276" r:id="rId59"/>
    <sheet name="20191023" sheetId="277" r:id="rId60"/>
    <sheet name="20191024" sheetId="278" r:id="rId61"/>
    <sheet name="20191025" sheetId="279" r:id="rId62"/>
    <sheet name="20191028" sheetId="280" r:id="rId63"/>
    <sheet name="20191029" sheetId="281" r:id="rId64"/>
    <sheet name="20191030" sheetId="282" r:id="rId65"/>
    <sheet name="20191031" sheetId="283" r:id="rId66"/>
    <sheet name="20191101" sheetId="284" r:id="rId67"/>
    <sheet name="20191104" sheetId="285" r:id="rId68"/>
    <sheet name="20191105" sheetId="286" r:id="rId69"/>
    <sheet name="20191106" sheetId="287" r:id="rId70"/>
    <sheet name="20191107" sheetId="288" r:id="rId71"/>
    <sheet name="20191108" sheetId="289" r:id="rId72"/>
    <sheet name="20191111" sheetId="290" r:id="rId73"/>
    <sheet name="20191112" sheetId="291" r:id="rId74"/>
    <sheet name="20191113" sheetId="292" r:id="rId75"/>
    <sheet name="20191114" sheetId="293" r:id="rId76"/>
    <sheet name="20191115" sheetId="294" r:id="rId77"/>
    <sheet name="20191118" sheetId="295" r:id="rId78"/>
    <sheet name="20191119" sheetId="296" r:id="rId79"/>
    <sheet name="20191120" sheetId="297" r:id="rId80"/>
    <sheet name="20191121" sheetId="299" r:id="rId81"/>
    <sheet name="20191122" sheetId="300" r:id="rId82"/>
    <sheet name="20191125" sheetId="301" r:id="rId83"/>
  </sheets>
  <definedNames>
    <definedName name="Allowed_Lose_Ratio" localSheetId="45">'20191003'!$A$2</definedName>
    <definedName name="Allowed_Lose_Ratio" localSheetId="46">'20191004'!$A$2</definedName>
    <definedName name="Allowed_Lose_Ratio" localSheetId="47">'20191007'!$A$2</definedName>
    <definedName name="Allowed_Lose_Ratio" localSheetId="48">'20191008'!$A$2</definedName>
    <definedName name="Allowed_Lose_Ratio" localSheetId="49">'20191009'!$A$2</definedName>
    <definedName name="Allowed_Lose_Ratio" localSheetId="50">'20191010'!$A$2</definedName>
    <definedName name="Allowed_Lose_Ratio" localSheetId="51">'20191011'!$A$2</definedName>
    <definedName name="Allowed_Lose_Ratio" localSheetId="52">'20191014'!$A$2</definedName>
    <definedName name="Allowed_Lose_Ratio" localSheetId="53">'20191015'!$A$2</definedName>
    <definedName name="Allowed_Lose_Ratio" localSheetId="54">'20191016'!$A$2</definedName>
    <definedName name="Allowed_Lose_Ratio" localSheetId="55">'20191017'!$A$2</definedName>
    <definedName name="Allowed_Lose_Ratio" localSheetId="56">'20191018'!$A$2</definedName>
    <definedName name="Allowed_Lose_Ratio" localSheetId="57">'20191021'!$A$2</definedName>
    <definedName name="Allowed_Lose_Ratio" localSheetId="58">'20191022'!$A$2</definedName>
    <definedName name="Allowed_Lose_Ratio" localSheetId="59">'20191023'!$A$2</definedName>
    <definedName name="Allowed_Lose_Ratio" localSheetId="60">'20191024'!$A$2</definedName>
    <definedName name="Allowed_Lose_Ratio" localSheetId="61">'20191025'!$A$2</definedName>
    <definedName name="Allowed_Lose_Ratio" localSheetId="62">'20191028'!$A$2</definedName>
    <definedName name="Allowed_Lose_Ratio" localSheetId="63">'20191029'!$A$2</definedName>
    <definedName name="Allowed_Lose_Ratio" localSheetId="64">'20191030'!$A$2</definedName>
    <definedName name="Allowed_Lose_Ratio" localSheetId="65">'20191031'!$A$2</definedName>
    <definedName name="Allowed_Lose_Ratio" localSheetId="66">'20191101'!$A$2</definedName>
    <definedName name="Allowed_Lose_Ratio" localSheetId="67">'20191104'!$A$2</definedName>
    <definedName name="Allowed_Lose_Ratio" localSheetId="68">'20191105'!$A$2</definedName>
    <definedName name="Allowed_Lose_Ratio" localSheetId="69">'20191106'!$A$2</definedName>
    <definedName name="Allowed_Lose_Ratio" localSheetId="70">'20191107'!$A$2</definedName>
    <definedName name="Allowed_Lose_Ratio" localSheetId="71">'20191108'!$A$2</definedName>
    <definedName name="Allowed_Lose_Ratio" localSheetId="72">'20191111'!$A$2</definedName>
    <definedName name="Allowed_Lose_Ratio" localSheetId="73">'20191112'!$A$2</definedName>
    <definedName name="Allowed_Lose_Ratio" localSheetId="74">'20191113'!$A$2</definedName>
    <definedName name="Allowed_Lose_Ratio" localSheetId="75">'20191114'!$A$2</definedName>
    <definedName name="Allowed_Lose_Ratio" localSheetId="76">'20191115'!$A$2</definedName>
    <definedName name="Allowed_Lose_Ratio" localSheetId="77">'20191118'!$A$2</definedName>
    <definedName name="Allowed_Lose_Ratio" localSheetId="78">'20191119'!$A$2</definedName>
    <definedName name="Allowed_Lose_Ratio" localSheetId="79">'20191120'!$A$2</definedName>
    <definedName name="Allowed_Lose_Ratio" localSheetId="80">'20191121'!$A$2</definedName>
    <definedName name="Allowed_Lose_Ratio" localSheetId="81">'20191122'!$A$2</definedName>
    <definedName name="Allowed_Lose_Ratio" localSheetId="82">'20191125'!$A$2</definedName>
    <definedName name="Allowed_Lose_Ratio">'20191002'!$A$2</definedName>
  </definedNames>
  <calcPr calcId="125725" calcMode="manual"/>
</workbook>
</file>

<file path=xl/calcChain.xml><?xml version="1.0" encoding="utf-8"?>
<calcChain xmlns="http://schemas.openxmlformats.org/spreadsheetml/2006/main">
  <c r="B53" i="301"/>
  <c r="K50"/>
  <c r="J50"/>
  <c r="J49"/>
  <c r="J48"/>
  <c r="J44"/>
  <c r="J43"/>
  <c r="J45" s="1"/>
  <c r="J46" s="1"/>
  <c r="K41"/>
  <c r="J41"/>
  <c r="J40"/>
  <c r="J39"/>
  <c r="J33"/>
  <c r="J32"/>
  <c r="J34" s="1"/>
  <c r="J35" s="1"/>
  <c r="K35" s="1"/>
  <c r="B29"/>
  <c r="J25"/>
  <c r="J24"/>
  <c r="J23"/>
  <c r="J26" s="1"/>
  <c r="J27" s="1"/>
  <c r="K27" s="1"/>
  <c r="K18"/>
  <c r="J18"/>
  <c r="K17"/>
  <c r="J17"/>
  <c r="K16"/>
  <c r="J16"/>
  <c r="L19" s="1"/>
  <c r="K15"/>
  <c r="J15"/>
  <c r="K14"/>
  <c r="J14"/>
  <c r="K13"/>
  <c r="J13"/>
  <c r="J19" s="1"/>
  <c r="J20" s="1"/>
  <c r="K9"/>
  <c r="J9"/>
  <c r="J10" s="1"/>
  <c r="J11" s="1"/>
  <c r="K11" s="1"/>
  <c r="J6"/>
  <c r="J7" s="1"/>
  <c r="K5"/>
  <c r="J5"/>
  <c r="K4"/>
  <c r="J4"/>
  <c r="L6" s="1"/>
  <c r="K3"/>
  <c r="J15" i="300"/>
  <c r="K15"/>
  <c r="B53"/>
  <c r="K50"/>
  <c r="J50"/>
  <c r="J49"/>
  <c r="J48"/>
  <c r="J44"/>
  <c r="J43"/>
  <c r="J45" s="1"/>
  <c r="J46" s="1"/>
  <c r="K46" s="1"/>
  <c r="J39"/>
  <c r="J40" s="1"/>
  <c r="J41" s="1"/>
  <c r="J33"/>
  <c r="J32"/>
  <c r="J34" s="1"/>
  <c r="J35" s="1"/>
  <c r="K35" s="1"/>
  <c r="B29"/>
  <c r="J25"/>
  <c r="J24"/>
  <c r="J26" s="1"/>
  <c r="J27" s="1"/>
  <c r="K27" s="1"/>
  <c r="J23"/>
  <c r="L19"/>
  <c r="K14"/>
  <c r="J14"/>
  <c r="J19" s="1"/>
  <c r="J20" s="1"/>
  <c r="K13"/>
  <c r="J13"/>
  <c r="K18"/>
  <c r="J18"/>
  <c r="K17"/>
  <c r="J17"/>
  <c r="K16"/>
  <c r="J16"/>
  <c r="K9"/>
  <c r="J9"/>
  <c r="J10" s="1"/>
  <c r="J11" s="1"/>
  <c r="K11" s="1"/>
  <c r="K5"/>
  <c r="J5"/>
  <c r="K4"/>
  <c r="J4"/>
  <c r="J6" s="1"/>
  <c r="J7" s="1"/>
  <c r="K3"/>
  <c r="K3" i="299"/>
  <c r="K3" i="297"/>
  <c r="B54" i="299"/>
  <c r="J49"/>
  <c r="J50" s="1"/>
  <c r="J51" s="1"/>
  <c r="K51" s="1"/>
  <c r="J46"/>
  <c r="J47" s="1"/>
  <c r="K47" s="1"/>
  <c r="J45"/>
  <c r="J44"/>
  <c r="J41"/>
  <c r="J42" s="1"/>
  <c r="J40"/>
  <c r="J34"/>
  <c r="J33"/>
  <c r="J35" s="1"/>
  <c r="J36" s="1"/>
  <c r="K36" s="1"/>
  <c r="B30"/>
  <c r="J26"/>
  <c r="J25"/>
  <c r="J27" s="1"/>
  <c r="J28" s="1"/>
  <c r="K28" s="1"/>
  <c r="J24"/>
  <c r="K19"/>
  <c r="J19"/>
  <c r="K18"/>
  <c r="J18"/>
  <c r="K17"/>
  <c r="J17"/>
  <c r="K16"/>
  <c r="J16"/>
  <c r="K15"/>
  <c r="J15"/>
  <c r="K14"/>
  <c r="J14"/>
  <c r="J20" s="1"/>
  <c r="J21" s="1"/>
  <c r="K13"/>
  <c r="J13"/>
  <c r="J10"/>
  <c r="J11" s="1"/>
  <c r="K11" s="1"/>
  <c r="K9"/>
  <c r="J9"/>
  <c r="K5"/>
  <c r="J5"/>
  <c r="K4"/>
  <c r="J4"/>
  <c r="J6" s="1"/>
  <c r="J7" s="1"/>
  <c r="K3" i="296"/>
  <c r="K3" i="295"/>
  <c r="K3" i="294"/>
  <c r="B54" i="297"/>
  <c r="J49"/>
  <c r="J50" s="1"/>
  <c r="J51" s="1"/>
  <c r="K51" s="1"/>
  <c r="J47"/>
  <c r="K47" s="1"/>
  <c r="J46"/>
  <c r="J45"/>
  <c r="J44"/>
  <c r="J41"/>
  <c r="J42" s="1"/>
  <c r="J40"/>
  <c r="K36"/>
  <c r="J36"/>
  <c r="J35"/>
  <c r="J34"/>
  <c r="J33"/>
  <c r="B30"/>
  <c r="K28"/>
  <c r="J28"/>
  <c r="J27"/>
  <c r="J26"/>
  <c r="J25"/>
  <c r="J24"/>
  <c r="K19"/>
  <c r="J19"/>
  <c r="K18"/>
  <c r="J18"/>
  <c r="K17"/>
  <c r="J17"/>
  <c r="K16"/>
  <c r="J16"/>
  <c r="K15"/>
  <c r="J15"/>
  <c r="K14"/>
  <c r="J14"/>
  <c r="K13"/>
  <c r="J13"/>
  <c r="J20" s="1"/>
  <c r="J21" s="1"/>
  <c r="K11"/>
  <c r="J11"/>
  <c r="J10"/>
  <c r="K9"/>
  <c r="J9"/>
  <c r="J7"/>
  <c r="K7" s="1"/>
  <c r="L6"/>
  <c r="J6"/>
  <c r="K5"/>
  <c r="J5"/>
  <c r="K4"/>
  <c r="J4"/>
  <c r="K13" i="296"/>
  <c r="J13"/>
  <c r="B54"/>
  <c r="J49"/>
  <c r="J50" s="1"/>
  <c r="J51" s="1"/>
  <c r="K51" s="1"/>
  <c r="J45"/>
  <c r="J44"/>
  <c r="J46" s="1"/>
  <c r="J47" s="1"/>
  <c r="K42"/>
  <c r="J42"/>
  <c r="J41"/>
  <c r="J40"/>
  <c r="J34"/>
  <c r="J33"/>
  <c r="B30"/>
  <c r="J26"/>
  <c r="J25"/>
  <c r="J24"/>
  <c r="K19"/>
  <c r="J19"/>
  <c r="K18"/>
  <c r="J18"/>
  <c r="K17"/>
  <c r="J17"/>
  <c r="K16"/>
  <c r="J16"/>
  <c r="L20" s="1"/>
  <c r="K15"/>
  <c r="J15"/>
  <c r="K14"/>
  <c r="J14"/>
  <c r="J20"/>
  <c r="J21" s="1"/>
  <c r="J10"/>
  <c r="J11" s="1"/>
  <c r="K11" s="1"/>
  <c r="K9"/>
  <c r="J9"/>
  <c r="J6"/>
  <c r="J7" s="1"/>
  <c r="K5"/>
  <c r="J5"/>
  <c r="K4"/>
  <c r="J4"/>
  <c r="J15" i="295"/>
  <c r="K15"/>
  <c r="B55"/>
  <c r="J50"/>
  <c r="J51" s="1"/>
  <c r="J52" s="1"/>
  <c r="K52" s="1"/>
  <c r="J47"/>
  <c r="J48" s="1"/>
  <c r="K48" s="1"/>
  <c r="J46"/>
  <c r="J45"/>
  <c r="J42"/>
  <c r="J43" s="1"/>
  <c r="J41"/>
  <c r="J36"/>
  <c r="J37" s="1"/>
  <c r="K37" s="1"/>
  <c r="J35"/>
  <c r="J34"/>
  <c r="B31"/>
  <c r="J27"/>
  <c r="J26"/>
  <c r="J28" s="1"/>
  <c r="J29" s="1"/>
  <c r="K29" s="1"/>
  <c r="J25"/>
  <c r="K20"/>
  <c r="J20"/>
  <c r="K19"/>
  <c r="J19"/>
  <c r="K18"/>
  <c r="J18"/>
  <c r="K17"/>
  <c r="J17"/>
  <c r="K16"/>
  <c r="J16"/>
  <c r="K14"/>
  <c r="J14"/>
  <c r="L21" s="1"/>
  <c r="K13"/>
  <c r="J13"/>
  <c r="K11"/>
  <c r="J11"/>
  <c r="J10"/>
  <c r="K9"/>
  <c r="J9"/>
  <c r="K5"/>
  <c r="J5"/>
  <c r="K4"/>
  <c r="J4"/>
  <c r="L6" s="1"/>
  <c r="J14" i="294"/>
  <c r="K14"/>
  <c r="K13"/>
  <c r="J13"/>
  <c r="K4"/>
  <c r="J4"/>
  <c r="B54"/>
  <c r="J50"/>
  <c r="J51" s="1"/>
  <c r="K51" s="1"/>
  <c r="J49"/>
  <c r="J45"/>
  <c r="J44"/>
  <c r="J46" s="1"/>
  <c r="J47" s="1"/>
  <c r="K47" s="1"/>
  <c r="J41"/>
  <c r="J42" s="1"/>
  <c r="K42" s="1"/>
  <c r="J40"/>
  <c r="J34"/>
  <c r="J33"/>
  <c r="B30"/>
  <c r="J26"/>
  <c r="J25"/>
  <c r="J24"/>
  <c r="K19"/>
  <c r="J19"/>
  <c r="K18"/>
  <c r="J18"/>
  <c r="K17"/>
  <c r="J17"/>
  <c r="K16"/>
  <c r="J16"/>
  <c r="K15"/>
  <c r="J15"/>
  <c r="J10"/>
  <c r="J11" s="1"/>
  <c r="K11" s="1"/>
  <c r="K9"/>
  <c r="J9"/>
  <c r="K5"/>
  <c r="J5"/>
  <c r="J18" i="293"/>
  <c r="K18"/>
  <c r="B59"/>
  <c r="J55"/>
  <c r="J56" s="1"/>
  <c r="K56" s="1"/>
  <c r="J54"/>
  <c r="J50"/>
  <c r="J49"/>
  <c r="J51" s="1"/>
  <c r="J52" s="1"/>
  <c r="K52" s="1"/>
  <c r="J45"/>
  <c r="J46" s="1"/>
  <c r="J47" s="1"/>
  <c r="J39"/>
  <c r="J40" s="1"/>
  <c r="J41" s="1"/>
  <c r="K41" s="1"/>
  <c r="J38"/>
  <c r="B35"/>
  <c r="J31"/>
  <c r="J30"/>
  <c r="J29"/>
  <c r="J32" s="1"/>
  <c r="J33" s="1"/>
  <c r="K33" s="1"/>
  <c r="K24"/>
  <c r="J24"/>
  <c r="K23"/>
  <c r="J23"/>
  <c r="K22"/>
  <c r="J22"/>
  <c r="J21"/>
  <c r="K20"/>
  <c r="J20"/>
  <c r="K19"/>
  <c r="J19"/>
  <c r="K17"/>
  <c r="J17"/>
  <c r="K16"/>
  <c r="J16"/>
  <c r="K15"/>
  <c r="J15"/>
  <c r="K11"/>
  <c r="J11"/>
  <c r="J12" s="1"/>
  <c r="J13" s="1"/>
  <c r="K13" s="1"/>
  <c r="K7"/>
  <c r="J7"/>
  <c r="K6"/>
  <c r="J6"/>
  <c r="K5"/>
  <c r="J5"/>
  <c r="K4"/>
  <c r="J4"/>
  <c r="J8" s="1"/>
  <c r="J9" s="1"/>
  <c r="K3"/>
  <c r="J20" i="292"/>
  <c r="B58"/>
  <c r="J53"/>
  <c r="J54" s="1"/>
  <c r="J55" s="1"/>
  <c r="K55" s="1"/>
  <c r="J51"/>
  <c r="K51" s="1"/>
  <c r="J50"/>
  <c r="J49"/>
  <c r="J48"/>
  <c r="J45"/>
  <c r="J46" s="1"/>
  <c r="J44"/>
  <c r="K40"/>
  <c r="J40"/>
  <c r="J39"/>
  <c r="J38"/>
  <c r="J37"/>
  <c r="B34"/>
  <c r="K32"/>
  <c r="J32"/>
  <c r="J31"/>
  <c r="J30"/>
  <c r="J29"/>
  <c r="J28"/>
  <c r="K23"/>
  <c r="J23"/>
  <c r="K22"/>
  <c r="J22"/>
  <c r="K21"/>
  <c r="J21"/>
  <c r="K19"/>
  <c r="J19"/>
  <c r="K18"/>
  <c r="J18"/>
  <c r="K17"/>
  <c r="J17"/>
  <c r="K16"/>
  <c r="J16"/>
  <c r="L24" s="1"/>
  <c r="K15"/>
  <c r="J15"/>
  <c r="K11"/>
  <c r="J11"/>
  <c r="J12" s="1"/>
  <c r="J13" s="1"/>
  <c r="K13" s="1"/>
  <c r="K7"/>
  <c r="J7"/>
  <c r="K6"/>
  <c r="J6"/>
  <c r="K5"/>
  <c r="J5"/>
  <c r="L8" s="1"/>
  <c r="K4"/>
  <c r="J4"/>
  <c r="J8" s="1"/>
  <c r="J9" s="1"/>
  <c r="K3"/>
  <c r="B57" i="291"/>
  <c r="J52"/>
  <c r="J53" s="1"/>
  <c r="J54" s="1"/>
  <c r="K54" s="1"/>
  <c r="J50"/>
  <c r="K50" s="1"/>
  <c r="J49"/>
  <c r="J48"/>
  <c r="J47"/>
  <c r="J44"/>
  <c r="J45" s="1"/>
  <c r="J43"/>
  <c r="J37"/>
  <c r="J36"/>
  <c r="J38" s="1"/>
  <c r="J39" s="1"/>
  <c r="K39" s="1"/>
  <c r="B33"/>
  <c r="K31"/>
  <c r="J31"/>
  <c r="J30"/>
  <c r="J29"/>
  <c r="J28"/>
  <c r="J27"/>
  <c r="K22"/>
  <c r="J22"/>
  <c r="K21"/>
  <c r="J21"/>
  <c r="K20"/>
  <c r="J20"/>
  <c r="K19"/>
  <c r="J19"/>
  <c r="K18"/>
  <c r="J18"/>
  <c r="K17"/>
  <c r="J17"/>
  <c r="K16"/>
  <c r="J16"/>
  <c r="K15"/>
  <c r="J15"/>
  <c r="K11"/>
  <c r="J11"/>
  <c r="J12" s="1"/>
  <c r="J13" s="1"/>
  <c r="K13" s="1"/>
  <c r="K7"/>
  <c r="J7"/>
  <c r="K6"/>
  <c r="J6"/>
  <c r="K5"/>
  <c r="J5"/>
  <c r="L8" s="1"/>
  <c r="K4"/>
  <c r="J4"/>
  <c r="J8" s="1"/>
  <c r="J9" s="1"/>
  <c r="K3"/>
  <c r="B57" i="290"/>
  <c r="K54"/>
  <c r="J54"/>
  <c r="J53"/>
  <c r="J52"/>
  <c r="J48"/>
  <c r="J47"/>
  <c r="J49" s="1"/>
  <c r="J50" s="1"/>
  <c r="K45"/>
  <c r="J45"/>
  <c r="J44"/>
  <c r="J43"/>
  <c r="J37"/>
  <c r="J36"/>
  <c r="J38" s="1"/>
  <c r="J39" s="1"/>
  <c r="K39" s="1"/>
  <c r="B33"/>
  <c r="J29"/>
  <c r="J28"/>
  <c r="J27"/>
  <c r="J30" s="1"/>
  <c r="J31" s="1"/>
  <c r="K31" s="1"/>
  <c r="K22"/>
  <c r="J22"/>
  <c r="K21"/>
  <c r="J21"/>
  <c r="K20"/>
  <c r="J20"/>
  <c r="K19"/>
  <c r="J19"/>
  <c r="K18"/>
  <c r="J18"/>
  <c r="K17"/>
  <c r="J17"/>
  <c r="K16"/>
  <c r="J16"/>
  <c r="L23" s="1"/>
  <c r="K15"/>
  <c r="J15"/>
  <c r="K13"/>
  <c r="J13"/>
  <c r="J12"/>
  <c r="K11"/>
  <c r="J11"/>
  <c r="L8"/>
  <c r="K7"/>
  <c r="J7"/>
  <c r="K6"/>
  <c r="J6"/>
  <c r="K5"/>
  <c r="J5"/>
  <c r="K4"/>
  <c r="J4"/>
  <c r="K3"/>
  <c r="B57" i="289"/>
  <c r="J52"/>
  <c r="J53" s="1"/>
  <c r="J54" s="1"/>
  <c r="K54" s="1"/>
  <c r="J49"/>
  <c r="J50" s="1"/>
  <c r="K50" s="1"/>
  <c r="J48"/>
  <c r="J47"/>
  <c r="J44"/>
  <c r="J45" s="1"/>
  <c r="J43"/>
  <c r="J37"/>
  <c r="J36"/>
  <c r="J38" s="1"/>
  <c r="J39" s="1"/>
  <c r="K39" s="1"/>
  <c r="B33"/>
  <c r="J30"/>
  <c r="J31" s="1"/>
  <c r="K31" s="1"/>
  <c r="J29"/>
  <c r="J28"/>
  <c r="J27"/>
  <c r="K22"/>
  <c r="J22"/>
  <c r="K21"/>
  <c r="J21"/>
  <c r="K20"/>
  <c r="J20"/>
  <c r="K19"/>
  <c r="J19"/>
  <c r="K18"/>
  <c r="J18"/>
  <c r="K17"/>
  <c r="J17"/>
  <c r="K16"/>
  <c r="J16"/>
  <c r="K15"/>
  <c r="J15"/>
  <c r="K11"/>
  <c r="J11"/>
  <c r="J12" s="1"/>
  <c r="J13" s="1"/>
  <c r="K13" s="1"/>
  <c r="K7"/>
  <c r="J7"/>
  <c r="K6"/>
  <c r="J6"/>
  <c r="K5"/>
  <c r="J5"/>
  <c r="K4"/>
  <c r="J4"/>
  <c r="K3"/>
  <c r="J17" i="288"/>
  <c r="K17"/>
  <c r="K22"/>
  <c r="J22"/>
  <c r="B58"/>
  <c r="J54"/>
  <c r="J55" s="1"/>
  <c r="K55" s="1"/>
  <c r="J53"/>
  <c r="J49"/>
  <c r="J48"/>
  <c r="J50" s="1"/>
  <c r="J51" s="1"/>
  <c r="K51" s="1"/>
  <c r="J44"/>
  <c r="J45" s="1"/>
  <c r="J46" s="1"/>
  <c r="J38"/>
  <c r="J37"/>
  <c r="J39" s="1"/>
  <c r="J40" s="1"/>
  <c r="K40" s="1"/>
  <c r="B34"/>
  <c r="J30"/>
  <c r="J29"/>
  <c r="J28"/>
  <c r="J31" s="1"/>
  <c r="J32" s="1"/>
  <c r="K32" s="1"/>
  <c r="K23"/>
  <c r="J23"/>
  <c r="K21"/>
  <c r="J21"/>
  <c r="K20"/>
  <c r="J20"/>
  <c r="K19"/>
  <c r="J19"/>
  <c r="K18"/>
  <c r="J18"/>
  <c r="K16"/>
  <c r="J16"/>
  <c r="K15"/>
  <c r="J15"/>
  <c r="K11"/>
  <c r="J11"/>
  <c r="J12" s="1"/>
  <c r="J13" s="1"/>
  <c r="K13" s="1"/>
  <c r="K7"/>
  <c r="J7"/>
  <c r="K6"/>
  <c r="J6"/>
  <c r="K5"/>
  <c r="J5"/>
  <c r="K4"/>
  <c r="J4"/>
  <c r="K3"/>
  <c r="J6" i="286"/>
  <c r="J6" i="287"/>
  <c r="B56"/>
  <c r="J51"/>
  <c r="J52" s="1"/>
  <c r="J53" s="1"/>
  <c r="K53" s="1"/>
  <c r="J49"/>
  <c r="K49" s="1"/>
  <c r="J48"/>
  <c r="J47"/>
  <c r="J46"/>
  <c r="J43"/>
  <c r="J44" s="1"/>
  <c r="J42"/>
  <c r="K38"/>
  <c r="J38"/>
  <c r="J37"/>
  <c r="J36"/>
  <c r="J35"/>
  <c r="B32"/>
  <c r="K30"/>
  <c r="J30"/>
  <c r="J29"/>
  <c r="J28"/>
  <c r="J27"/>
  <c r="J26"/>
  <c r="K21"/>
  <c r="J21"/>
  <c r="K20"/>
  <c r="J20"/>
  <c r="K19"/>
  <c r="J19"/>
  <c r="K18"/>
  <c r="J18"/>
  <c r="K17"/>
  <c r="J17"/>
  <c r="K16"/>
  <c r="J16"/>
  <c r="K15"/>
  <c r="J15"/>
  <c r="K13"/>
  <c r="J13"/>
  <c r="J12"/>
  <c r="K11"/>
  <c r="J11"/>
  <c r="K7"/>
  <c r="J7"/>
  <c r="K6"/>
  <c r="K5"/>
  <c r="J5"/>
  <c r="L8" s="1"/>
  <c r="K4"/>
  <c r="J4"/>
  <c r="K3"/>
  <c r="J19" i="286"/>
  <c r="K19"/>
  <c r="B56"/>
  <c r="K53"/>
  <c r="J53"/>
  <c r="J52"/>
  <c r="J51"/>
  <c r="J47"/>
  <c r="J46"/>
  <c r="J48" s="1"/>
  <c r="J49" s="1"/>
  <c r="K49" s="1"/>
  <c r="K44"/>
  <c r="J44"/>
  <c r="J56" s="1"/>
  <c r="K56" s="1"/>
  <c r="J43"/>
  <c r="J42"/>
  <c r="J37"/>
  <c r="J38" s="1"/>
  <c r="K38" s="1"/>
  <c r="J36"/>
  <c r="J35"/>
  <c r="B32"/>
  <c r="J29"/>
  <c r="J30" s="1"/>
  <c r="K30" s="1"/>
  <c r="J28"/>
  <c r="J27"/>
  <c r="J26"/>
  <c r="K21"/>
  <c r="J21"/>
  <c r="K20"/>
  <c r="J20"/>
  <c r="K18"/>
  <c r="J18"/>
  <c r="K17"/>
  <c r="J17"/>
  <c r="K16"/>
  <c r="J16"/>
  <c r="K15"/>
  <c r="J15"/>
  <c r="K11"/>
  <c r="J11"/>
  <c r="J12" s="1"/>
  <c r="J13" s="1"/>
  <c r="K13" s="1"/>
  <c r="K7"/>
  <c r="J7"/>
  <c r="K6"/>
  <c r="K5"/>
  <c r="J5"/>
  <c r="K4"/>
  <c r="J4"/>
  <c r="K3"/>
  <c r="J19" i="285"/>
  <c r="K19"/>
  <c r="B55"/>
  <c r="J50"/>
  <c r="J51" s="1"/>
  <c r="J52" s="1"/>
  <c r="K52" s="1"/>
  <c r="K48"/>
  <c r="J48"/>
  <c r="J47"/>
  <c r="J46"/>
  <c r="J45"/>
  <c r="J42"/>
  <c r="J43" s="1"/>
  <c r="J41"/>
  <c r="J35"/>
  <c r="J34"/>
  <c r="J36" s="1"/>
  <c r="J37" s="1"/>
  <c r="K37" s="1"/>
  <c r="B31"/>
  <c r="J27"/>
  <c r="J26"/>
  <c r="J25"/>
  <c r="J28" s="1"/>
  <c r="J29" s="1"/>
  <c r="K29" s="1"/>
  <c r="K20"/>
  <c r="J20"/>
  <c r="K18"/>
  <c r="J18"/>
  <c r="K17"/>
  <c r="J17"/>
  <c r="K16"/>
  <c r="J16"/>
  <c r="K15"/>
  <c r="J15"/>
  <c r="J12"/>
  <c r="J13" s="1"/>
  <c r="K13" s="1"/>
  <c r="K11"/>
  <c r="J11"/>
  <c r="K7"/>
  <c r="J7"/>
  <c r="K6"/>
  <c r="K5"/>
  <c r="J5"/>
  <c r="K4"/>
  <c r="J4"/>
  <c r="K3"/>
  <c r="B54" i="284"/>
  <c r="J50"/>
  <c r="J51" s="1"/>
  <c r="K51" s="1"/>
  <c r="J49"/>
  <c r="J45"/>
  <c r="J44"/>
  <c r="J40"/>
  <c r="J41" s="1"/>
  <c r="J42" s="1"/>
  <c r="K42" s="1"/>
  <c r="J34"/>
  <c r="J33"/>
  <c r="B30"/>
  <c r="J26"/>
  <c r="J25"/>
  <c r="J27" s="1"/>
  <c r="J28" s="1"/>
  <c r="K28" s="1"/>
  <c r="J24"/>
  <c r="K19"/>
  <c r="J19"/>
  <c r="K18"/>
  <c r="J18"/>
  <c r="K17"/>
  <c r="J17"/>
  <c r="K16"/>
  <c r="J16"/>
  <c r="K15"/>
  <c r="J15"/>
  <c r="J12"/>
  <c r="J13" s="1"/>
  <c r="K13" s="1"/>
  <c r="K11"/>
  <c r="J11"/>
  <c r="K7"/>
  <c r="J7"/>
  <c r="K6"/>
  <c r="K5"/>
  <c r="J5"/>
  <c r="K4"/>
  <c r="J4"/>
  <c r="K3"/>
  <c r="J6" i="283"/>
  <c r="K6"/>
  <c r="B57"/>
  <c r="J52"/>
  <c r="J53" s="1"/>
  <c r="J54" s="1"/>
  <c r="K54" s="1"/>
  <c r="J48"/>
  <c r="J47"/>
  <c r="J43"/>
  <c r="J44" s="1"/>
  <c r="J45" s="1"/>
  <c r="K45" s="1"/>
  <c r="J37"/>
  <c r="J36"/>
  <c r="B33"/>
  <c r="J29"/>
  <c r="J28"/>
  <c r="J27"/>
  <c r="K22"/>
  <c r="J22"/>
  <c r="K21"/>
  <c r="J21"/>
  <c r="K20"/>
  <c r="J20"/>
  <c r="K19"/>
  <c r="J19"/>
  <c r="K18"/>
  <c r="J18"/>
  <c r="K17"/>
  <c r="J17"/>
  <c r="K16"/>
  <c r="J16"/>
  <c r="J13"/>
  <c r="J14" s="1"/>
  <c r="K14" s="1"/>
  <c r="K12"/>
  <c r="J12"/>
  <c r="K8"/>
  <c r="J8"/>
  <c r="K7"/>
  <c r="J7"/>
  <c r="L9" s="1"/>
  <c r="K5"/>
  <c r="J5"/>
  <c r="K4"/>
  <c r="J4"/>
  <c r="K3"/>
  <c r="J18" i="282"/>
  <c r="K18"/>
  <c r="B57"/>
  <c r="J52"/>
  <c r="J53" s="1"/>
  <c r="J54" s="1"/>
  <c r="K54" s="1"/>
  <c r="J49"/>
  <c r="J50" s="1"/>
  <c r="K50" s="1"/>
  <c r="J48"/>
  <c r="J47"/>
  <c r="J43"/>
  <c r="J44" s="1"/>
  <c r="J45" s="1"/>
  <c r="J37"/>
  <c r="J36"/>
  <c r="J38" s="1"/>
  <c r="J39" s="1"/>
  <c r="K39" s="1"/>
  <c r="B33"/>
  <c r="J29"/>
  <c r="J28"/>
  <c r="J27"/>
  <c r="J30" s="1"/>
  <c r="J31" s="1"/>
  <c r="K31" s="1"/>
  <c r="K22"/>
  <c r="J22"/>
  <c r="K21"/>
  <c r="J21"/>
  <c r="K20"/>
  <c r="J20"/>
  <c r="L23" s="1"/>
  <c r="K19"/>
  <c r="J19"/>
  <c r="K17"/>
  <c r="J17"/>
  <c r="K16"/>
  <c r="J16"/>
  <c r="K15"/>
  <c r="J15"/>
  <c r="J23" s="1"/>
  <c r="J24" s="1"/>
  <c r="K11"/>
  <c r="J11"/>
  <c r="J12" s="1"/>
  <c r="J13" s="1"/>
  <c r="K13" s="1"/>
  <c r="K7"/>
  <c r="J7"/>
  <c r="K6"/>
  <c r="J6"/>
  <c r="K5"/>
  <c r="J5"/>
  <c r="K4"/>
  <c r="J4"/>
  <c r="K3"/>
  <c r="J18" i="281"/>
  <c r="K18"/>
  <c r="J17"/>
  <c r="K17"/>
  <c r="L21" i="280"/>
  <c r="L9"/>
  <c r="B56" i="281"/>
  <c r="J52"/>
  <c r="J53" s="1"/>
  <c r="K53" s="1"/>
  <c r="J51"/>
  <c r="J47"/>
  <c r="J46"/>
  <c r="J48" s="1"/>
  <c r="J49" s="1"/>
  <c r="K49" s="1"/>
  <c r="J42"/>
  <c r="J43" s="1"/>
  <c r="J44" s="1"/>
  <c r="J36"/>
  <c r="J35"/>
  <c r="J37" s="1"/>
  <c r="J38" s="1"/>
  <c r="K38" s="1"/>
  <c r="B32"/>
  <c r="J29"/>
  <c r="J30" s="1"/>
  <c r="K30" s="1"/>
  <c r="J28"/>
  <c r="J27"/>
  <c r="J26"/>
  <c r="K21"/>
  <c r="J21"/>
  <c r="K20"/>
  <c r="J20"/>
  <c r="K19"/>
  <c r="J19"/>
  <c r="K16"/>
  <c r="J16"/>
  <c r="K15"/>
  <c r="J15"/>
  <c r="J12"/>
  <c r="J13" s="1"/>
  <c r="K13" s="1"/>
  <c r="K11"/>
  <c r="J11"/>
  <c r="K7"/>
  <c r="J7"/>
  <c r="K6"/>
  <c r="J6"/>
  <c r="K5"/>
  <c r="J5"/>
  <c r="K4"/>
  <c r="J4"/>
  <c r="K3"/>
  <c r="J5" i="280"/>
  <c r="K5"/>
  <c r="J18"/>
  <c r="K18"/>
  <c r="K3"/>
  <c r="B30"/>
  <c r="B54"/>
  <c r="J50"/>
  <c r="J51" s="1"/>
  <c r="K51" s="1"/>
  <c r="J49"/>
  <c r="J45"/>
  <c r="J44"/>
  <c r="J46" s="1"/>
  <c r="J47" s="1"/>
  <c r="K47" s="1"/>
  <c r="J42"/>
  <c r="K42" s="1"/>
  <c r="J41"/>
  <c r="J40"/>
  <c r="J34"/>
  <c r="J33"/>
  <c r="J26"/>
  <c r="J25"/>
  <c r="J27" s="1"/>
  <c r="J28" s="1"/>
  <c r="K28" s="1"/>
  <c r="J24"/>
  <c r="K19"/>
  <c r="J19"/>
  <c r="K17"/>
  <c r="J17"/>
  <c r="K16"/>
  <c r="J16"/>
  <c r="K15"/>
  <c r="J15"/>
  <c r="J12"/>
  <c r="J13" s="1"/>
  <c r="K13" s="1"/>
  <c r="K11"/>
  <c r="J11"/>
  <c r="K7"/>
  <c r="J7"/>
  <c r="J8" s="1"/>
  <c r="J9" s="1"/>
  <c r="K6"/>
  <c r="J6"/>
  <c r="K4"/>
  <c r="J4"/>
  <c r="L8" s="1"/>
  <c r="K16" i="279"/>
  <c r="H19"/>
  <c r="J16"/>
  <c r="K3"/>
  <c r="K5"/>
  <c r="J23"/>
  <c r="B52"/>
  <c r="J47"/>
  <c r="J48" s="1"/>
  <c r="J49" s="1"/>
  <c r="K49" s="1"/>
  <c r="J44"/>
  <c r="J45" s="1"/>
  <c r="K45" s="1"/>
  <c r="J43"/>
  <c r="J42"/>
  <c r="J38"/>
  <c r="J39" s="1"/>
  <c r="J40" s="1"/>
  <c r="J32"/>
  <c r="J31"/>
  <c r="B28"/>
  <c r="J24"/>
  <c r="J22"/>
  <c r="K17"/>
  <c r="J17"/>
  <c r="K15"/>
  <c r="J15"/>
  <c r="K14"/>
  <c r="J14"/>
  <c r="K10"/>
  <c r="J10"/>
  <c r="J11" s="1"/>
  <c r="J12" s="1"/>
  <c r="K12" s="1"/>
  <c r="K6"/>
  <c r="J6"/>
  <c r="J5"/>
  <c r="K4"/>
  <c r="J4"/>
  <c r="K3" i="278"/>
  <c r="J3"/>
  <c r="B49"/>
  <c r="J44"/>
  <c r="J45" s="1"/>
  <c r="J46" s="1"/>
  <c r="K46" s="1"/>
  <c r="J40"/>
  <c r="J39"/>
  <c r="J35"/>
  <c r="J36" s="1"/>
  <c r="J37" s="1"/>
  <c r="J29"/>
  <c r="J28"/>
  <c r="J30" s="1"/>
  <c r="J31" s="1"/>
  <c r="K31" s="1"/>
  <c r="B25"/>
  <c r="J21"/>
  <c r="J22" s="1"/>
  <c r="J23" s="1"/>
  <c r="K23" s="1"/>
  <c r="J20"/>
  <c r="K15"/>
  <c r="J15"/>
  <c r="K13"/>
  <c r="J13"/>
  <c r="K14"/>
  <c r="J14"/>
  <c r="K9"/>
  <c r="J9"/>
  <c r="J10" s="1"/>
  <c r="J11" s="1"/>
  <c r="K11" s="1"/>
  <c r="K5"/>
  <c r="J5"/>
  <c r="K4"/>
  <c r="J4"/>
  <c r="J7" i="277"/>
  <c r="K7"/>
  <c r="J20"/>
  <c r="K20"/>
  <c r="B56"/>
  <c r="J52"/>
  <c r="J53" s="1"/>
  <c r="K53" s="1"/>
  <c r="J51"/>
  <c r="J49"/>
  <c r="K49" s="1"/>
  <c r="J48"/>
  <c r="J47"/>
  <c r="J46"/>
  <c r="J42"/>
  <c r="J43" s="1"/>
  <c r="J44" s="1"/>
  <c r="K38"/>
  <c r="J38"/>
  <c r="J37"/>
  <c r="J36"/>
  <c r="J35"/>
  <c r="B32"/>
  <c r="J30"/>
  <c r="K30" s="1"/>
  <c r="J29"/>
  <c r="J28"/>
  <c r="J27"/>
  <c r="K22"/>
  <c r="J22"/>
  <c r="K21"/>
  <c r="J21"/>
  <c r="K19"/>
  <c r="J19"/>
  <c r="K18"/>
  <c r="J18"/>
  <c r="K17"/>
  <c r="J17"/>
  <c r="K16"/>
  <c r="J16"/>
  <c r="J13"/>
  <c r="J14" s="1"/>
  <c r="K14" s="1"/>
  <c r="K12"/>
  <c r="J12"/>
  <c r="K8"/>
  <c r="J8"/>
  <c r="K6"/>
  <c r="J6"/>
  <c r="K5"/>
  <c r="J5"/>
  <c r="K4"/>
  <c r="J4"/>
  <c r="L9" s="1"/>
  <c r="K3"/>
  <c r="J3"/>
  <c r="L10" i="275"/>
  <c r="L22" i="276"/>
  <c r="L21" i="275"/>
  <c r="J19" i="276"/>
  <c r="K19"/>
  <c r="J17"/>
  <c r="K17"/>
  <c r="B54"/>
  <c r="J49"/>
  <c r="J50" s="1"/>
  <c r="J51" s="1"/>
  <c r="K51" s="1"/>
  <c r="J45"/>
  <c r="J46" s="1"/>
  <c r="J47" s="1"/>
  <c r="J44"/>
  <c r="J42"/>
  <c r="K42" s="1"/>
  <c r="J41"/>
  <c r="J40"/>
  <c r="J34"/>
  <c r="J33"/>
  <c r="J35" s="1"/>
  <c r="J36" s="1"/>
  <c r="K36" s="1"/>
  <c r="B30"/>
  <c r="J27"/>
  <c r="J28" s="1"/>
  <c r="K28" s="1"/>
  <c r="J26"/>
  <c r="J25"/>
  <c r="K20"/>
  <c r="J20"/>
  <c r="K18"/>
  <c r="J18"/>
  <c r="K16"/>
  <c r="J16"/>
  <c r="K15"/>
  <c r="J15"/>
  <c r="J13"/>
  <c r="K13" s="1"/>
  <c r="J12"/>
  <c r="K11"/>
  <c r="J11"/>
  <c r="K7"/>
  <c r="J7"/>
  <c r="K6"/>
  <c r="J6"/>
  <c r="K5"/>
  <c r="J5"/>
  <c r="K4"/>
  <c r="J4"/>
  <c r="K3"/>
  <c r="J3"/>
  <c r="J7" i="275"/>
  <c r="K7"/>
  <c r="B53"/>
  <c r="J48"/>
  <c r="J49" s="1"/>
  <c r="J50" s="1"/>
  <c r="K50" s="1"/>
  <c r="J44"/>
  <c r="J43"/>
  <c r="J45" s="1"/>
  <c r="J46" s="1"/>
  <c r="K46" s="1"/>
  <c r="J40"/>
  <c r="J41" s="1"/>
  <c r="J39"/>
  <c r="J33"/>
  <c r="J32"/>
  <c r="J34" s="1"/>
  <c r="J35" s="1"/>
  <c r="K35" s="1"/>
  <c r="B29"/>
  <c r="J25"/>
  <c r="J24"/>
  <c r="J26" s="1"/>
  <c r="J27" s="1"/>
  <c r="K27" s="1"/>
  <c r="K19"/>
  <c r="J19"/>
  <c r="K18"/>
  <c r="J18"/>
  <c r="K17"/>
  <c r="J17"/>
  <c r="K16"/>
  <c r="J16"/>
  <c r="J13"/>
  <c r="J14" s="1"/>
  <c r="K14" s="1"/>
  <c r="K12"/>
  <c r="J12"/>
  <c r="K8"/>
  <c r="J8"/>
  <c r="K6"/>
  <c r="J6"/>
  <c r="K5"/>
  <c r="J5"/>
  <c r="K4"/>
  <c r="J4"/>
  <c r="K3"/>
  <c r="J3"/>
  <c r="J9" s="1"/>
  <c r="J10" s="1"/>
  <c r="K4" i="274"/>
  <c r="J4"/>
  <c r="B52"/>
  <c r="J47"/>
  <c r="J48" s="1"/>
  <c r="J49" s="1"/>
  <c r="K49" s="1"/>
  <c r="J43"/>
  <c r="J42"/>
  <c r="J40"/>
  <c r="K40" s="1"/>
  <c r="J39"/>
  <c r="J38"/>
  <c r="J32"/>
  <c r="J31"/>
  <c r="B28"/>
  <c r="J24"/>
  <c r="J23"/>
  <c r="K18"/>
  <c r="J18"/>
  <c r="K17"/>
  <c r="J17"/>
  <c r="K16"/>
  <c r="J16"/>
  <c r="K15"/>
  <c r="J15"/>
  <c r="K11"/>
  <c r="J11"/>
  <c r="J12" s="1"/>
  <c r="J13" s="1"/>
  <c r="K13" s="1"/>
  <c r="K7"/>
  <c r="J7"/>
  <c r="K6"/>
  <c r="J6"/>
  <c r="K5"/>
  <c r="J5"/>
  <c r="K3"/>
  <c r="J3"/>
  <c r="J22" i="273"/>
  <c r="K22"/>
  <c r="B57"/>
  <c r="J53"/>
  <c r="J54" s="1"/>
  <c r="K54" s="1"/>
  <c r="J52"/>
  <c r="J50"/>
  <c r="K50" s="1"/>
  <c r="J49"/>
  <c r="J48"/>
  <c r="J47"/>
  <c r="J45"/>
  <c r="K45" s="1"/>
  <c r="J44"/>
  <c r="J43"/>
  <c r="K39"/>
  <c r="J39"/>
  <c r="J38"/>
  <c r="J37"/>
  <c r="J36"/>
  <c r="B33"/>
  <c r="J31"/>
  <c r="K31" s="1"/>
  <c r="J30"/>
  <c r="J29"/>
  <c r="J28"/>
  <c r="K23"/>
  <c r="J23"/>
  <c r="K21"/>
  <c r="J21"/>
  <c r="K20"/>
  <c r="J20"/>
  <c r="K19"/>
  <c r="J19"/>
  <c r="K18"/>
  <c r="J18"/>
  <c r="K17"/>
  <c r="J17"/>
  <c r="K13"/>
  <c r="J13"/>
  <c r="J14" s="1"/>
  <c r="J15" s="1"/>
  <c r="K15" s="1"/>
  <c r="K9"/>
  <c r="J9"/>
  <c r="K8"/>
  <c r="J8"/>
  <c r="K7"/>
  <c r="J7"/>
  <c r="K6"/>
  <c r="J6"/>
  <c r="K5"/>
  <c r="J5"/>
  <c r="K4"/>
  <c r="J4"/>
  <c r="L10" s="1"/>
  <c r="K3"/>
  <c r="J3"/>
  <c r="J6" i="272"/>
  <c r="K6"/>
  <c r="J20"/>
  <c r="K20"/>
  <c r="J36"/>
  <c r="J35"/>
  <c r="J37" s="1"/>
  <c r="J38" s="1"/>
  <c r="K38" s="1"/>
  <c r="B56"/>
  <c r="J51"/>
  <c r="J52" s="1"/>
  <c r="J53" s="1"/>
  <c r="K53" s="1"/>
  <c r="J47"/>
  <c r="J46"/>
  <c r="J42"/>
  <c r="J43" s="1"/>
  <c r="J44" s="1"/>
  <c r="B32"/>
  <c r="J28"/>
  <c r="J27"/>
  <c r="J29" s="1"/>
  <c r="J30" s="1"/>
  <c r="K30" s="1"/>
  <c r="K22"/>
  <c r="J22"/>
  <c r="K21"/>
  <c r="J21"/>
  <c r="K19"/>
  <c r="J19"/>
  <c r="K18"/>
  <c r="J18"/>
  <c r="K17"/>
  <c r="J17"/>
  <c r="L23" s="1"/>
  <c r="K13"/>
  <c r="J13"/>
  <c r="J14" s="1"/>
  <c r="J15" s="1"/>
  <c r="K15" s="1"/>
  <c r="K9"/>
  <c r="J9"/>
  <c r="K8"/>
  <c r="J8"/>
  <c r="K7"/>
  <c r="J7"/>
  <c r="K5"/>
  <c r="J5"/>
  <c r="K4"/>
  <c r="J4"/>
  <c r="K3"/>
  <c r="J3"/>
  <c r="J10" s="1"/>
  <c r="J11" s="1"/>
  <c r="J6" i="271"/>
  <c r="K6"/>
  <c r="B56"/>
  <c r="J51"/>
  <c r="J52" s="1"/>
  <c r="J53" s="1"/>
  <c r="K53" s="1"/>
  <c r="J49"/>
  <c r="K49" s="1"/>
  <c r="J48"/>
  <c r="J47"/>
  <c r="J46"/>
  <c r="J43"/>
  <c r="J44" s="1"/>
  <c r="J42"/>
  <c r="J36"/>
  <c r="J37" s="1"/>
  <c r="J38" s="1"/>
  <c r="K38" s="1"/>
  <c r="J35"/>
  <c r="J34"/>
  <c r="B31"/>
  <c r="J27"/>
  <c r="J28" s="1"/>
  <c r="J29" s="1"/>
  <c r="K29" s="1"/>
  <c r="J26"/>
  <c r="J25"/>
  <c r="K20"/>
  <c r="J20"/>
  <c r="K19"/>
  <c r="J19"/>
  <c r="K18"/>
  <c r="J18"/>
  <c r="K17"/>
  <c r="J17"/>
  <c r="L21" s="1"/>
  <c r="K16"/>
  <c r="J16"/>
  <c r="K12"/>
  <c r="J12"/>
  <c r="J13" s="1"/>
  <c r="J14" s="1"/>
  <c r="K14" s="1"/>
  <c r="K8"/>
  <c r="J8"/>
  <c r="K7"/>
  <c r="J7"/>
  <c r="K5"/>
  <c r="J5"/>
  <c r="K4"/>
  <c r="J4"/>
  <c r="K3"/>
  <c r="J3"/>
  <c r="J6" i="270"/>
  <c r="K6"/>
  <c r="J17"/>
  <c r="K17"/>
  <c r="J18"/>
  <c r="K18"/>
  <c r="B55"/>
  <c r="J51"/>
  <c r="J52" s="1"/>
  <c r="K52" s="1"/>
  <c r="J50"/>
  <c r="J46"/>
  <c r="J45"/>
  <c r="J47" s="1"/>
  <c r="J48" s="1"/>
  <c r="K48" s="1"/>
  <c r="J43"/>
  <c r="K43" s="1"/>
  <c r="J42"/>
  <c r="J41"/>
  <c r="J35"/>
  <c r="J34"/>
  <c r="J33"/>
  <c r="J36" s="1"/>
  <c r="J37" s="1"/>
  <c r="K37" s="1"/>
  <c r="B30"/>
  <c r="K28"/>
  <c r="J28"/>
  <c r="J27"/>
  <c r="J26"/>
  <c r="J25"/>
  <c r="J24"/>
  <c r="K19"/>
  <c r="J19"/>
  <c r="K16"/>
  <c r="J16"/>
  <c r="K15"/>
  <c r="J15"/>
  <c r="J12"/>
  <c r="J13" s="1"/>
  <c r="K13" s="1"/>
  <c r="K11"/>
  <c r="J11"/>
  <c r="K7"/>
  <c r="J7"/>
  <c r="K5"/>
  <c r="J5"/>
  <c r="K4"/>
  <c r="J4"/>
  <c r="K3"/>
  <c r="J3"/>
  <c r="J17" i="269"/>
  <c r="K17"/>
  <c r="B53"/>
  <c r="J48"/>
  <c r="J49" s="1"/>
  <c r="J50" s="1"/>
  <c r="K50" s="1"/>
  <c r="J44"/>
  <c r="J43"/>
  <c r="J39"/>
  <c r="J40" s="1"/>
  <c r="J41" s="1"/>
  <c r="J33"/>
  <c r="J32"/>
  <c r="J31"/>
  <c r="B28"/>
  <c r="J24"/>
  <c r="J23"/>
  <c r="J22"/>
  <c r="K16"/>
  <c r="J16"/>
  <c r="K15"/>
  <c r="J15"/>
  <c r="L18" s="1"/>
  <c r="K11"/>
  <c r="J11"/>
  <c r="J12" s="1"/>
  <c r="J13" s="1"/>
  <c r="K13" s="1"/>
  <c r="K7"/>
  <c r="J7"/>
  <c r="K6"/>
  <c r="J6"/>
  <c r="K5"/>
  <c r="J5"/>
  <c r="K4"/>
  <c r="J4"/>
  <c r="K3"/>
  <c r="J3"/>
  <c r="J24" i="266"/>
  <c r="J25" i="267"/>
  <c r="K16" i="268"/>
  <c r="J16"/>
  <c r="J8"/>
  <c r="K8"/>
  <c r="B56"/>
  <c r="J51"/>
  <c r="J52" s="1"/>
  <c r="J53" s="1"/>
  <c r="K53" s="1"/>
  <c r="J47"/>
  <c r="J46"/>
  <c r="J42"/>
  <c r="J43" s="1"/>
  <c r="J44" s="1"/>
  <c r="J36"/>
  <c r="J35"/>
  <c r="J34"/>
  <c r="J37" s="1"/>
  <c r="J38" s="1"/>
  <c r="K38" s="1"/>
  <c r="B31"/>
  <c r="J27"/>
  <c r="J26"/>
  <c r="J25"/>
  <c r="K20"/>
  <c r="J20"/>
  <c r="K19"/>
  <c r="J19"/>
  <c r="K18"/>
  <c r="J18"/>
  <c r="J21" s="1"/>
  <c r="K17"/>
  <c r="J17"/>
  <c r="K12"/>
  <c r="J12"/>
  <c r="J13" s="1"/>
  <c r="J14" s="1"/>
  <c r="K14" s="1"/>
  <c r="K7"/>
  <c r="J7"/>
  <c r="K6"/>
  <c r="J6"/>
  <c r="K5"/>
  <c r="J5"/>
  <c r="K4"/>
  <c r="J4"/>
  <c r="K3"/>
  <c r="J3"/>
  <c r="J23" i="267"/>
  <c r="K23"/>
  <c r="L12" i="265"/>
  <c r="L28"/>
  <c r="B60" i="267"/>
  <c r="J55"/>
  <c r="J56" s="1"/>
  <c r="J57" s="1"/>
  <c r="K57" s="1"/>
  <c r="J51"/>
  <c r="J50"/>
  <c r="J52" s="1"/>
  <c r="J53" s="1"/>
  <c r="K53" s="1"/>
  <c r="J47"/>
  <c r="J48" s="1"/>
  <c r="J46"/>
  <c r="J40"/>
  <c r="J39"/>
  <c r="J41" s="1"/>
  <c r="J42" s="1"/>
  <c r="K42" s="1"/>
  <c r="J38"/>
  <c r="B35"/>
  <c r="J31"/>
  <c r="J30"/>
  <c r="J32" s="1"/>
  <c r="J33" s="1"/>
  <c r="K33" s="1"/>
  <c r="J29"/>
  <c r="K24"/>
  <c r="J24"/>
  <c r="K22"/>
  <c r="J22"/>
  <c r="K21"/>
  <c r="J21"/>
  <c r="K20"/>
  <c r="J20"/>
  <c r="K19"/>
  <c r="J19"/>
  <c r="K18"/>
  <c r="J18"/>
  <c r="K17"/>
  <c r="J17"/>
  <c r="K13"/>
  <c r="J13"/>
  <c r="J14" s="1"/>
  <c r="J15" s="1"/>
  <c r="K15" s="1"/>
  <c r="K9"/>
  <c r="J9"/>
  <c r="K8"/>
  <c r="J8"/>
  <c r="K7"/>
  <c r="J7"/>
  <c r="K6"/>
  <c r="J6"/>
  <c r="K5"/>
  <c r="J5"/>
  <c r="K4"/>
  <c r="J4"/>
  <c r="K3"/>
  <c r="J3"/>
  <c r="J23" i="266"/>
  <c r="K23"/>
  <c r="B59"/>
  <c r="J54"/>
  <c r="J55" s="1"/>
  <c r="J56" s="1"/>
  <c r="K56" s="1"/>
  <c r="J50"/>
  <c r="J49"/>
  <c r="J45"/>
  <c r="J46" s="1"/>
  <c r="J47" s="1"/>
  <c r="J39"/>
  <c r="J38"/>
  <c r="J37"/>
  <c r="B34"/>
  <c r="J30"/>
  <c r="J29"/>
  <c r="J28"/>
  <c r="K22"/>
  <c r="J22"/>
  <c r="K21"/>
  <c r="J21"/>
  <c r="K20"/>
  <c r="J20"/>
  <c r="K19"/>
  <c r="J19"/>
  <c r="K18"/>
  <c r="J18"/>
  <c r="K17"/>
  <c r="J17"/>
  <c r="L24" s="1"/>
  <c r="K13"/>
  <c r="J13"/>
  <c r="J14" s="1"/>
  <c r="J15" s="1"/>
  <c r="K15" s="1"/>
  <c r="K9"/>
  <c r="J9"/>
  <c r="K8"/>
  <c r="J8"/>
  <c r="K7"/>
  <c r="J7"/>
  <c r="K6"/>
  <c r="J6"/>
  <c r="K5"/>
  <c r="J5"/>
  <c r="K4"/>
  <c r="J4"/>
  <c r="K3"/>
  <c r="J3"/>
  <c r="K19" i="265"/>
  <c r="K20"/>
  <c r="K21"/>
  <c r="K22"/>
  <c r="K23"/>
  <c r="K24"/>
  <c r="K25"/>
  <c r="K26"/>
  <c r="K18"/>
  <c r="K3"/>
  <c r="K4"/>
  <c r="K5"/>
  <c r="K6"/>
  <c r="K7"/>
  <c r="K8"/>
  <c r="K9"/>
  <c r="K10"/>
  <c r="K19" i="264"/>
  <c r="K20"/>
  <c r="K21"/>
  <c r="K22"/>
  <c r="K23"/>
  <c r="K24"/>
  <c r="K25"/>
  <c r="K18"/>
  <c r="K4"/>
  <c r="K5"/>
  <c r="K6"/>
  <c r="K7"/>
  <c r="K8"/>
  <c r="K9"/>
  <c r="K10"/>
  <c r="K3"/>
  <c r="K20" i="301" l="1"/>
  <c r="L20"/>
  <c r="K46"/>
  <c r="J53"/>
  <c r="K53" s="1"/>
  <c r="L7"/>
  <c r="J29"/>
  <c r="K29" s="1"/>
  <c r="K7"/>
  <c r="L6" i="300"/>
  <c r="K7"/>
  <c r="L7"/>
  <c r="J29"/>
  <c r="K29" s="1"/>
  <c r="K41"/>
  <c r="J53"/>
  <c r="K53" s="1"/>
  <c r="K20"/>
  <c r="L20"/>
  <c r="K21" i="299"/>
  <c r="L21"/>
  <c r="K7"/>
  <c r="J30"/>
  <c r="K30" s="1"/>
  <c r="L7"/>
  <c r="K42"/>
  <c r="J54"/>
  <c r="K54" s="1"/>
  <c r="L6"/>
  <c r="L20"/>
  <c r="K21" i="297"/>
  <c r="L21"/>
  <c r="J54"/>
  <c r="K54" s="1"/>
  <c r="K42"/>
  <c r="L7"/>
  <c r="J30"/>
  <c r="K30" s="1"/>
  <c r="L20"/>
  <c r="L6" i="296"/>
  <c r="J27"/>
  <c r="J28" s="1"/>
  <c r="K28" s="1"/>
  <c r="J35"/>
  <c r="J36" s="1"/>
  <c r="K36" s="1"/>
  <c r="K21"/>
  <c r="L21"/>
  <c r="K7"/>
  <c r="L7"/>
  <c r="K47"/>
  <c r="J54"/>
  <c r="K54" s="1"/>
  <c r="J21" i="295"/>
  <c r="J22" s="1"/>
  <c r="K22" s="1"/>
  <c r="J6"/>
  <c r="J7" s="1"/>
  <c r="L7" s="1"/>
  <c r="L22"/>
  <c r="K43"/>
  <c r="J55"/>
  <c r="K55" s="1"/>
  <c r="K7"/>
  <c r="J31"/>
  <c r="K31" s="1"/>
  <c r="L6" i="294"/>
  <c r="J6"/>
  <c r="J7" s="1"/>
  <c r="K7" s="1"/>
  <c r="J35"/>
  <c r="J36" s="1"/>
  <c r="K36" s="1"/>
  <c r="J20"/>
  <c r="J21" s="1"/>
  <c r="L21" s="1"/>
  <c r="J27"/>
  <c r="J28" s="1"/>
  <c r="K28" s="1"/>
  <c r="L20"/>
  <c r="J54"/>
  <c r="K54" s="1"/>
  <c r="J25" i="293"/>
  <c r="J26" s="1"/>
  <c r="L26" s="1"/>
  <c r="K26"/>
  <c r="K47"/>
  <c r="J59"/>
  <c r="K59" s="1"/>
  <c r="J35"/>
  <c r="K35" s="1"/>
  <c r="K9"/>
  <c r="L9"/>
  <c r="L25"/>
  <c r="L8"/>
  <c r="J24" i="292"/>
  <c r="J25" s="1"/>
  <c r="K25" s="1"/>
  <c r="K9"/>
  <c r="L9"/>
  <c r="K46"/>
  <c r="J58"/>
  <c r="K58" s="1"/>
  <c r="J23" i="291"/>
  <c r="J24" s="1"/>
  <c r="K24" s="1"/>
  <c r="L23"/>
  <c r="K9"/>
  <c r="L9"/>
  <c r="J57"/>
  <c r="K57" s="1"/>
  <c r="K45"/>
  <c r="J23" i="290"/>
  <c r="J24" s="1"/>
  <c r="L24" s="1"/>
  <c r="J8"/>
  <c r="J9" s="1"/>
  <c r="L9" s="1"/>
  <c r="K50"/>
  <c r="J57"/>
  <c r="K57" s="1"/>
  <c r="L23" i="289"/>
  <c r="J23"/>
  <c r="J24" s="1"/>
  <c r="K24" s="1"/>
  <c r="J8"/>
  <c r="J9" s="1"/>
  <c r="K9" s="1"/>
  <c r="K45"/>
  <c r="J57"/>
  <c r="K57" s="1"/>
  <c r="L8"/>
  <c r="L8" i="288"/>
  <c r="J8"/>
  <c r="J9" s="1"/>
  <c r="L9" s="1"/>
  <c r="J24"/>
  <c r="J25" s="1"/>
  <c r="L25" s="1"/>
  <c r="K46"/>
  <c r="J58"/>
  <c r="K58" s="1"/>
  <c r="L24"/>
  <c r="J22" i="287"/>
  <c r="J23" s="1"/>
  <c r="L8" i="286"/>
  <c r="J8" i="287"/>
  <c r="J9" s="1"/>
  <c r="L9" s="1"/>
  <c r="K23"/>
  <c r="L23"/>
  <c r="K44"/>
  <c r="J56"/>
  <c r="K56" s="1"/>
  <c r="L22"/>
  <c r="L22" i="286"/>
  <c r="J22"/>
  <c r="J23" s="1"/>
  <c r="L23" s="1"/>
  <c r="J8"/>
  <c r="J9" s="1"/>
  <c r="L21" i="285"/>
  <c r="J21"/>
  <c r="J22" s="1"/>
  <c r="L22" s="1"/>
  <c r="J8"/>
  <c r="J9" s="1"/>
  <c r="K43"/>
  <c r="J55"/>
  <c r="K55" s="1"/>
  <c r="L8"/>
  <c r="J8" i="284"/>
  <c r="J9" s="1"/>
  <c r="L9" s="1"/>
  <c r="J35"/>
  <c r="J36" s="1"/>
  <c r="K36" s="1"/>
  <c r="L20"/>
  <c r="J46"/>
  <c r="J47" s="1"/>
  <c r="K47" s="1"/>
  <c r="L8"/>
  <c r="J20"/>
  <c r="J21" s="1"/>
  <c r="L21"/>
  <c r="J54"/>
  <c r="K54" s="1"/>
  <c r="J9" i="283"/>
  <c r="J10" s="1"/>
  <c r="K10" s="1"/>
  <c r="J23"/>
  <c r="J24" s="1"/>
  <c r="L24" s="1"/>
  <c r="J49"/>
  <c r="J50" s="1"/>
  <c r="K50" s="1"/>
  <c r="L23"/>
  <c r="J38"/>
  <c r="J39" s="1"/>
  <c r="K39" s="1"/>
  <c r="J30"/>
  <c r="J31" s="1"/>
  <c r="K31" s="1"/>
  <c r="J8" i="282"/>
  <c r="J9" s="1"/>
  <c r="K9" s="1"/>
  <c r="L8"/>
  <c r="J33"/>
  <c r="K33" s="1"/>
  <c r="L9"/>
  <c r="K45"/>
  <c r="J57"/>
  <c r="K57" s="1"/>
  <c r="K24"/>
  <c r="L24"/>
  <c r="J8" i="281"/>
  <c r="J9" s="1"/>
  <c r="L9" s="1"/>
  <c r="L8"/>
  <c r="L22"/>
  <c r="J22"/>
  <c r="J23" s="1"/>
  <c r="L23" s="1"/>
  <c r="K44"/>
  <c r="J56"/>
  <c r="K56" s="1"/>
  <c r="L20" i="280"/>
  <c r="J35"/>
  <c r="J36" s="1"/>
  <c r="K36" s="1"/>
  <c r="J20"/>
  <c r="J21" s="1"/>
  <c r="J30" s="1"/>
  <c r="K30" s="1"/>
  <c r="J7" i="279"/>
  <c r="J8" s="1"/>
  <c r="J28" s="1"/>
  <c r="K9" i="280"/>
  <c r="J54"/>
  <c r="K54" s="1"/>
  <c r="J18" i="279"/>
  <c r="J19" s="1"/>
  <c r="L18"/>
  <c r="L7"/>
  <c r="J25"/>
  <c r="J26" s="1"/>
  <c r="K26" s="1"/>
  <c r="J33"/>
  <c r="J34" s="1"/>
  <c r="K34" s="1"/>
  <c r="K8"/>
  <c r="L8"/>
  <c r="K40"/>
  <c r="J52"/>
  <c r="K52" s="1"/>
  <c r="L16" i="278"/>
  <c r="J41"/>
  <c r="J42" s="1"/>
  <c r="K42" s="1"/>
  <c r="L6"/>
  <c r="K37"/>
  <c r="J6"/>
  <c r="J7" s="1"/>
  <c r="J16"/>
  <c r="J17" s="1"/>
  <c r="L23" i="277"/>
  <c r="J9"/>
  <c r="J10" s="1"/>
  <c r="L10" s="1"/>
  <c r="J23"/>
  <c r="J24" s="1"/>
  <c r="L24" s="1"/>
  <c r="K44"/>
  <c r="J56"/>
  <c r="K56" s="1"/>
  <c r="J21" i="276"/>
  <c r="J22" s="1"/>
  <c r="J8"/>
  <c r="J9" s="1"/>
  <c r="L9" s="1"/>
  <c r="L8"/>
  <c r="J54"/>
  <c r="K54" s="1"/>
  <c r="K47"/>
  <c r="L21"/>
  <c r="L9" i="275"/>
  <c r="L20"/>
  <c r="K41"/>
  <c r="J53"/>
  <c r="K53" s="1"/>
  <c r="K10"/>
  <c r="J29"/>
  <c r="J20"/>
  <c r="J21" s="1"/>
  <c r="J25" i="274"/>
  <c r="J26" s="1"/>
  <c r="K26" s="1"/>
  <c r="J44"/>
  <c r="J45" s="1"/>
  <c r="J52" s="1"/>
  <c r="K52" s="1"/>
  <c r="L19"/>
  <c r="J33"/>
  <c r="J34" s="1"/>
  <c r="K34" s="1"/>
  <c r="L8"/>
  <c r="J8"/>
  <c r="J9" s="1"/>
  <c r="L9" s="1"/>
  <c r="J19"/>
  <c r="J20" s="1"/>
  <c r="J24" i="273"/>
  <c r="J25" s="1"/>
  <c r="L25" s="1"/>
  <c r="L24"/>
  <c r="J57"/>
  <c r="K57" s="1"/>
  <c r="J10"/>
  <c r="J11" s="1"/>
  <c r="L10" i="272"/>
  <c r="J23"/>
  <c r="J24" s="1"/>
  <c r="J48"/>
  <c r="J49" s="1"/>
  <c r="K49" s="1"/>
  <c r="K44"/>
  <c r="K11"/>
  <c r="J32"/>
  <c r="L11"/>
  <c r="K24"/>
  <c r="L24"/>
  <c r="L9" i="271"/>
  <c r="J21"/>
  <c r="J22" s="1"/>
  <c r="L22" s="1"/>
  <c r="J9"/>
  <c r="J10" s="1"/>
  <c r="L10" s="1"/>
  <c r="K44"/>
  <c r="J56"/>
  <c r="K56" s="1"/>
  <c r="J8" i="270"/>
  <c r="J9" s="1"/>
  <c r="L9" s="1"/>
  <c r="J20"/>
  <c r="J21" s="1"/>
  <c r="L21" s="1"/>
  <c r="L8"/>
  <c r="L20"/>
  <c r="J55"/>
  <c r="K55" s="1"/>
  <c r="J34" i="269"/>
  <c r="J35" s="1"/>
  <c r="K35" s="1"/>
  <c r="J25"/>
  <c r="J26" s="1"/>
  <c r="K26" s="1"/>
  <c r="J45"/>
  <c r="J46" s="1"/>
  <c r="K46" s="1"/>
  <c r="L8"/>
  <c r="J8"/>
  <c r="J9" s="1"/>
  <c r="J18"/>
  <c r="J19" s="1"/>
  <c r="K41"/>
  <c r="K9"/>
  <c r="L9"/>
  <c r="K19"/>
  <c r="L19"/>
  <c r="J28" i="268"/>
  <c r="J29" s="1"/>
  <c r="K29" s="1"/>
  <c r="J48"/>
  <c r="J49" s="1"/>
  <c r="K49" s="1"/>
  <c r="J9"/>
  <c r="J10" s="1"/>
  <c r="K10" s="1"/>
  <c r="L21"/>
  <c r="L9"/>
  <c r="J22"/>
  <c r="L22" s="1"/>
  <c r="J56"/>
  <c r="K56" s="1"/>
  <c r="K44"/>
  <c r="J26" i="267"/>
  <c r="L26" s="1"/>
  <c r="J10"/>
  <c r="J11" s="1"/>
  <c r="L11" s="1"/>
  <c r="K48"/>
  <c r="J60"/>
  <c r="K60" s="1"/>
  <c r="L10"/>
  <c r="L25"/>
  <c r="J31" i="266"/>
  <c r="J32" s="1"/>
  <c r="K32" s="1"/>
  <c r="J51"/>
  <c r="J52" s="1"/>
  <c r="K52" s="1"/>
  <c r="J40"/>
  <c r="J41" s="1"/>
  <c r="K41" s="1"/>
  <c r="J10"/>
  <c r="J11" s="1"/>
  <c r="L11" s="1"/>
  <c r="L10"/>
  <c r="J25"/>
  <c r="L25" s="1"/>
  <c r="K47"/>
  <c r="J21" i="265"/>
  <c r="J7"/>
  <c r="J30" i="296" l="1"/>
  <c r="K30" s="1"/>
  <c r="L7" i="294"/>
  <c r="K21"/>
  <c r="J30"/>
  <c r="K30" s="1"/>
  <c r="L25" i="292"/>
  <c r="J34"/>
  <c r="K34" s="1"/>
  <c r="L24" i="291"/>
  <c r="J33"/>
  <c r="K33" s="1"/>
  <c r="K9" i="290"/>
  <c r="K24"/>
  <c r="J33"/>
  <c r="K33" s="1"/>
  <c r="L24" i="289"/>
  <c r="L9"/>
  <c r="J33"/>
  <c r="K33" s="1"/>
  <c r="K9" i="288"/>
  <c r="K25"/>
  <c r="J34"/>
  <c r="K34" s="1"/>
  <c r="K9" i="287"/>
  <c r="J32"/>
  <c r="K32" s="1"/>
  <c r="K22" i="285"/>
  <c r="K23" i="286"/>
  <c r="J31" i="285"/>
  <c r="K31" s="1"/>
  <c r="J32" i="286"/>
  <c r="K32" s="1"/>
  <c r="K9"/>
  <c r="L9"/>
  <c r="L9" i="285"/>
  <c r="K9"/>
  <c r="K9" i="284"/>
  <c r="J30"/>
  <c r="K30" s="1"/>
  <c r="K21"/>
  <c r="L10" i="283"/>
  <c r="K24"/>
  <c r="J33"/>
  <c r="K33" s="1"/>
  <c r="J57"/>
  <c r="K57" s="1"/>
  <c r="K9" i="281"/>
  <c r="J32"/>
  <c r="K32" s="1"/>
  <c r="K23"/>
  <c r="K21" i="280"/>
  <c r="K19" i="279"/>
  <c r="L19"/>
  <c r="J49" i="278"/>
  <c r="K49" s="1"/>
  <c r="L7"/>
  <c r="J25"/>
  <c r="K7"/>
  <c r="L17"/>
  <c r="K17"/>
  <c r="K10" i="277"/>
  <c r="J32"/>
  <c r="K24"/>
  <c r="K22" i="276"/>
  <c r="J30"/>
  <c r="K9"/>
  <c r="K21" i="275"/>
  <c r="K45" i="274"/>
  <c r="J28"/>
  <c r="K9"/>
  <c r="K20"/>
  <c r="L20"/>
  <c r="K25" i="273"/>
  <c r="J33"/>
  <c r="L11"/>
  <c r="K11"/>
  <c r="J56" i="272"/>
  <c r="K56" s="1"/>
  <c r="K22" i="271"/>
  <c r="J31"/>
  <c r="K10"/>
  <c r="K9" i="270"/>
  <c r="J30"/>
  <c r="K21"/>
  <c r="J28" i="269"/>
  <c r="J53"/>
  <c r="K53" s="1"/>
  <c r="J31" i="268"/>
  <c r="L10"/>
  <c r="K22"/>
  <c r="K26" i="267"/>
  <c r="J35"/>
  <c r="K11"/>
  <c r="J34" i="266"/>
  <c r="J59"/>
  <c r="K59" s="1"/>
  <c r="K11"/>
  <c r="K25"/>
  <c r="B62" i="265"/>
  <c r="J57"/>
  <c r="J58" s="1"/>
  <c r="J59" s="1"/>
  <c r="K59" s="1"/>
  <c r="J53"/>
  <c r="J52"/>
  <c r="J48"/>
  <c r="J49" s="1"/>
  <c r="J50" s="1"/>
  <c r="J42"/>
  <c r="J41"/>
  <c r="J40"/>
  <c r="B37"/>
  <c r="J33"/>
  <c r="J34" s="1"/>
  <c r="J35" s="1"/>
  <c r="K35" s="1"/>
  <c r="J32"/>
  <c r="J31"/>
  <c r="J26"/>
  <c r="J25"/>
  <c r="J24"/>
  <c r="J23"/>
  <c r="J22"/>
  <c r="J20"/>
  <c r="J19"/>
  <c r="J18"/>
  <c r="K14"/>
  <c r="J14"/>
  <c r="J15" s="1"/>
  <c r="J16" s="1"/>
  <c r="K16" s="1"/>
  <c r="J10"/>
  <c r="J9"/>
  <c r="J8"/>
  <c r="J6"/>
  <c r="J5"/>
  <c r="J4"/>
  <c r="J3"/>
  <c r="J6" i="264"/>
  <c r="J5"/>
  <c r="J4"/>
  <c r="J22"/>
  <c r="J19"/>
  <c r="L11" i="265" l="1"/>
  <c r="L27"/>
  <c r="J54"/>
  <c r="J55" s="1"/>
  <c r="K55" s="1"/>
  <c r="J11"/>
  <c r="J12" s="1"/>
  <c r="J43"/>
  <c r="J44" s="1"/>
  <c r="K44" s="1"/>
  <c r="K50"/>
  <c r="J62"/>
  <c r="K62" s="1"/>
  <c r="J27"/>
  <c r="J28" s="1"/>
  <c r="B61" i="264"/>
  <c r="J56"/>
  <c r="J57" s="1"/>
  <c r="J58" s="1"/>
  <c r="K58" s="1"/>
  <c r="J52"/>
  <c r="J51"/>
  <c r="J53" s="1"/>
  <c r="J54" s="1"/>
  <c r="K54" s="1"/>
  <c r="J47"/>
  <c r="J48" s="1"/>
  <c r="J49" s="1"/>
  <c r="J41"/>
  <c r="J40"/>
  <c r="J39"/>
  <c r="B36"/>
  <c r="J32"/>
  <c r="J31"/>
  <c r="J30"/>
  <c r="J25"/>
  <c r="J24"/>
  <c r="J23"/>
  <c r="J21"/>
  <c r="J20"/>
  <c r="J18"/>
  <c r="L26" s="1"/>
  <c r="K14"/>
  <c r="J14"/>
  <c r="J15" s="1"/>
  <c r="J16" s="1"/>
  <c r="K16" s="1"/>
  <c r="L11"/>
  <c r="J10"/>
  <c r="J9"/>
  <c r="J8"/>
  <c r="J7"/>
  <c r="J3"/>
  <c r="J47" i="263"/>
  <c r="J8"/>
  <c r="J9"/>
  <c r="J21"/>
  <c r="K9"/>
  <c r="K8"/>
  <c r="K21"/>
  <c r="J37" i="265" l="1"/>
  <c r="K12"/>
  <c r="K28"/>
  <c r="J11" i="264"/>
  <c r="J12" s="1"/>
  <c r="J33"/>
  <c r="J34" s="1"/>
  <c r="K34" s="1"/>
  <c r="J42"/>
  <c r="J43" s="1"/>
  <c r="K43" s="1"/>
  <c r="L12"/>
  <c r="K12"/>
  <c r="J36"/>
  <c r="K49"/>
  <c r="J61"/>
  <c r="K61" s="1"/>
  <c r="J26"/>
  <c r="J27" s="1"/>
  <c r="B61" i="263"/>
  <c r="J56"/>
  <c r="J57" s="1"/>
  <c r="J58" s="1"/>
  <c r="K58" s="1"/>
  <c r="J52"/>
  <c r="J51"/>
  <c r="J48"/>
  <c r="J49" s="1"/>
  <c r="J41"/>
  <c r="J40"/>
  <c r="J39"/>
  <c r="B36"/>
  <c r="J32"/>
  <c r="J31"/>
  <c r="J30"/>
  <c r="K25"/>
  <c r="J25"/>
  <c r="J24"/>
  <c r="K23"/>
  <c r="J23"/>
  <c r="K22"/>
  <c r="J22"/>
  <c r="J20"/>
  <c r="K19"/>
  <c r="J19"/>
  <c r="K18"/>
  <c r="J18"/>
  <c r="K14"/>
  <c r="J14"/>
  <c r="J15" s="1"/>
  <c r="J16" s="1"/>
  <c r="K16" s="1"/>
  <c r="K10"/>
  <c r="J10"/>
  <c r="J7"/>
  <c r="J6"/>
  <c r="J5"/>
  <c r="K4"/>
  <c r="J4"/>
  <c r="J3"/>
  <c r="K5"/>
  <c r="K20"/>
  <c r="K7"/>
  <c r="K24"/>
  <c r="K3"/>
  <c r="K6"/>
  <c r="L27" i="264" l="1"/>
  <c r="K27"/>
  <c r="J53" i="263"/>
  <c r="J54" s="1"/>
  <c r="K54" s="1"/>
  <c r="J33"/>
  <c r="J34" s="1"/>
  <c r="K34" s="1"/>
  <c r="J42"/>
  <c r="J43" s="1"/>
  <c r="K43" s="1"/>
  <c r="L26"/>
  <c r="L11"/>
  <c r="J26"/>
  <c r="J27" s="1"/>
  <c r="L27" s="1"/>
  <c r="J11"/>
  <c r="J12" s="1"/>
  <c r="K12" s="1"/>
  <c r="K49"/>
  <c r="L10" i="262"/>
  <c r="L26"/>
  <c r="K17"/>
  <c r="K21"/>
  <c r="K22"/>
  <c r="K24"/>
  <c r="K16"/>
  <c r="K4"/>
  <c r="K5"/>
  <c r="J20"/>
  <c r="J7"/>
  <c r="J6"/>
  <c r="J19"/>
  <c r="K7"/>
  <c r="K20"/>
  <c r="K3"/>
  <c r="K19"/>
  <c r="K23"/>
  <c r="K18"/>
  <c r="K6"/>
  <c r="K8"/>
  <c r="J61" i="263" l="1"/>
  <c r="K61" s="1"/>
  <c r="K27"/>
  <c r="L12"/>
  <c r="J36"/>
  <c r="B62" i="262"/>
  <c r="J57"/>
  <c r="J56"/>
  <c r="J58" s="1"/>
  <c r="J59" s="1"/>
  <c r="K59" s="1"/>
  <c r="J52"/>
  <c r="J53" s="1"/>
  <c r="J54" s="1"/>
  <c r="K54" s="1"/>
  <c r="J51"/>
  <c r="J47"/>
  <c r="J46"/>
  <c r="J48" s="1"/>
  <c r="J49" s="1"/>
  <c r="J40"/>
  <c r="J39"/>
  <c r="J38"/>
  <c r="J41" s="1"/>
  <c r="J42" s="1"/>
  <c r="K42" s="1"/>
  <c r="B35"/>
  <c r="J31"/>
  <c r="J30"/>
  <c r="J29"/>
  <c r="J32" s="1"/>
  <c r="J33" s="1"/>
  <c r="K33" s="1"/>
  <c r="J24"/>
  <c r="J23"/>
  <c r="J22"/>
  <c r="J21"/>
  <c r="J18"/>
  <c r="J17"/>
  <c r="J16"/>
  <c r="L25" s="1"/>
  <c r="J13"/>
  <c r="J14" s="1"/>
  <c r="K14" s="1"/>
  <c r="K12"/>
  <c r="J12"/>
  <c r="J8"/>
  <c r="J5"/>
  <c r="L9" s="1"/>
  <c r="J4"/>
  <c r="J3"/>
  <c r="J9" s="1"/>
  <c r="J10" s="1"/>
  <c r="J25" l="1"/>
  <c r="J26" s="1"/>
  <c r="K26" s="1"/>
  <c r="J62"/>
  <c r="K62" s="1"/>
  <c r="K49"/>
  <c r="J35"/>
  <c r="K10"/>
  <c r="J19" i="261"/>
  <c r="K19"/>
  <c r="K4"/>
  <c r="J4"/>
  <c r="B59" l="1"/>
  <c r="J54"/>
  <c r="J53"/>
  <c r="J55" s="1"/>
  <c r="J56" s="1"/>
  <c r="K56" s="1"/>
  <c r="J49"/>
  <c r="J50" s="1"/>
  <c r="J51" s="1"/>
  <c r="K51" s="1"/>
  <c r="J48"/>
  <c r="J44"/>
  <c r="J43"/>
  <c r="J37"/>
  <c r="J36"/>
  <c r="J35"/>
  <c r="B32"/>
  <c r="J28"/>
  <c r="J27"/>
  <c r="J26"/>
  <c r="L23"/>
  <c r="K21"/>
  <c r="J21"/>
  <c r="J20"/>
  <c r="J18"/>
  <c r="J17"/>
  <c r="K16"/>
  <c r="J16"/>
  <c r="J15"/>
  <c r="L22" s="1"/>
  <c r="K14"/>
  <c r="J14"/>
  <c r="J22" s="1"/>
  <c r="J23" s="1"/>
  <c r="K23" s="1"/>
  <c r="K10"/>
  <c r="J10"/>
  <c r="J11" s="1"/>
  <c r="J12" s="1"/>
  <c r="K12" s="1"/>
  <c r="L8"/>
  <c r="L7"/>
  <c r="K6"/>
  <c r="J6"/>
  <c r="K5"/>
  <c r="J5"/>
  <c r="J3"/>
  <c r="J21" i="260"/>
  <c r="K18" i="261"/>
  <c r="K20"/>
  <c r="K21" i="260"/>
  <c r="K3" i="261"/>
  <c r="K15"/>
  <c r="K17"/>
  <c r="J7" l="1"/>
  <c r="J8" s="1"/>
  <c r="J29"/>
  <c r="J30" s="1"/>
  <c r="K30" s="1"/>
  <c r="J38"/>
  <c r="J39" s="1"/>
  <c r="K39" s="1"/>
  <c r="J45"/>
  <c r="J46" s="1"/>
  <c r="J59" s="1"/>
  <c r="K59" s="1"/>
  <c r="K8"/>
  <c r="B62" i="260"/>
  <c r="J57"/>
  <c r="J56"/>
  <c r="J58" s="1"/>
  <c r="J59" s="1"/>
  <c r="K59" s="1"/>
  <c r="J52"/>
  <c r="J53" s="1"/>
  <c r="J54" s="1"/>
  <c r="K54" s="1"/>
  <c r="J51"/>
  <c r="J47"/>
  <c r="J46"/>
  <c r="J48" s="1"/>
  <c r="J49" s="1"/>
  <c r="J40"/>
  <c r="J39"/>
  <c r="J38"/>
  <c r="B35"/>
  <c r="J31"/>
  <c r="J30"/>
  <c r="J29"/>
  <c r="L26"/>
  <c r="K24"/>
  <c r="J24"/>
  <c r="J23"/>
  <c r="J22"/>
  <c r="K20"/>
  <c r="J20"/>
  <c r="J19"/>
  <c r="J18"/>
  <c r="J17"/>
  <c r="K16"/>
  <c r="J16"/>
  <c r="J25" s="1"/>
  <c r="J26" s="1"/>
  <c r="K26" s="1"/>
  <c r="K12"/>
  <c r="J12"/>
  <c r="J13" s="1"/>
  <c r="J14" s="1"/>
  <c r="K14" s="1"/>
  <c r="L10"/>
  <c r="K8"/>
  <c r="J8"/>
  <c r="K7"/>
  <c r="J7"/>
  <c r="J6"/>
  <c r="K5"/>
  <c r="J5"/>
  <c r="J4"/>
  <c r="J3"/>
  <c r="J24" i="259"/>
  <c r="J7"/>
  <c r="K23" i="260"/>
  <c r="K3"/>
  <c r="K7" i="259"/>
  <c r="K18" i="260"/>
  <c r="K6"/>
  <c r="K19"/>
  <c r="K24" i="259"/>
  <c r="K22" i="260"/>
  <c r="K17"/>
  <c r="K4"/>
  <c r="K46" i="261" l="1"/>
  <c r="J32"/>
  <c r="J32" i="260"/>
  <c r="J33" s="1"/>
  <c r="K33" s="1"/>
  <c r="J41"/>
  <c r="J42" s="1"/>
  <c r="K42" s="1"/>
  <c r="L25"/>
  <c r="L9"/>
  <c r="J62"/>
  <c r="K62" s="1"/>
  <c r="K49"/>
  <c r="J9"/>
  <c r="J10" s="1"/>
  <c r="B64" i="259"/>
  <c r="J59"/>
  <c r="J58"/>
  <c r="J60" s="1"/>
  <c r="J61" s="1"/>
  <c r="K61" s="1"/>
  <c r="J54"/>
  <c r="J55" s="1"/>
  <c r="J56" s="1"/>
  <c r="K56" s="1"/>
  <c r="J53"/>
  <c r="J50"/>
  <c r="J51" s="1"/>
  <c r="J49"/>
  <c r="J48"/>
  <c r="J42"/>
  <c r="J41"/>
  <c r="J40"/>
  <c r="J43" s="1"/>
  <c r="J44" s="1"/>
  <c r="K44" s="1"/>
  <c r="B37"/>
  <c r="J33"/>
  <c r="J32"/>
  <c r="J31"/>
  <c r="J34" s="1"/>
  <c r="J35" s="1"/>
  <c r="K35" s="1"/>
  <c r="L28"/>
  <c r="K26"/>
  <c r="J26"/>
  <c r="J25"/>
  <c r="K23"/>
  <c r="J23"/>
  <c r="J22"/>
  <c r="J21"/>
  <c r="J20"/>
  <c r="J19"/>
  <c r="J18"/>
  <c r="K17"/>
  <c r="J17"/>
  <c r="K13"/>
  <c r="J13"/>
  <c r="J14" s="1"/>
  <c r="J15" s="1"/>
  <c r="K15" s="1"/>
  <c r="L11"/>
  <c r="K9"/>
  <c r="J9"/>
  <c r="K8"/>
  <c r="J8"/>
  <c r="K6"/>
  <c r="J6"/>
  <c r="J5"/>
  <c r="L10" s="1"/>
  <c r="K4"/>
  <c r="J4"/>
  <c r="J3"/>
  <c r="J10" s="1"/>
  <c r="J11" s="1"/>
  <c r="J10" i="258"/>
  <c r="J7"/>
  <c r="J22"/>
  <c r="K5" i="259"/>
  <c r="K25"/>
  <c r="K21"/>
  <c r="K18"/>
  <c r="K3"/>
  <c r="K19"/>
  <c r="K7" i="258"/>
  <c r="K22"/>
  <c r="K22" i="259"/>
  <c r="K20"/>
  <c r="J35" i="260" l="1"/>
  <c r="K10"/>
  <c r="J27" i="259"/>
  <c r="J28" s="1"/>
  <c r="K28" s="1"/>
  <c r="L27"/>
  <c r="J64"/>
  <c r="K64" s="1"/>
  <c r="K51"/>
  <c r="J37"/>
  <c r="K11"/>
  <c r="J4" i="258"/>
  <c r="K4"/>
  <c r="J20"/>
  <c r="K20"/>
  <c r="B63" l="1"/>
  <c r="J58"/>
  <c r="J57"/>
  <c r="J59" s="1"/>
  <c r="J60" s="1"/>
  <c r="K60" s="1"/>
  <c r="J53"/>
  <c r="J54" s="1"/>
  <c r="J55" s="1"/>
  <c r="K55" s="1"/>
  <c r="J52"/>
  <c r="J49"/>
  <c r="J50" s="1"/>
  <c r="J48"/>
  <c r="J47"/>
  <c r="J41"/>
  <c r="J40"/>
  <c r="J39"/>
  <c r="J42" s="1"/>
  <c r="J43" s="1"/>
  <c r="K43" s="1"/>
  <c r="B36"/>
  <c r="J32"/>
  <c r="J31"/>
  <c r="J30"/>
  <c r="J33" s="1"/>
  <c r="J34" s="1"/>
  <c r="K34" s="1"/>
  <c r="L27"/>
  <c r="K25"/>
  <c r="J25"/>
  <c r="J24"/>
  <c r="J23"/>
  <c r="J21"/>
  <c r="J19"/>
  <c r="K18"/>
  <c r="J18"/>
  <c r="K17"/>
  <c r="J17"/>
  <c r="L26" s="1"/>
  <c r="K13"/>
  <c r="J13"/>
  <c r="J14" s="1"/>
  <c r="J15" s="1"/>
  <c r="K15" s="1"/>
  <c r="L11"/>
  <c r="K9"/>
  <c r="J9"/>
  <c r="K8"/>
  <c r="J8"/>
  <c r="K6"/>
  <c r="J6"/>
  <c r="J5"/>
  <c r="L10" s="1"/>
  <c r="J3"/>
  <c r="K19"/>
  <c r="K23"/>
  <c r="K21"/>
  <c r="K5"/>
  <c r="K24"/>
  <c r="K3"/>
  <c r="J26" l="1"/>
  <c r="J27" s="1"/>
  <c r="K27" s="1"/>
  <c r="J11"/>
  <c r="J36" s="1"/>
  <c r="J63"/>
  <c r="K63" s="1"/>
  <c r="K50"/>
  <c r="B59" i="257"/>
  <c r="J54"/>
  <c r="J53"/>
  <c r="J55" s="1"/>
  <c r="J56" s="1"/>
  <c r="K56" s="1"/>
  <c r="J49"/>
  <c r="J50" s="1"/>
  <c r="J51" s="1"/>
  <c r="K51" s="1"/>
  <c r="J48"/>
  <c r="J45"/>
  <c r="J46" s="1"/>
  <c r="J44"/>
  <c r="J43"/>
  <c r="J37"/>
  <c r="J36"/>
  <c r="J35"/>
  <c r="J38" s="1"/>
  <c r="J39" s="1"/>
  <c r="K39" s="1"/>
  <c r="B32"/>
  <c r="J28"/>
  <c r="J27"/>
  <c r="J26"/>
  <c r="J29" s="1"/>
  <c r="J30" s="1"/>
  <c r="K30" s="1"/>
  <c r="L23"/>
  <c r="K21"/>
  <c r="J21"/>
  <c r="J20"/>
  <c r="L22" s="1"/>
  <c r="J19"/>
  <c r="J18"/>
  <c r="J17"/>
  <c r="K16"/>
  <c r="J16"/>
  <c r="J22" s="1"/>
  <c r="J23" s="1"/>
  <c r="K23" s="1"/>
  <c r="K15"/>
  <c r="J15"/>
  <c r="K11"/>
  <c r="J11"/>
  <c r="J12" s="1"/>
  <c r="J13" s="1"/>
  <c r="K13" s="1"/>
  <c r="L9"/>
  <c r="K7"/>
  <c r="J7"/>
  <c r="K6"/>
  <c r="J6"/>
  <c r="K5"/>
  <c r="J5"/>
  <c r="K4"/>
  <c r="J4"/>
  <c r="J3"/>
  <c r="J7" i="256"/>
  <c r="K17" i="257"/>
  <c r="K7" i="256"/>
  <c r="K19" i="257"/>
  <c r="K18"/>
  <c r="K20"/>
  <c r="K3"/>
  <c r="K11" i="258" l="1"/>
  <c r="J8" i="257"/>
  <c r="J9" s="1"/>
  <c r="L8"/>
  <c r="J59"/>
  <c r="K59" s="1"/>
  <c r="K46"/>
  <c r="J32"/>
  <c r="K9"/>
  <c r="B59" i="256"/>
  <c r="J54"/>
  <c r="J53"/>
  <c r="J49"/>
  <c r="J50" s="1"/>
  <c r="J51" s="1"/>
  <c r="K51" s="1"/>
  <c r="J48"/>
  <c r="J44"/>
  <c r="J43"/>
  <c r="J45" s="1"/>
  <c r="J46" s="1"/>
  <c r="J37"/>
  <c r="J36"/>
  <c r="J35"/>
  <c r="B32"/>
  <c r="J28"/>
  <c r="J27"/>
  <c r="J26"/>
  <c r="L23"/>
  <c r="K21"/>
  <c r="J21"/>
  <c r="K20"/>
  <c r="J20"/>
  <c r="K19"/>
  <c r="J19"/>
  <c r="J18"/>
  <c r="J17"/>
  <c r="K16"/>
  <c r="J16"/>
  <c r="K15"/>
  <c r="J15"/>
  <c r="K11"/>
  <c r="J11"/>
  <c r="J12" s="1"/>
  <c r="J13" s="1"/>
  <c r="K13" s="1"/>
  <c r="L9"/>
  <c r="K6"/>
  <c r="J6"/>
  <c r="K5"/>
  <c r="J5"/>
  <c r="K4"/>
  <c r="J4"/>
  <c r="J3"/>
  <c r="J8" s="1"/>
  <c r="J9" s="1"/>
  <c r="B59" i="255"/>
  <c r="J54"/>
  <c r="J53"/>
  <c r="J55" s="1"/>
  <c r="J56" s="1"/>
  <c r="K56" s="1"/>
  <c r="J49"/>
  <c r="J50" s="1"/>
  <c r="J51" s="1"/>
  <c r="K51" s="1"/>
  <c r="J48"/>
  <c r="J44"/>
  <c r="J43"/>
  <c r="J45" s="1"/>
  <c r="J46" s="1"/>
  <c r="J37"/>
  <c r="J36"/>
  <c r="J35"/>
  <c r="J38" s="1"/>
  <c r="J39" s="1"/>
  <c r="K39" s="1"/>
  <c r="B32"/>
  <c r="J28"/>
  <c r="J27"/>
  <c r="J26"/>
  <c r="J25"/>
  <c r="J29" s="1"/>
  <c r="J30" s="1"/>
  <c r="K30" s="1"/>
  <c r="L22"/>
  <c r="K20"/>
  <c r="J20"/>
  <c r="K19"/>
  <c r="J19"/>
  <c r="J18"/>
  <c r="J17"/>
  <c r="J16"/>
  <c r="K15"/>
  <c r="J15"/>
  <c r="K14"/>
  <c r="J14"/>
  <c r="J11"/>
  <c r="J12" s="1"/>
  <c r="K12" s="1"/>
  <c r="K10"/>
  <c r="J10"/>
  <c r="L8"/>
  <c r="K6"/>
  <c r="J6"/>
  <c r="K5"/>
  <c r="J5"/>
  <c r="L7"/>
  <c r="K4"/>
  <c r="J4"/>
  <c r="J3"/>
  <c r="J7" s="1"/>
  <c r="J8" s="1"/>
  <c r="K15" i="254"/>
  <c r="J15"/>
  <c r="J20"/>
  <c r="L23"/>
  <c r="L9"/>
  <c r="K3" i="256"/>
  <c r="K3" i="255"/>
  <c r="K18" i="256"/>
  <c r="K17" i="255"/>
  <c r="K20" i="254"/>
  <c r="K16" i="255"/>
  <c r="K18"/>
  <c r="K17" i="256"/>
  <c r="L8" l="1"/>
  <c r="L22"/>
  <c r="J29"/>
  <c r="J30" s="1"/>
  <c r="K30" s="1"/>
  <c r="J38"/>
  <c r="J39" s="1"/>
  <c r="K39" s="1"/>
  <c r="J55"/>
  <c r="J56" s="1"/>
  <c r="K56" s="1"/>
  <c r="K46"/>
  <c r="J32"/>
  <c r="K9"/>
  <c r="J22"/>
  <c r="J23" s="1"/>
  <c r="K23" s="1"/>
  <c r="L21" i="255"/>
  <c r="J59"/>
  <c r="K59" s="1"/>
  <c r="K46"/>
  <c r="J32"/>
  <c r="K8"/>
  <c r="J21"/>
  <c r="J22" s="1"/>
  <c r="K22" s="1"/>
  <c r="B60" i="254"/>
  <c r="J55"/>
  <c r="J54"/>
  <c r="J56" s="1"/>
  <c r="J57" s="1"/>
  <c r="K57" s="1"/>
  <c r="J50"/>
  <c r="J51" s="1"/>
  <c r="J52" s="1"/>
  <c r="K52" s="1"/>
  <c r="J49"/>
  <c r="J45"/>
  <c r="J44"/>
  <c r="J46" s="1"/>
  <c r="J47" s="1"/>
  <c r="J38"/>
  <c r="J37"/>
  <c r="J36"/>
  <c r="B33"/>
  <c r="J29"/>
  <c r="J28"/>
  <c r="J27"/>
  <c r="J26"/>
  <c r="K21"/>
  <c r="J21"/>
  <c r="J19"/>
  <c r="J18"/>
  <c r="J17"/>
  <c r="L22" s="1"/>
  <c r="K16"/>
  <c r="J16"/>
  <c r="K11"/>
  <c r="J11"/>
  <c r="J12" s="1"/>
  <c r="J13" s="1"/>
  <c r="K13" s="1"/>
  <c r="K7"/>
  <c r="J7"/>
  <c r="K6"/>
  <c r="J6"/>
  <c r="J5"/>
  <c r="K4"/>
  <c r="J4"/>
  <c r="J3"/>
  <c r="K18"/>
  <c r="K17"/>
  <c r="K3"/>
  <c r="K5"/>
  <c r="K19"/>
  <c r="J59" i="256" l="1"/>
  <c r="K59" s="1"/>
  <c r="J30" i="254"/>
  <c r="J31" s="1"/>
  <c r="K31" s="1"/>
  <c r="J8"/>
  <c r="J9" s="1"/>
  <c r="J33" s="1"/>
  <c r="J39"/>
  <c r="J40" s="1"/>
  <c r="K40" s="1"/>
  <c r="L8"/>
  <c r="K9"/>
  <c r="J60"/>
  <c r="K60" s="1"/>
  <c r="K47"/>
  <c r="J22"/>
  <c r="J23" s="1"/>
  <c r="B62" i="253"/>
  <c r="J59"/>
  <c r="K59" s="1"/>
  <c r="J58"/>
  <c r="J57"/>
  <c r="J56"/>
  <c r="J52"/>
  <c r="J51"/>
  <c r="J53" s="1"/>
  <c r="J54" s="1"/>
  <c r="K54" s="1"/>
  <c r="J47"/>
  <c r="J46"/>
  <c r="J48" s="1"/>
  <c r="J49" s="1"/>
  <c r="J41"/>
  <c r="J42" s="1"/>
  <c r="K42" s="1"/>
  <c r="J40"/>
  <c r="J39"/>
  <c r="J38"/>
  <c r="B35"/>
  <c r="J31"/>
  <c r="J30"/>
  <c r="J29"/>
  <c r="J28"/>
  <c r="J32" s="1"/>
  <c r="J33" s="1"/>
  <c r="K33" s="1"/>
  <c r="L24"/>
  <c r="K23"/>
  <c r="J23"/>
  <c r="K22"/>
  <c r="J22"/>
  <c r="J21"/>
  <c r="J20"/>
  <c r="K19"/>
  <c r="J19"/>
  <c r="K18"/>
  <c r="J18"/>
  <c r="K17"/>
  <c r="J17"/>
  <c r="K16"/>
  <c r="J16"/>
  <c r="J24" s="1"/>
  <c r="J25" s="1"/>
  <c r="K25" s="1"/>
  <c r="J13"/>
  <c r="J14" s="1"/>
  <c r="K14" s="1"/>
  <c r="K12"/>
  <c r="J12"/>
  <c r="L9"/>
  <c r="K8"/>
  <c r="J8"/>
  <c r="K7"/>
  <c r="J7"/>
  <c r="J6"/>
  <c r="J5"/>
  <c r="K4"/>
  <c r="J4"/>
  <c r="J3"/>
  <c r="J9" s="1"/>
  <c r="J10" s="1"/>
  <c r="L10" s="1"/>
  <c r="J6" i="252"/>
  <c r="K3" i="253"/>
  <c r="K6"/>
  <c r="K6" i="252"/>
  <c r="K20" i="253"/>
  <c r="K5"/>
  <c r="K21"/>
  <c r="K23" i="254" l="1"/>
  <c r="L25" i="253"/>
  <c r="K10"/>
  <c r="J35"/>
  <c r="J62"/>
  <c r="K62" s="1"/>
  <c r="K49"/>
  <c r="B62" i="252"/>
  <c r="J57"/>
  <c r="J56"/>
  <c r="J58" s="1"/>
  <c r="J59" s="1"/>
  <c r="K59" s="1"/>
  <c r="J52"/>
  <c r="J53" s="1"/>
  <c r="J54" s="1"/>
  <c r="K54" s="1"/>
  <c r="J51"/>
  <c r="J48"/>
  <c r="J49" s="1"/>
  <c r="J47"/>
  <c r="J46"/>
  <c r="J40"/>
  <c r="J39"/>
  <c r="J38"/>
  <c r="J41" s="1"/>
  <c r="J42" s="1"/>
  <c r="K42" s="1"/>
  <c r="B35"/>
  <c r="J31"/>
  <c r="J30"/>
  <c r="J29"/>
  <c r="J28"/>
  <c r="J32" s="1"/>
  <c r="J33" s="1"/>
  <c r="K33" s="1"/>
  <c r="L25"/>
  <c r="K23"/>
  <c r="J23"/>
  <c r="K22"/>
  <c r="J22"/>
  <c r="J21"/>
  <c r="J20"/>
  <c r="K19"/>
  <c r="J19"/>
  <c r="K18"/>
  <c r="J18"/>
  <c r="K17"/>
  <c r="J17"/>
  <c r="K16"/>
  <c r="J16"/>
  <c r="L24" s="1"/>
  <c r="K12"/>
  <c r="J12"/>
  <c r="J13" s="1"/>
  <c r="J14" s="1"/>
  <c r="K14" s="1"/>
  <c r="L10"/>
  <c r="K8"/>
  <c r="J8"/>
  <c r="K7"/>
  <c r="J7"/>
  <c r="J5"/>
  <c r="K4"/>
  <c r="J4"/>
  <c r="J9" s="1"/>
  <c r="J10" s="1"/>
  <c r="J3"/>
  <c r="J21" i="251"/>
  <c r="K3" i="252"/>
  <c r="K21"/>
  <c r="K20"/>
  <c r="K21" i="251"/>
  <c r="K5" i="252"/>
  <c r="J62" l="1"/>
  <c r="K62" s="1"/>
  <c r="K49"/>
  <c r="J35"/>
  <c r="K10"/>
  <c r="L9"/>
  <c r="J24"/>
  <c r="J25" s="1"/>
  <c r="K25" s="1"/>
  <c r="B61" i="251"/>
  <c r="J56"/>
  <c r="J55"/>
  <c r="J57" s="1"/>
  <c r="J58" s="1"/>
  <c r="K58" s="1"/>
  <c r="J51"/>
  <c r="J52" s="1"/>
  <c r="J53" s="1"/>
  <c r="K53" s="1"/>
  <c r="J50"/>
  <c r="J47"/>
  <c r="J48" s="1"/>
  <c r="J46"/>
  <c r="J45"/>
  <c r="J39"/>
  <c r="J38"/>
  <c r="J37"/>
  <c r="J40" s="1"/>
  <c r="J41" s="1"/>
  <c r="K41" s="1"/>
  <c r="B34"/>
  <c r="J30"/>
  <c r="J29"/>
  <c r="J28"/>
  <c r="J27"/>
  <c r="J31" s="1"/>
  <c r="J32" s="1"/>
  <c r="K32" s="1"/>
  <c r="L24"/>
  <c r="K22"/>
  <c r="J22"/>
  <c r="K20"/>
  <c r="J20"/>
  <c r="J19"/>
  <c r="K18"/>
  <c r="J18"/>
  <c r="K17"/>
  <c r="J17"/>
  <c r="K16"/>
  <c r="J16"/>
  <c r="J23" s="1"/>
  <c r="J24" s="1"/>
  <c r="K24" s="1"/>
  <c r="K15"/>
  <c r="J15"/>
  <c r="K11"/>
  <c r="J11"/>
  <c r="J12" s="1"/>
  <c r="J13" s="1"/>
  <c r="K13" s="1"/>
  <c r="L9"/>
  <c r="L8"/>
  <c r="K7"/>
  <c r="J7"/>
  <c r="K6"/>
  <c r="J6"/>
  <c r="J5"/>
  <c r="K4"/>
  <c r="J4"/>
  <c r="J8" s="1"/>
  <c r="J9" s="1"/>
  <c r="J3"/>
  <c r="K5"/>
  <c r="K19"/>
  <c r="K3"/>
  <c r="L23" l="1"/>
  <c r="J34"/>
  <c r="K9"/>
  <c r="J61"/>
  <c r="K61" s="1"/>
  <c r="K48"/>
  <c r="B60" i="250"/>
  <c r="J55"/>
  <c r="J54"/>
  <c r="J56" s="1"/>
  <c r="J57" s="1"/>
  <c r="K57" s="1"/>
  <c r="J50"/>
  <c r="J51" s="1"/>
  <c r="J52" s="1"/>
  <c r="K52" s="1"/>
  <c r="J49"/>
  <c r="J45"/>
  <c r="J44"/>
  <c r="J46" s="1"/>
  <c r="J47" s="1"/>
  <c r="J38"/>
  <c r="J37"/>
  <c r="J36"/>
  <c r="J39" s="1"/>
  <c r="J40" s="1"/>
  <c r="K40" s="1"/>
  <c r="B33"/>
  <c r="J29"/>
  <c r="J28"/>
  <c r="J27"/>
  <c r="J26"/>
  <c r="J30" s="1"/>
  <c r="J31" s="1"/>
  <c r="K31" s="1"/>
  <c r="L23"/>
  <c r="K21"/>
  <c r="J21"/>
  <c r="K20"/>
  <c r="J20"/>
  <c r="J19"/>
  <c r="J18"/>
  <c r="K17"/>
  <c r="J17"/>
  <c r="K16"/>
  <c r="J16"/>
  <c r="K15"/>
  <c r="J15"/>
  <c r="L22" s="1"/>
  <c r="K11"/>
  <c r="J11"/>
  <c r="J12" s="1"/>
  <c r="J13" s="1"/>
  <c r="K13" s="1"/>
  <c r="L9"/>
  <c r="K7"/>
  <c r="J7"/>
  <c r="K6"/>
  <c r="J6"/>
  <c r="J5"/>
  <c r="K4"/>
  <c r="J4"/>
  <c r="J3"/>
  <c r="K18"/>
  <c r="K19"/>
  <c r="K3"/>
  <c r="K5"/>
  <c r="L8" l="1"/>
  <c r="J60"/>
  <c r="K60" s="1"/>
  <c r="K47"/>
  <c r="J8"/>
  <c r="J9" s="1"/>
  <c r="J22"/>
  <c r="J23" s="1"/>
  <c r="K23" s="1"/>
  <c r="B61" i="247"/>
  <c r="J56"/>
  <c r="J55"/>
  <c r="J57" s="1"/>
  <c r="J58" s="1"/>
  <c r="K58" s="1"/>
  <c r="J51"/>
  <c r="J52" s="1"/>
  <c r="J53" s="1"/>
  <c r="K53" s="1"/>
  <c r="J50"/>
  <c r="J47"/>
  <c r="J48" s="1"/>
  <c r="J46"/>
  <c r="J45"/>
  <c r="J39"/>
  <c r="J38"/>
  <c r="J37"/>
  <c r="J40" s="1"/>
  <c r="J41" s="1"/>
  <c r="K41" s="1"/>
  <c r="B34"/>
  <c r="J30"/>
  <c r="J29"/>
  <c r="J28"/>
  <c r="J27"/>
  <c r="J31" s="1"/>
  <c r="J32" s="1"/>
  <c r="K32" s="1"/>
  <c r="L24"/>
  <c r="J22"/>
  <c r="K21"/>
  <c r="J21"/>
  <c r="J20"/>
  <c r="J19"/>
  <c r="J18"/>
  <c r="K17"/>
  <c r="J17"/>
  <c r="K16"/>
  <c r="J16"/>
  <c r="K15"/>
  <c r="J15"/>
  <c r="L23" s="1"/>
  <c r="K11"/>
  <c r="J11"/>
  <c r="J12" s="1"/>
  <c r="J13" s="1"/>
  <c r="K13" s="1"/>
  <c r="L9"/>
  <c r="K7"/>
  <c r="J7"/>
  <c r="K6"/>
  <c r="J6"/>
  <c r="K5"/>
  <c r="J5"/>
  <c r="K4"/>
  <c r="J4"/>
  <c r="L8" s="1"/>
  <c r="J3"/>
  <c r="K22"/>
  <c r="K3"/>
  <c r="K18"/>
  <c r="K20"/>
  <c r="K19"/>
  <c r="J33" i="250" l="1"/>
  <c r="K9"/>
  <c r="J61" i="247"/>
  <c r="K61" s="1"/>
  <c r="K48"/>
  <c r="J8"/>
  <c r="J9" s="1"/>
  <c r="J23"/>
  <c r="J24" s="1"/>
  <c r="K24" s="1"/>
  <c r="J34" l="1"/>
  <c r="K9"/>
  <c r="J14" i="217" l="1"/>
  <c r="K14"/>
  <c r="B55" l="1"/>
  <c r="J50"/>
  <c r="J49"/>
  <c r="J45"/>
  <c r="J44"/>
  <c r="J40"/>
  <c r="J39"/>
  <c r="J33"/>
  <c r="J32"/>
  <c r="J31"/>
  <c r="B28"/>
  <c r="J24"/>
  <c r="J23"/>
  <c r="J22"/>
  <c r="J21"/>
  <c r="J16"/>
  <c r="J15"/>
  <c r="J10"/>
  <c r="J11" s="1"/>
  <c r="J12" s="1"/>
  <c r="K12" s="1"/>
  <c r="J6"/>
  <c r="J5"/>
  <c r="J4"/>
  <c r="J3"/>
  <c r="K15"/>
  <c r="K3"/>
  <c r="K10"/>
  <c r="K4"/>
  <c r="K6"/>
  <c r="K5"/>
  <c r="K16"/>
  <c r="L7" l="1"/>
  <c r="J46"/>
  <c r="J47" s="1"/>
  <c r="K47" s="1"/>
  <c r="J41"/>
  <c r="J42" s="1"/>
  <c r="K42" s="1"/>
  <c r="L17"/>
  <c r="J17"/>
  <c r="J18" s="1"/>
  <c r="K18" s="1"/>
  <c r="J34"/>
  <c r="J35" s="1"/>
  <c r="K35" s="1"/>
  <c r="J51"/>
  <c r="J52" s="1"/>
  <c r="K52" s="1"/>
  <c r="J7"/>
  <c r="J8" s="1"/>
  <c r="J25"/>
  <c r="J26" s="1"/>
  <c r="K26" s="1"/>
  <c r="J17" i="216"/>
  <c r="K17"/>
  <c r="J55" i="217" l="1"/>
  <c r="K55" s="1"/>
  <c r="J28"/>
  <c r="K8"/>
  <c r="B56" i="216"/>
  <c r="J51"/>
  <c r="J50"/>
  <c r="J46"/>
  <c r="J45"/>
  <c r="J41"/>
  <c r="J40"/>
  <c r="J34"/>
  <c r="J33"/>
  <c r="J32"/>
  <c r="B29"/>
  <c r="J25"/>
  <c r="J24"/>
  <c r="J23"/>
  <c r="J22"/>
  <c r="K16"/>
  <c r="J16"/>
  <c r="J15"/>
  <c r="J11"/>
  <c r="J12" s="1"/>
  <c r="J13" s="1"/>
  <c r="K13" s="1"/>
  <c r="J7"/>
  <c r="J6"/>
  <c r="J5"/>
  <c r="J4"/>
  <c r="J3"/>
  <c r="K15"/>
  <c r="K7"/>
  <c r="K6"/>
  <c r="K4"/>
  <c r="K11"/>
  <c r="K3"/>
  <c r="K5"/>
  <c r="J47" l="1"/>
  <c r="J48" s="1"/>
  <c r="K48" s="1"/>
  <c r="J18"/>
  <c r="J19" s="1"/>
  <c r="K19" s="1"/>
  <c r="L8"/>
  <c r="J42"/>
  <c r="J43" s="1"/>
  <c r="J56" s="1"/>
  <c r="K56" s="1"/>
  <c r="J52"/>
  <c r="J53" s="1"/>
  <c r="K53" s="1"/>
  <c r="L18"/>
  <c r="J8"/>
  <c r="J9" s="1"/>
  <c r="K9" s="1"/>
  <c r="J26"/>
  <c r="J27" s="1"/>
  <c r="K27" s="1"/>
  <c r="J35"/>
  <c r="J36" s="1"/>
  <c r="K36" s="1"/>
  <c r="J15" i="215"/>
  <c r="K15"/>
  <c r="K43" i="216" l="1"/>
  <c r="J29"/>
  <c r="J16" i="215"/>
  <c r="K16"/>
  <c r="J5"/>
  <c r="J6"/>
  <c r="K5"/>
  <c r="K6"/>
  <c r="B56" l="1"/>
  <c r="J51"/>
  <c r="J50"/>
  <c r="J46"/>
  <c r="J45"/>
  <c r="J41"/>
  <c r="J40"/>
  <c r="J34"/>
  <c r="J33"/>
  <c r="J32"/>
  <c r="B29"/>
  <c r="J25"/>
  <c r="J24"/>
  <c r="J23"/>
  <c r="J22"/>
  <c r="J17"/>
  <c r="L18" s="1"/>
  <c r="J11"/>
  <c r="J12" s="1"/>
  <c r="J13" s="1"/>
  <c r="K13" s="1"/>
  <c r="J7"/>
  <c r="J4"/>
  <c r="J3"/>
  <c r="K11"/>
  <c r="K7"/>
  <c r="K4"/>
  <c r="K3"/>
  <c r="K17"/>
  <c r="J8" l="1"/>
  <c r="J9" s="1"/>
  <c r="J18"/>
  <c r="J19" s="1"/>
  <c r="K19" s="1"/>
  <c r="J47"/>
  <c r="J48" s="1"/>
  <c r="K48" s="1"/>
  <c r="J52"/>
  <c r="J53" s="1"/>
  <c r="K53" s="1"/>
  <c r="J42"/>
  <c r="J43" s="1"/>
  <c r="J35"/>
  <c r="J36" s="1"/>
  <c r="K36" s="1"/>
  <c r="J26"/>
  <c r="J27" s="1"/>
  <c r="K27" s="1"/>
  <c r="L8"/>
  <c r="K43"/>
  <c r="K9"/>
  <c r="B55" i="214"/>
  <c r="J51"/>
  <c r="J52" s="1"/>
  <c r="K52" s="1"/>
  <c r="J50"/>
  <c r="J49"/>
  <c r="J45"/>
  <c r="J44"/>
  <c r="J46" s="1"/>
  <c r="J47" s="1"/>
  <c r="K47" s="1"/>
  <c r="J40"/>
  <c r="J39"/>
  <c r="J41" s="1"/>
  <c r="J42" s="1"/>
  <c r="J33"/>
  <c r="J32"/>
  <c r="J31"/>
  <c r="B28"/>
  <c r="J24"/>
  <c r="J23"/>
  <c r="J22"/>
  <c r="J21"/>
  <c r="J16"/>
  <c r="J15"/>
  <c r="J14"/>
  <c r="J13"/>
  <c r="J9"/>
  <c r="J10" s="1"/>
  <c r="J11" s="1"/>
  <c r="K11" s="1"/>
  <c r="J5"/>
  <c r="J4"/>
  <c r="J3"/>
  <c r="J15" i="213"/>
  <c r="K16"/>
  <c r="K14"/>
  <c r="K9" i="214"/>
  <c r="K4"/>
  <c r="K3"/>
  <c r="K15" i="212"/>
  <c r="K15" i="214"/>
  <c r="K16" i="212"/>
  <c r="K14" i="214"/>
  <c r="K15" i="213"/>
  <c r="K5" i="214"/>
  <c r="K14" i="212"/>
  <c r="K16" i="214"/>
  <c r="K13"/>
  <c r="K13" i="213"/>
  <c r="L17" i="214" l="1"/>
  <c r="J34"/>
  <c r="J35" s="1"/>
  <c r="K35" s="1"/>
  <c r="J25"/>
  <c r="J26" s="1"/>
  <c r="K26" s="1"/>
  <c r="J56" i="215"/>
  <c r="K56" s="1"/>
  <c r="J29"/>
  <c r="L6" i="214"/>
  <c r="J17"/>
  <c r="J18" s="1"/>
  <c r="K18" s="1"/>
  <c r="J55"/>
  <c r="K55" s="1"/>
  <c r="K42"/>
  <c r="J6"/>
  <c r="J7" s="1"/>
  <c r="B55" i="213"/>
  <c r="J50"/>
  <c r="J49"/>
  <c r="J45"/>
  <c r="J44"/>
  <c r="J40"/>
  <c r="J39"/>
  <c r="J33"/>
  <c r="J32"/>
  <c r="J31"/>
  <c r="B28"/>
  <c r="J24"/>
  <c r="J23"/>
  <c r="J22"/>
  <c r="J21"/>
  <c r="J16"/>
  <c r="J14"/>
  <c r="J13"/>
  <c r="J9"/>
  <c r="J10" s="1"/>
  <c r="J11" s="1"/>
  <c r="K11" s="1"/>
  <c r="J5"/>
  <c r="J4"/>
  <c r="J3"/>
  <c r="K3" i="212"/>
  <c r="J16"/>
  <c r="J15"/>
  <c r="J14"/>
  <c r="J21"/>
  <c r="J22"/>
  <c r="K3" i="213"/>
  <c r="K5"/>
  <c r="K4"/>
  <c r="K9"/>
  <c r="J41" l="1"/>
  <c r="J42" s="1"/>
  <c r="J51"/>
  <c r="J52" s="1"/>
  <c r="K52" s="1"/>
  <c r="K7" i="214"/>
  <c r="J28"/>
  <c r="J17" i="213"/>
  <c r="J18" s="1"/>
  <c r="K18" s="1"/>
  <c r="J25"/>
  <c r="J26" s="1"/>
  <c r="K26" s="1"/>
  <c r="J46"/>
  <c r="J47" s="1"/>
  <c r="K47" s="1"/>
  <c r="J34"/>
  <c r="J35" s="1"/>
  <c r="K35" s="1"/>
  <c r="L6"/>
  <c r="K42"/>
  <c r="J6"/>
  <c r="J7" s="1"/>
  <c r="J17" i="212"/>
  <c r="J18" s="1"/>
  <c r="K18" s="1"/>
  <c r="J55" i="213" l="1"/>
  <c r="K55" s="1"/>
  <c r="J28"/>
  <c r="K7"/>
  <c r="B55" i="212"/>
  <c r="J50"/>
  <c r="J49"/>
  <c r="J51" s="1"/>
  <c r="J52" s="1"/>
  <c r="K52" s="1"/>
  <c r="J45"/>
  <c r="J44"/>
  <c r="J40"/>
  <c r="J39"/>
  <c r="J41" s="1"/>
  <c r="J42" s="1"/>
  <c r="J33"/>
  <c r="J32"/>
  <c r="J31"/>
  <c r="B28"/>
  <c r="J24"/>
  <c r="J23"/>
  <c r="J10"/>
  <c r="J11" s="1"/>
  <c r="J12" s="1"/>
  <c r="K12" s="1"/>
  <c r="J6"/>
  <c r="J5"/>
  <c r="K4"/>
  <c r="J4"/>
  <c r="J3"/>
  <c r="K10"/>
  <c r="K5"/>
  <c r="K6"/>
  <c r="J25" l="1"/>
  <c r="J26" s="1"/>
  <c r="K26" s="1"/>
  <c r="J46"/>
  <c r="J47" s="1"/>
  <c r="K47" s="1"/>
  <c r="L7"/>
  <c r="J7"/>
  <c r="J8" s="1"/>
  <c r="J34"/>
  <c r="J35" s="1"/>
  <c r="K35" s="1"/>
  <c r="J55"/>
  <c r="K55" s="1"/>
  <c r="K42"/>
  <c r="B48" i="211"/>
  <c r="J43"/>
  <c r="J42"/>
  <c r="J44" s="1"/>
  <c r="J45" s="1"/>
  <c r="K45" s="1"/>
  <c r="J38"/>
  <c r="J37"/>
  <c r="J39" s="1"/>
  <c r="J40" s="1"/>
  <c r="K40" s="1"/>
  <c r="J33"/>
  <c r="J32"/>
  <c r="J34" s="1"/>
  <c r="J35" s="1"/>
  <c r="J26"/>
  <c r="J25"/>
  <c r="J27" s="1"/>
  <c r="J28" s="1"/>
  <c r="K28" s="1"/>
  <c r="J24"/>
  <c r="B21"/>
  <c r="J17"/>
  <c r="J16"/>
  <c r="J15"/>
  <c r="J14"/>
  <c r="J10"/>
  <c r="J11" s="1"/>
  <c r="J12" s="1"/>
  <c r="K12" s="1"/>
  <c r="J6"/>
  <c r="J5"/>
  <c r="K4"/>
  <c r="J4"/>
  <c r="K3"/>
  <c r="J3"/>
  <c r="K6"/>
  <c r="K5"/>
  <c r="K10"/>
  <c r="J48" l="1"/>
  <c r="K48" s="1"/>
  <c r="K35"/>
  <c r="J7"/>
  <c r="K8" i="212"/>
  <c r="J28"/>
  <c r="L7" i="211"/>
  <c r="J18"/>
  <c r="J19" s="1"/>
  <c r="K19" s="1"/>
  <c r="J8"/>
  <c r="K8" s="1"/>
  <c r="B48" i="210"/>
  <c r="J43"/>
  <c r="J42"/>
  <c r="J44" s="1"/>
  <c r="J45" s="1"/>
  <c r="J38"/>
  <c r="J37"/>
  <c r="J33"/>
  <c r="J32"/>
  <c r="J34" s="1"/>
  <c r="J35" s="1"/>
  <c r="J26"/>
  <c r="J27" s="1"/>
  <c r="J28" s="1"/>
  <c r="K28" s="1"/>
  <c r="J25"/>
  <c r="J24"/>
  <c r="B21"/>
  <c r="J17"/>
  <c r="J16"/>
  <c r="J15"/>
  <c r="J14"/>
  <c r="J10"/>
  <c r="J11" s="1"/>
  <c r="J12" s="1"/>
  <c r="K12" s="1"/>
  <c r="J6"/>
  <c r="J5"/>
  <c r="K4"/>
  <c r="J4"/>
  <c r="K3"/>
  <c r="J3"/>
  <c r="K6"/>
  <c r="K5"/>
  <c r="K10"/>
  <c r="J7" l="1"/>
  <c r="J8" s="1"/>
  <c r="K8" s="1"/>
  <c r="J48"/>
  <c r="L7"/>
  <c r="J39"/>
  <c r="J40" s="1"/>
  <c r="J21" i="211"/>
  <c r="J18" i="210"/>
  <c r="J19" s="1"/>
  <c r="K19" s="1"/>
  <c r="B48" i="209"/>
  <c r="J43"/>
  <c r="J42"/>
  <c r="J44" s="1"/>
  <c r="J45" s="1"/>
  <c r="J38"/>
  <c r="J37"/>
  <c r="J39" s="1"/>
  <c r="J40" s="1"/>
  <c r="J34"/>
  <c r="J35" s="1"/>
  <c r="J33"/>
  <c r="J32"/>
  <c r="J26"/>
  <c r="J25"/>
  <c r="J24"/>
  <c r="B21"/>
  <c r="J17"/>
  <c r="J16"/>
  <c r="J15"/>
  <c r="J14"/>
  <c r="J10"/>
  <c r="J11" s="1"/>
  <c r="J12" s="1"/>
  <c r="K12" s="1"/>
  <c r="J6"/>
  <c r="J5"/>
  <c r="J4"/>
  <c r="K3"/>
  <c r="J3"/>
  <c r="J16" i="208"/>
  <c r="J25"/>
  <c r="K6" i="209"/>
  <c r="K10"/>
  <c r="K4"/>
  <c r="K5"/>
  <c r="J48" l="1"/>
  <c r="J18"/>
  <c r="J19" s="1"/>
  <c r="K19" s="1"/>
  <c r="L7"/>
  <c r="J7"/>
  <c r="J8" s="1"/>
  <c r="J21" i="210"/>
  <c r="J27" i="209"/>
  <c r="J28" s="1"/>
  <c r="K28" s="1"/>
  <c r="B48" i="208"/>
  <c r="J43"/>
  <c r="J42"/>
  <c r="J38"/>
  <c r="J37"/>
  <c r="J33"/>
  <c r="J32"/>
  <c r="J26"/>
  <c r="J24"/>
  <c r="B21"/>
  <c r="J17"/>
  <c r="J15"/>
  <c r="J14"/>
  <c r="J10"/>
  <c r="J11" s="1"/>
  <c r="J12" s="1"/>
  <c r="K12" s="1"/>
  <c r="J6"/>
  <c r="J5"/>
  <c r="J4"/>
  <c r="K3"/>
  <c r="J3"/>
  <c r="J33" i="207"/>
  <c r="J34"/>
  <c r="J35" s="1"/>
  <c r="K5" i="208"/>
  <c r="K6"/>
  <c r="K4"/>
  <c r="K10"/>
  <c r="L7" l="1"/>
  <c r="J7"/>
  <c r="J27"/>
  <c r="J28" s="1"/>
  <c r="K28" s="1"/>
  <c r="J21" i="209"/>
  <c r="K8"/>
  <c r="J8" i="208"/>
  <c r="J34"/>
  <c r="J35" s="1"/>
  <c r="J44"/>
  <c r="J45" s="1"/>
  <c r="J18"/>
  <c r="J19" s="1"/>
  <c r="K19" s="1"/>
  <c r="J39"/>
  <c r="J40" s="1"/>
  <c r="B49" i="207"/>
  <c r="J44"/>
  <c r="J43"/>
  <c r="J39"/>
  <c r="J38"/>
  <c r="J40" s="1"/>
  <c r="J36"/>
  <c r="J27"/>
  <c r="J26"/>
  <c r="B23"/>
  <c r="J19"/>
  <c r="J18"/>
  <c r="J17"/>
  <c r="J14"/>
  <c r="J15" s="1"/>
  <c r="K15" s="1"/>
  <c r="J13"/>
  <c r="J9"/>
  <c r="K8"/>
  <c r="J8"/>
  <c r="K7"/>
  <c r="J7"/>
  <c r="K6"/>
  <c r="J6"/>
  <c r="J5"/>
  <c r="K4"/>
  <c r="J4"/>
  <c r="K3"/>
  <c r="J3"/>
  <c r="K13"/>
  <c r="K5"/>
  <c r="K9"/>
  <c r="J41" l="1"/>
  <c r="J48" i="208"/>
  <c r="J20" i="207"/>
  <c r="J21" s="1"/>
  <c r="K21" s="1"/>
  <c r="J28"/>
  <c r="J29" s="1"/>
  <c r="K29" s="1"/>
  <c r="L7" i="213"/>
  <c r="J10" i="207"/>
  <c r="J11" s="1"/>
  <c r="J45"/>
  <c r="J46" s="1"/>
  <c r="K8" i="208"/>
  <c r="J21"/>
  <c r="L10" i="207"/>
  <c r="J49"/>
  <c r="J19" i="206"/>
  <c r="J23" i="207" l="1"/>
  <c r="K11"/>
  <c r="B48" i="206"/>
  <c r="J43"/>
  <c r="J42"/>
  <c r="J38"/>
  <c r="J37"/>
  <c r="J33"/>
  <c r="J34" s="1"/>
  <c r="J35" s="1"/>
  <c r="J27"/>
  <c r="J26"/>
  <c r="B23"/>
  <c r="J18"/>
  <c r="J17"/>
  <c r="J13"/>
  <c r="J14" s="1"/>
  <c r="J15" s="1"/>
  <c r="K15" s="1"/>
  <c r="J9"/>
  <c r="K8"/>
  <c r="J8"/>
  <c r="K7"/>
  <c r="J7"/>
  <c r="K6"/>
  <c r="J6"/>
  <c r="J5"/>
  <c r="K4"/>
  <c r="J4"/>
  <c r="K3"/>
  <c r="J3"/>
  <c r="K13"/>
  <c r="K9"/>
  <c r="K5"/>
  <c r="J10" l="1"/>
  <c r="J44"/>
  <c r="J45" s="1"/>
  <c r="J20"/>
  <c r="J21" s="1"/>
  <c r="K21" s="1"/>
  <c r="J39"/>
  <c r="J40" s="1"/>
  <c r="J48" s="1"/>
  <c r="L10"/>
  <c r="J28"/>
  <c r="J29" s="1"/>
  <c r="K29" s="1"/>
  <c r="J11"/>
  <c r="B50" i="205"/>
  <c r="J45"/>
  <c r="J44"/>
  <c r="J46" s="1"/>
  <c r="J47" s="1"/>
  <c r="J40"/>
  <c r="J39"/>
  <c r="J35"/>
  <c r="J36" s="1"/>
  <c r="J37" s="1"/>
  <c r="J29"/>
  <c r="J28"/>
  <c r="J27"/>
  <c r="J26"/>
  <c r="B23"/>
  <c r="J19"/>
  <c r="J18"/>
  <c r="K14"/>
  <c r="J14"/>
  <c r="K13"/>
  <c r="J13"/>
  <c r="J15" s="1"/>
  <c r="J16" s="1"/>
  <c r="K16" s="1"/>
  <c r="J9"/>
  <c r="K8"/>
  <c r="J8"/>
  <c r="K7"/>
  <c r="J7"/>
  <c r="K6"/>
  <c r="J6"/>
  <c r="J5"/>
  <c r="K4"/>
  <c r="J4"/>
  <c r="K3"/>
  <c r="J3"/>
  <c r="K5"/>
  <c r="K9"/>
  <c r="L10" l="1"/>
  <c r="J30"/>
  <c r="J31" s="1"/>
  <c r="K31" s="1"/>
  <c r="J10"/>
  <c r="J11" s="1"/>
  <c r="J41"/>
  <c r="J42" s="1"/>
  <c r="J23" i="206"/>
  <c r="K11"/>
  <c r="J20" i="205"/>
  <c r="J21" s="1"/>
  <c r="K21" s="1"/>
  <c r="J50"/>
  <c r="B50" i="204"/>
  <c r="J45"/>
  <c r="J46" s="1"/>
  <c r="J47" s="1"/>
  <c r="J44"/>
  <c r="J40"/>
  <c r="J39"/>
  <c r="J41" s="1"/>
  <c r="J42" s="1"/>
  <c r="J35"/>
  <c r="J36" s="1"/>
  <c r="J37" s="1"/>
  <c r="J50" s="1"/>
  <c r="J29"/>
  <c r="J28"/>
  <c r="J27"/>
  <c r="J26"/>
  <c r="B23"/>
  <c r="J19"/>
  <c r="J18"/>
  <c r="K14"/>
  <c r="J14"/>
  <c r="K13"/>
  <c r="J13"/>
  <c r="J15" s="1"/>
  <c r="J16" s="1"/>
  <c r="K16" s="1"/>
  <c r="J9"/>
  <c r="K8"/>
  <c r="J8"/>
  <c r="K7"/>
  <c r="J7"/>
  <c r="K6"/>
  <c r="J6"/>
  <c r="K5"/>
  <c r="J5"/>
  <c r="K4"/>
  <c r="J4"/>
  <c r="K3"/>
  <c r="J3"/>
  <c r="J9" i="203"/>
  <c r="K9" i="204"/>
  <c r="K9" i="203"/>
  <c r="J10" i="204" l="1"/>
  <c r="J30"/>
  <c r="J31" s="1"/>
  <c r="K31" s="1"/>
  <c r="J20"/>
  <c r="J21" s="1"/>
  <c r="K21" s="1"/>
  <c r="J23" i="205"/>
  <c r="K11"/>
  <c r="L10" i="204"/>
  <c r="J11"/>
  <c r="B50" i="203"/>
  <c r="J45"/>
  <c r="J44"/>
  <c r="J46" s="1"/>
  <c r="J47" s="1"/>
  <c r="J41"/>
  <c r="J42" s="1"/>
  <c r="J40"/>
  <c r="J39"/>
  <c r="J35"/>
  <c r="J36" s="1"/>
  <c r="J37" s="1"/>
  <c r="J50" s="1"/>
  <c r="J29"/>
  <c r="J28"/>
  <c r="J27"/>
  <c r="J26"/>
  <c r="J30" s="1"/>
  <c r="J31" s="1"/>
  <c r="K31" s="1"/>
  <c r="B23"/>
  <c r="J19"/>
  <c r="J18"/>
  <c r="J20" s="1"/>
  <c r="J21" s="1"/>
  <c r="K21" s="1"/>
  <c r="K14"/>
  <c r="J14"/>
  <c r="K13"/>
  <c r="J13"/>
  <c r="J15" s="1"/>
  <c r="J16" s="1"/>
  <c r="K16" s="1"/>
  <c r="K8"/>
  <c r="J8"/>
  <c r="K7"/>
  <c r="J7"/>
  <c r="K6"/>
  <c r="J6"/>
  <c r="J5"/>
  <c r="K4"/>
  <c r="J4"/>
  <c r="K3"/>
  <c r="J3"/>
  <c r="K5"/>
  <c r="L10" l="1"/>
  <c r="J10"/>
  <c r="J11" s="1"/>
  <c r="J23" i="204"/>
  <c r="K11"/>
  <c r="B49" i="202"/>
  <c r="J44"/>
  <c r="J43"/>
  <c r="J45" s="1"/>
  <c r="J46" s="1"/>
  <c r="J39"/>
  <c r="J38"/>
  <c r="J40" s="1"/>
  <c r="J41" s="1"/>
  <c r="J34"/>
  <c r="J35" s="1"/>
  <c r="J36" s="1"/>
  <c r="J28"/>
  <c r="J27"/>
  <c r="J26"/>
  <c r="J25"/>
  <c r="B22"/>
  <c r="J18"/>
  <c r="J17"/>
  <c r="K13"/>
  <c r="J13"/>
  <c r="K12"/>
  <c r="J12"/>
  <c r="J14" s="1"/>
  <c r="J15" s="1"/>
  <c r="K15" s="1"/>
  <c r="K8"/>
  <c r="J8"/>
  <c r="K7"/>
  <c r="J7"/>
  <c r="K6"/>
  <c r="J6"/>
  <c r="J5"/>
  <c r="K4"/>
  <c r="J4"/>
  <c r="K3"/>
  <c r="J3"/>
  <c r="K5"/>
  <c r="J29" l="1"/>
  <c r="J30" s="1"/>
  <c r="K30" s="1"/>
  <c r="L9"/>
  <c r="L8" i="212"/>
  <c r="L8" i="211"/>
  <c r="L8" i="210"/>
  <c r="L8" i="209"/>
  <c r="L8" i="208"/>
  <c r="J23" i="203"/>
  <c r="K11"/>
  <c r="J19" i="202"/>
  <c r="J20" s="1"/>
  <c r="K20" s="1"/>
  <c r="J49"/>
  <c r="J9"/>
  <c r="J10" s="1"/>
  <c r="B49" i="201"/>
  <c r="J44"/>
  <c r="J43"/>
  <c r="J45" s="1"/>
  <c r="J46" s="1"/>
  <c r="J39"/>
  <c r="J38"/>
  <c r="J40" s="1"/>
  <c r="J41" s="1"/>
  <c r="J34"/>
  <c r="J35" s="1"/>
  <c r="J36" s="1"/>
  <c r="J28"/>
  <c r="J27"/>
  <c r="J26"/>
  <c r="J25"/>
  <c r="B22"/>
  <c r="J18"/>
  <c r="J17"/>
  <c r="K13"/>
  <c r="J13"/>
  <c r="K12"/>
  <c r="J12"/>
  <c r="J14" s="1"/>
  <c r="J15" s="1"/>
  <c r="K15" s="1"/>
  <c r="K8"/>
  <c r="J8"/>
  <c r="K7"/>
  <c r="J7"/>
  <c r="K6"/>
  <c r="J6"/>
  <c r="J5"/>
  <c r="K4"/>
  <c r="J4"/>
  <c r="K3"/>
  <c r="J3"/>
  <c r="K5"/>
  <c r="J29" l="1"/>
  <c r="J30" s="1"/>
  <c r="K30" s="1"/>
  <c r="J49"/>
  <c r="J9"/>
  <c r="J10" s="1"/>
  <c r="J22" s="1"/>
  <c r="J19"/>
  <c r="J20" s="1"/>
  <c r="K20" s="1"/>
  <c r="J22" i="202"/>
  <c r="K10"/>
  <c r="L9" i="201"/>
  <c r="K10"/>
  <c r="B49" i="200"/>
  <c r="J44"/>
  <c r="J43"/>
  <c r="J45" s="1"/>
  <c r="J46" s="1"/>
  <c r="J39"/>
  <c r="J38"/>
  <c r="J40" s="1"/>
  <c r="J41" s="1"/>
  <c r="J34"/>
  <c r="J35" s="1"/>
  <c r="J36" s="1"/>
  <c r="J28"/>
  <c r="J27"/>
  <c r="J26"/>
  <c r="J25"/>
  <c r="J29" s="1"/>
  <c r="J30" s="1"/>
  <c r="K30" s="1"/>
  <c r="B22"/>
  <c r="J18"/>
  <c r="J17"/>
  <c r="J19" s="1"/>
  <c r="J20" s="1"/>
  <c r="K20" s="1"/>
  <c r="K13"/>
  <c r="J13"/>
  <c r="K12"/>
  <c r="J12"/>
  <c r="J14" s="1"/>
  <c r="J15" s="1"/>
  <c r="K15" s="1"/>
  <c r="K8"/>
  <c r="J8"/>
  <c r="K7"/>
  <c r="J7"/>
  <c r="K6"/>
  <c r="J6"/>
  <c r="J5"/>
  <c r="K4"/>
  <c r="J4"/>
  <c r="K3"/>
  <c r="J3"/>
  <c r="K5"/>
  <c r="L9" l="1"/>
  <c r="J9"/>
  <c r="J10" s="1"/>
  <c r="J22" s="1"/>
  <c r="J49"/>
  <c r="K10" l="1"/>
  <c r="B50" i="199"/>
  <c r="J45"/>
  <c r="J46" s="1"/>
  <c r="J47" s="1"/>
  <c r="J44"/>
  <c r="J40"/>
  <c r="J39"/>
  <c r="J41" s="1"/>
  <c r="J42" s="1"/>
  <c r="J35"/>
  <c r="J36" s="1"/>
  <c r="J37" s="1"/>
  <c r="J50" s="1"/>
  <c r="J29"/>
  <c r="J28"/>
  <c r="J27"/>
  <c r="J26"/>
  <c r="B23"/>
  <c r="J19"/>
  <c r="J20" s="1"/>
  <c r="J21" s="1"/>
  <c r="K21" s="1"/>
  <c r="J18"/>
  <c r="K14"/>
  <c r="J14"/>
  <c r="K13"/>
  <c r="J13"/>
  <c r="J15" s="1"/>
  <c r="J16" s="1"/>
  <c r="K16" s="1"/>
  <c r="K9"/>
  <c r="J9"/>
  <c r="K8"/>
  <c r="J8"/>
  <c r="K7"/>
  <c r="J7"/>
  <c r="J6"/>
  <c r="J5"/>
  <c r="K4"/>
  <c r="J4"/>
  <c r="K3"/>
  <c r="J3"/>
  <c r="K6"/>
  <c r="K5"/>
  <c r="L10" l="1"/>
  <c r="J30"/>
  <c r="J31" s="1"/>
  <c r="K31" s="1"/>
  <c r="J10"/>
  <c r="J11" s="1"/>
  <c r="J14" i="198"/>
  <c r="K14"/>
  <c r="K11" i="199" l="1"/>
  <c r="J23"/>
  <c r="B50" i="198"/>
  <c r="J46"/>
  <c r="J47" s="1"/>
  <c r="J45"/>
  <c r="J44"/>
  <c r="J40"/>
  <c r="J41" s="1"/>
  <c r="J42" s="1"/>
  <c r="J39"/>
  <c r="J35"/>
  <c r="J36" s="1"/>
  <c r="J37" s="1"/>
  <c r="J29"/>
  <c r="J28"/>
  <c r="J27"/>
  <c r="J26"/>
  <c r="B23"/>
  <c r="J19"/>
  <c r="J18"/>
  <c r="J20" s="1"/>
  <c r="J21" s="1"/>
  <c r="K21" s="1"/>
  <c r="K13"/>
  <c r="J13"/>
  <c r="J15" s="1"/>
  <c r="J16" s="1"/>
  <c r="K16" s="1"/>
  <c r="K9"/>
  <c r="J9"/>
  <c r="K8"/>
  <c r="J8"/>
  <c r="K7"/>
  <c r="J7"/>
  <c r="J6"/>
  <c r="J5"/>
  <c r="K4"/>
  <c r="J4"/>
  <c r="K3"/>
  <c r="J3"/>
  <c r="J6" i="197"/>
  <c r="K5" i="198"/>
  <c r="K6" i="197"/>
  <c r="K6" i="198"/>
  <c r="J50" l="1"/>
  <c r="L10"/>
  <c r="J30"/>
  <c r="J31" s="1"/>
  <c r="J10"/>
  <c r="J11" s="1"/>
  <c r="K11" s="1"/>
  <c r="B49" i="197"/>
  <c r="J44"/>
  <c r="J43"/>
  <c r="J45" s="1"/>
  <c r="J46" s="1"/>
  <c r="J39"/>
  <c r="J38"/>
  <c r="J40" s="1"/>
  <c r="J41" s="1"/>
  <c r="J34"/>
  <c r="J35" s="1"/>
  <c r="J36" s="1"/>
  <c r="J28"/>
  <c r="J27"/>
  <c r="J26"/>
  <c r="J25"/>
  <c r="B22"/>
  <c r="J18"/>
  <c r="J17"/>
  <c r="J19" s="1"/>
  <c r="J20" s="1"/>
  <c r="K20" s="1"/>
  <c r="K13"/>
  <c r="J13"/>
  <c r="J14" s="1"/>
  <c r="J15" s="1"/>
  <c r="K15" s="1"/>
  <c r="K9"/>
  <c r="J9"/>
  <c r="K8"/>
  <c r="J8"/>
  <c r="K7"/>
  <c r="J7"/>
  <c r="J5"/>
  <c r="K4"/>
  <c r="J4"/>
  <c r="J3"/>
  <c r="J10" s="1"/>
  <c r="J11" s="1"/>
  <c r="K5"/>
  <c r="K3"/>
  <c r="J23" i="198" l="1"/>
  <c r="L10" i="197"/>
  <c r="J29"/>
  <c r="J30" s="1"/>
  <c r="J49"/>
  <c r="K11"/>
  <c r="J22"/>
  <c r="B48" i="196"/>
  <c r="J43"/>
  <c r="J42"/>
  <c r="J44" s="1"/>
  <c r="J45" s="1"/>
  <c r="J38"/>
  <c r="J37"/>
  <c r="J39" s="1"/>
  <c r="J40" s="1"/>
  <c r="J33"/>
  <c r="J34" s="1"/>
  <c r="J35" s="1"/>
  <c r="J27"/>
  <c r="J26"/>
  <c r="J25"/>
  <c r="J24"/>
  <c r="B21"/>
  <c r="J17"/>
  <c r="J16"/>
  <c r="J18" s="1"/>
  <c r="J19" s="1"/>
  <c r="K19" s="1"/>
  <c r="J13"/>
  <c r="J14" s="1"/>
  <c r="K14" s="1"/>
  <c r="K12"/>
  <c r="J12"/>
  <c r="K8"/>
  <c r="J8"/>
  <c r="K7"/>
  <c r="J7"/>
  <c r="K6"/>
  <c r="J6"/>
  <c r="J5"/>
  <c r="K4"/>
  <c r="J4"/>
  <c r="J3"/>
  <c r="K3"/>
  <c r="K5"/>
  <c r="J28" l="1"/>
  <c r="J29" s="1"/>
  <c r="J48"/>
  <c r="L9"/>
  <c r="J9"/>
  <c r="J10" s="1"/>
  <c r="B48" i="195"/>
  <c r="J43"/>
  <c r="J42"/>
  <c r="J44" s="1"/>
  <c r="J45" s="1"/>
  <c r="J38"/>
  <c r="J37"/>
  <c r="J39" s="1"/>
  <c r="J40" s="1"/>
  <c r="J33"/>
  <c r="J34" s="1"/>
  <c r="J35" s="1"/>
  <c r="J27"/>
  <c r="J26"/>
  <c r="J25"/>
  <c r="J24"/>
  <c r="B21"/>
  <c r="J17"/>
  <c r="J16"/>
  <c r="J13"/>
  <c r="J14" s="1"/>
  <c r="K14" s="1"/>
  <c r="K12"/>
  <c r="J12"/>
  <c r="K8"/>
  <c r="J8"/>
  <c r="K7"/>
  <c r="J7"/>
  <c r="K6"/>
  <c r="J6"/>
  <c r="J5"/>
  <c r="K4"/>
  <c r="J4"/>
  <c r="J3"/>
  <c r="K3"/>
  <c r="K5"/>
  <c r="J48" l="1"/>
  <c r="L9"/>
  <c r="K10" i="196"/>
  <c r="J21"/>
  <c r="J28" i="195"/>
  <c r="J29" s="1"/>
  <c r="J9"/>
  <c r="J10" s="1"/>
  <c r="J18"/>
  <c r="J19" s="1"/>
  <c r="K19" s="1"/>
  <c r="B51" i="194"/>
  <c r="J46"/>
  <c r="J45"/>
  <c r="J47" s="1"/>
  <c r="J48" s="1"/>
  <c r="J41"/>
  <c r="J40"/>
  <c r="J42" s="1"/>
  <c r="J43" s="1"/>
  <c r="J36"/>
  <c r="J37" s="1"/>
  <c r="J38" s="1"/>
  <c r="J30"/>
  <c r="J29"/>
  <c r="J28"/>
  <c r="J27"/>
  <c r="B24"/>
  <c r="J20"/>
  <c r="J19"/>
  <c r="J21" s="1"/>
  <c r="J22" s="1"/>
  <c r="K22" s="1"/>
  <c r="K15"/>
  <c r="J15"/>
  <c r="J16" s="1"/>
  <c r="J17" s="1"/>
  <c r="K17" s="1"/>
  <c r="K11"/>
  <c r="J11"/>
  <c r="K10"/>
  <c r="J10"/>
  <c r="K9"/>
  <c r="J9"/>
  <c r="K8"/>
  <c r="J8"/>
  <c r="K7"/>
  <c r="J7"/>
  <c r="J6"/>
  <c r="K5"/>
  <c r="J5"/>
  <c r="K4"/>
  <c r="J4"/>
  <c r="J3"/>
  <c r="J12" s="1"/>
  <c r="J13" s="1"/>
  <c r="K6"/>
  <c r="K3"/>
  <c r="L11" i="203" l="1"/>
  <c r="L11" i="198"/>
  <c r="L11" i="197"/>
  <c r="J31" i="194"/>
  <c r="J32" s="1"/>
  <c r="J51"/>
  <c r="J21" i="195"/>
  <c r="K10"/>
  <c r="L10" i="196"/>
  <c r="L12" i="194"/>
  <c r="J24"/>
  <c r="K13"/>
  <c r="B51" i="193"/>
  <c r="J46"/>
  <c r="J45"/>
  <c r="J41"/>
  <c r="J42" s="1"/>
  <c r="J43" s="1"/>
  <c r="J40"/>
  <c r="J36"/>
  <c r="J37" s="1"/>
  <c r="J38" s="1"/>
  <c r="J30"/>
  <c r="J29"/>
  <c r="J28"/>
  <c r="J27"/>
  <c r="B24"/>
  <c r="J20"/>
  <c r="J21" s="1"/>
  <c r="J22" s="1"/>
  <c r="K22" s="1"/>
  <c r="J19"/>
  <c r="K15"/>
  <c r="J15"/>
  <c r="J16" s="1"/>
  <c r="J17" s="1"/>
  <c r="K17" s="1"/>
  <c r="K11"/>
  <c r="J11"/>
  <c r="K10"/>
  <c r="J10"/>
  <c r="K9"/>
  <c r="J9"/>
  <c r="K8"/>
  <c r="J8"/>
  <c r="K7"/>
  <c r="J7"/>
  <c r="J6"/>
  <c r="K5"/>
  <c r="J5"/>
  <c r="K4"/>
  <c r="J4"/>
  <c r="J3"/>
  <c r="K3"/>
  <c r="K6"/>
  <c r="L12" l="1"/>
  <c r="J31"/>
  <c r="J32" s="1"/>
  <c r="J47"/>
  <c r="J48" s="1"/>
  <c r="J51"/>
  <c r="J12"/>
  <c r="J13" s="1"/>
  <c r="B51" i="192"/>
  <c r="J46"/>
  <c r="J47" s="1"/>
  <c r="J48" s="1"/>
  <c r="J45"/>
  <c r="J41"/>
  <c r="J40"/>
  <c r="J42" s="1"/>
  <c r="J43" s="1"/>
  <c r="J36"/>
  <c r="J37" s="1"/>
  <c r="J38" s="1"/>
  <c r="J51" s="1"/>
  <c r="J30"/>
  <c r="J29"/>
  <c r="J28"/>
  <c r="J27"/>
  <c r="B24"/>
  <c r="J21"/>
  <c r="J22" s="1"/>
  <c r="K22" s="1"/>
  <c r="J20"/>
  <c r="J19"/>
  <c r="K15"/>
  <c r="J15"/>
  <c r="J16" s="1"/>
  <c r="J17" s="1"/>
  <c r="K17" s="1"/>
  <c r="K11"/>
  <c r="J11"/>
  <c r="K10"/>
  <c r="J10"/>
  <c r="K9"/>
  <c r="J9"/>
  <c r="K8"/>
  <c r="J8"/>
  <c r="K7"/>
  <c r="J7"/>
  <c r="J6"/>
  <c r="K5"/>
  <c r="J5"/>
  <c r="K4"/>
  <c r="J4"/>
  <c r="J3"/>
  <c r="K6"/>
  <c r="K3"/>
  <c r="L12" l="1"/>
  <c r="J31"/>
  <c r="J32" s="1"/>
  <c r="J24" i="193"/>
  <c r="K13"/>
  <c r="J12" i="192"/>
  <c r="J13" s="1"/>
  <c r="B51" i="191"/>
  <c r="J46"/>
  <c r="J47" s="1"/>
  <c r="J48" s="1"/>
  <c r="J45"/>
  <c r="J41"/>
  <c r="J40"/>
  <c r="J42" s="1"/>
  <c r="J43" s="1"/>
  <c r="J36"/>
  <c r="J37" s="1"/>
  <c r="J38" s="1"/>
  <c r="J30"/>
  <c r="J29"/>
  <c r="J28"/>
  <c r="J27"/>
  <c r="B24"/>
  <c r="J21"/>
  <c r="J22" s="1"/>
  <c r="K22" s="1"/>
  <c r="J20"/>
  <c r="J19"/>
  <c r="J16"/>
  <c r="J17" s="1"/>
  <c r="K17" s="1"/>
  <c r="K15"/>
  <c r="J15"/>
  <c r="K11"/>
  <c r="J11"/>
  <c r="J10"/>
  <c r="K9"/>
  <c r="J9"/>
  <c r="J8"/>
  <c r="K7"/>
  <c r="J7"/>
  <c r="J6"/>
  <c r="J5"/>
  <c r="J4"/>
  <c r="J3"/>
  <c r="K8"/>
  <c r="K4"/>
  <c r="K5"/>
  <c r="K6"/>
  <c r="K10"/>
  <c r="K3"/>
  <c r="J31" l="1"/>
  <c r="J32" s="1"/>
  <c r="J12"/>
  <c r="J13" s="1"/>
  <c r="K13" s="1"/>
  <c r="K13" i="192"/>
  <c r="J24"/>
  <c r="J24" i="191"/>
  <c r="J51"/>
  <c r="L12"/>
  <c r="B51" i="190"/>
  <c r="J46"/>
  <c r="J45"/>
  <c r="J47" s="1"/>
  <c r="J48" s="1"/>
  <c r="J41"/>
  <c r="J40"/>
  <c r="J36"/>
  <c r="J37" s="1"/>
  <c r="J38" s="1"/>
  <c r="J30"/>
  <c r="J29"/>
  <c r="J28"/>
  <c r="J27"/>
  <c r="J31" s="1"/>
  <c r="J32" s="1"/>
  <c r="B24"/>
  <c r="J20"/>
  <c r="J19"/>
  <c r="J21" s="1"/>
  <c r="J22" s="1"/>
  <c r="K22" s="1"/>
  <c r="K15"/>
  <c r="J15"/>
  <c r="J16" s="1"/>
  <c r="J17" s="1"/>
  <c r="K17" s="1"/>
  <c r="K11"/>
  <c r="J11"/>
  <c r="J10"/>
  <c r="K9"/>
  <c r="J9"/>
  <c r="J8"/>
  <c r="K7"/>
  <c r="J7"/>
  <c r="J6"/>
  <c r="J5"/>
  <c r="K4"/>
  <c r="J4"/>
  <c r="J3"/>
  <c r="K10"/>
  <c r="K3"/>
  <c r="K5"/>
  <c r="K6"/>
  <c r="K8"/>
  <c r="L12" l="1"/>
  <c r="J42"/>
  <c r="J43" s="1"/>
  <c r="J12"/>
  <c r="J13" s="1"/>
  <c r="K13" s="1"/>
  <c r="J51"/>
  <c r="B51" i="189"/>
  <c r="J46"/>
  <c r="J45"/>
  <c r="J47" s="1"/>
  <c r="J48" s="1"/>
  <c r="J41"/>
  <c r="J40"/>
  <c r="J42" s="1"/>
  <c r="J43" s="1"/>
  <c r="J37"/>
  <c r="J38" s="1"/>
  <c r="J36"/>
  <c r="J30"/>
  <c r="J29"/>
  <c r="J28"/>
  <c r="J27"/>
  <c r="B24"/>
  <c r="J20"/>
  <c r="J21" s="1"/>
  <c r="J22" s="1"/>
  <c r="K22" s="1"/>
  <c r="J19"/>
  <c r="J16"/>
  <c r="J17" s="1"/>
  <c r="K17" s="1"/>
  <c r="K15"/>
  <c r="J15"/>
  <c r="K11"/>
  <c r="J11"/>
  <c r="J10"/>
  <c r="K9"/>
  <c r="J9"/>
  <c r="J8"/>
  <c r="K7"/>
  <c r="J7"/>
  <c r="J6"/>
  <c r="K5"/>
  <c r="J5"/>
  <c r="J4"/>
  <c r="J3"/>
  <c r="J8" i="188"/>
  <c r="J6"/>
  <c r="K6" i="189"/>
  <c r="K8"/>
  <c r="K8" i="188"/>
  <c r="K10" i="189"/>
  <c r="K6" i="188"/>
  <c r="K3" i="189"/>
  <c r="K4"/>
  <c r="J51" l="1"/>
  <c r="J24" i="190"/>
  <c r="J12" i="189"/>
  <c r="J13" s="1"/>
  <c r="L12"/>
  <c r="J31"/>
  <c r="J32" s="1"/>
  <c r="J3" i="188"/>
  <c r="K13" i="189" l="1"/>
  <c r="L13" i="194"/>
  <c r="J24" i="189"/>
  <c r="B51" i="188"/>
  <c r="J46"/>
  <c r="J45"/>
  <c r="J47" s="1"/>
  <c r="J48" s="1"/>
  <c r="J41"/>
  <c r="J40"/>
  <c r="J42" s="1"/>
  <c r="J43" s="1"/>
  <c r="J37"/>
  <c r="J38" s="1"/>
  <c r="J36"/>
  <c r="J30"/>
  <c r="J29"/>
  <c r="J28"/>
  <c r="J27"/>
  <c r="B24"/>
  <c r="J20"/>
  <c r="J21" s="1"/>
  <c r="J22" s="1"/>
  <c r="K22" s="1"/>
  <c r="J19"/>
  <c r="J16"/>
  <c r="J17" s="1"/>
  <c r="K17" s="1"/>
  <c r="K15"/>
  <c r="J15"/>
  <c r="K11"/>
  <c r="J11"/>
  <c r="K10"/>
  <c r="J10"/>
  <c r="K9"/>
  <c r="J9"/>
  <c r="K7"/>
  <c r="J7"/>
  <c r="K5"/>
  <c r="J5"/>
  <c r="J4"/>
  <c r="K4"/>
  <c r="K3"/>
  <c r="J51" l="1"/>
  <c r="J31"/>
  <c r="J32" s="1"/>
  <c r="L12"/>
  <c r="J12"/>
  <c r="J13" s="1"/>
  <c r="K13" s="1"/>
  <c r="B49" i="187"/>
  <c r="J44"/>
  <c r="J43"/>
  <c r="J45" s="1"/>
  <c r="J46" s="1"/>
  <c r="J39"/>
  <c r="J38"/>
  <c r="J40" s="1"/>
  <c r="J41" s="1"/>
  <c r="J35"/>
  <c r="J36" s="1"/>
  <c r="J34"/>
  <c r="J28"/>
  <c r="J27"/>
  <c r="J26"/>
  <c r="J25"/>
  <c r="B22"/>
  <c r="J18"/>
  <c r="J19" s="1"/>
  <c r="J20" s="1"/>
  <c r="K20" s="1"/>
  <c r="J17"/>
  <c r="K13"/>
  <c r="J13"/>
  <c r="J14" s="1"/>
  <c r="J15" s="1"/>
  <c r="K15" s="1"/>
  <c r="K9"/>
  <c r="J9"/>
  <c r="J8"/>
  <c r="K7"/>
  <c r="J7"/>
  <c r="K6"/>
  <c r="J6"/>
  <c r="K5"/>
  <c r="J5"/>
  <c r="J4"/>
  <c r="J3"/>
  <c r="K3"/>
  <c r="K4"/>
  <c r="K8"/>
  <c r="J49" l="1"/>
  <c r="L10"/>
  <c r="J10"/>
  <c r="J11" s="1"/>
  <c r="L13" i="189" s="1"/>
  <c r="J29" i="187"/>
  <c r="J30" s="1"/>
  <c r="L13" i="188"/>
  <c r="J24"/>
  <c r="K11" i="187"/>
  <c r="J22"/>
  <c r="L11" l="1"/>
</calcChain>
</file>

<file path=xl/sharedStrings.xml><?xml version="1.0" encoding="utf-8"?>
<sst xmlns="http://schemas.openxmlformats.org/spreadsheetml/2006/main" count="7657" uniqueCount="218">
  <si>
    <t>Account</t>
  </si>
  <si>
    <t>CIBC-us</t>
  </si>
  <si>
    <t>Holdings</t>
  </si>
  <si>
    <t>Quantity</t>
  </si>
  <si>
    <t>Today's strategy</t>
  </si>
  <si>
    <t>57593345-us</t>
  </si>
  <si>
    <t>Price</t>
  </si>
  <si>
    <t>Cash</t>
  </si>
  <si>
    <t>Book Value</t>
  </si>
  <si>
    <t>sub-total</t>
  </si>
  <si>
    <t>amount</t>
  </si>
  <si>
    <t>TVIX</t>
  </si>
  <si>
    <t>Jingda</t>
  </si>
  <si>
    <t>Jiayan</t>
  </si>
  <si>
    <t>Total</t>
  </si>
  <si>
    <t>CIBC-ca</t>
  </si>
  <si>
    <t>59545110-ca</t>
  </si>
  <si>
    <t>59548564-ca</t>
  </si>
  <si>
    <t>HOD</t>
  </si>
  <si>
    <t>57593345-ca</t>
  </si>
  <si>
    <t>59544620-ca</t>
  </si>
  <si>
    <t>Cost</t>
  </si>
  <si>
    <t>Questrade</t>
  </si>
  <si>
    <t>Principal</t>
  </si>
  <si>
    <t>WEED</t>
  </si>
  <si>
    <t>NBEV</t>
  </si>
  <si>
    <t>QQQ</t>
  </si>
  <si>
    <t>CRON.TO</t>
  </si>
  <si>
    <t>Hold</t>
  </si>
  <si>
    <t>Comments</t>
  </si>
  <si>
    <t>SPY</t>
  </si>
  <si>
    <t>Exp Date</t>
  </si>
  <si>
    <t>AKS</t>
  </si>
  <si>
    <t>SOXS</t>
  </si>
  <si>
    <t>Buy Date</t>
  </si>
  <si>
    <t>Alert</t>
  </si>
  <si>
    <t>Option Amount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</si>
  <si>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</si>
  <si>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Weekly Profit</t>
  </si>
  <si>
    <r>
      <t>2925-</t>
    </r>
    <r>
      <rPr>
        <sz val="11"/>
        <color rgb="FFC00000"/>
        <rFont val="Calibri"/>
        <family val="2"/>
        <scheme val="minor"/>
      </rPr>
      <t>2933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2940</t>
    </r>
    <r>
      <rPr>
        <sz val="11"/>
        <color theme="1"/>
        <rFont val="Calibri"/>
        <family val="2"/>
        <scheme val="minor"/>
      </rPr>
      <t>-2945;</t>
    </r>
    <r>
      <rPr>
        <b/>
        <sz val="11"/>
        <color rgb="FF002060"/>
        <rFont val="Calibri"/>
        <family val="2"/>
        <scheme val="minor"/>
      </rPr>
      <t xml:space="preserve"> 2918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2912</t>
    </r>
    <r>
      <rPr>
        <sz val="11"/>
        <color theme="1"/>
        <rFont val="Calibri"/>
        <family val="2"/>
        <scheme val="minor"/>
      </rPr>
      <t>-2905-2898-2890</t>
    </r>
  </si>
  <si>
    <t>HNU.TO</t>
  </si>
  <si>
    <r>
      <t>2937-</t>
    </r>
    <r>
      <rPr>
        <sz val="11"/>
        <color rgb="FFC00000"/>
        <rFont val="Calibri"/>
        <family val="2"/>
        <scheme val="minor"/>
      </rPr>
      <t>2944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2952</t>
    </r>
    <r>
      <rPr>
        <sz val="11"/>
        <color theme="1"/>
        <rFont val="Calibri"/>
        <family val="2"/>
        <scheme val="minor"/>
      </rPr>
      <t>-2960;</t>
    </r>
    <r>
      <rPr>
        <b/>
        <sz val="11"/>
        <color rgb="FF002060"/>
        <rFont val="Calibri"/>
        <family val="2"/>
        <scheme val="minor"/>
      </rPr>
      <t xml:space="preserve"> 2931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2926</t>
    </r>
    <r>
      <rPr>
        <sz val="11"/>
        <color theme="1"/>
        <rFont val="Calibri"/>
        <family val="2"/>
        <scheme val="minor"/>
      </rPr>
      <t>-2921-2915-2908</t>
    </r>
  </si>
  <si>
    <r>
      <t>2958-</t>
    </r>
    <r>
      <rPr>
        <sz val="11"/>
        <color rgb="FFC00000"/>
        <rFont val="Calibri"/>
        <family val="2"/>
        <scheme val="minor"/>
      </rPr>
      <t>2965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2970</t>
    </r>
    <r>
      <rPr>
        <sz val="11"/>
        <color theme="1"/>
        <rFont val="Calibri"/>
        <family val="2"/>
        <scheme val="minor"/>
      </rPr>
      <t>-2975;</t>
    </r>
    <r>
      <rPr>
        <b/>
        <sz val="11"/>
        <color rgb="FF002060"/>
        <rFont val="Calibri"/>
        <family val="2"/>
        <scheme val="minor"/>
      </rPr>
      <t xml:space="preserve"> 2952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2945</t>
    </r>
    <r>
      <rPr>
        <sz val="11"/>
        <color theme="1"/>
        <rFont val="Calibri"/>
        <family val="2"/>
        <scheme val="minor"/>
      </rPr>
      <t>-2938-2931-2925</t>
    </r>
  </si>
  <si>
    <t>QCOM</t>
  </si>
  <si>
    <r>
      <t>2957-</t>
    </r>
    <r>
      <rPr>
        <sz val="11"/>
        <color rgb="FFC00000"/>
        <rFont val="Calibri"/>
        <family val="2"/>
        <scheme val="minor"/>
      </rPr>
      <t>2964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2970</t>
    </r>
    <r>
      <rPr>
        <sz val="11"/>
        <color theme="1"/>
        <rFont val="Calibri"/>
        <family val="2"/>
        <scheme val="minor"/>
      </rPr>
      <t>-2975;</t>
    </r>
    <r>
      <rPr>
        <b/>
        <sz val="11"/>
        <color rgb="FF002060"/>
        <rFont val="Calibri"/>
        <family val="2"/>
        <scheme val="minor"/>
      </rPr>
      <t xml:space="preserve"> 2950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2944</t>
    </r>
    <r>
      <rPr>
        <sz val="11"/>
        <color theme="1"/>
        <rFont val="Calibri"/>
        <family val="2"/>
        <scheme val="minor"/>
      </rPr>
      <t>-2938-2931-2925</t>
    </r>
  </si>
  <si>
    <r>
      <t>2950-</t>
    </r>
    <r>
      <rPr>
        <sz val="11"/>
        <color rgb="FFC00000"/>
        <rFont val="Calibri"/>
        <family val="2"/>
        <scheme val="minor"/>
      </rPr>
      <t>2957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2965</t>
    </r>
    <r>
      <rPr>
        <sz val="11"/>
        <color theme="1"/>
        <rFont val="Calibri"/>
        <family val="2"/>
        <scheme val="minor"/>
      </rPr>
      <t>-2970;</t>
    </r>
    <r>
      <rPr>
        <b/>
        <sz val="11"/>
        <color rgb="FF002060"/>
        <rFont val="Calibri"/>
        <family val="2"/>
        <scheme val="minor"/>
      </rPr>
      <t xml:space="preserve"> 2944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2938</t>
    </r>
    <r>
      <rPr>
        <sz val="11"/>
        <color theme="1"/>
        <rFont val="Calibri"/>
        <family val="2"/>
        <scheme val="minor"/>
      </rPr>
      <t>-2931-2925-2918</t>
    </r>
  </si>
  <si>
    <t>MU</t>
  </si>
  <si>
    <r>
      <t>2925-</t>
    </r>
    <r>
      <rPr>
        <sz val="11"/>
        <color rgb="FFC00000"/>
        <rFont val="Calibri"/>
        <family val="2"/>
        <scheme val="minor"/>
      </rPr>
      <t>2931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2938</t>
    </r>
    <r>
      <rPr>
        <sz val="11"/>
        <color theme="1"/>
        <rFont val="Calibri"/>
        <family val="2"/>
        <scheme val="minor"/>
      </rPr>
      <t>-2945;</t>
    </r>
    <r>
      <rPr>
        <b/>
        <sz val="11"/>
        <color rgb="FF002060"/>
        <rFont val="Calibri"/>
        <family val="2"/>
        <scheme val="minor"/>
      </rPr>
      <t xml:space="preserve"> 2917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2911</t>
    </r>
    <r>
      <rPr>
        <sz val="11"/>
        <color theme="1"/>
        <rFont val="Calibri"/>
        <family val="2"/>
        <scheme val="minor"/>
      </rPr>
      <t>-2905-2898-2893</t>
    </r>
  </si>
  <si>
    <r>
      <t>2918-</t>
    </r>
    <r>
      <rPr>
        <sz val="11"/>
        <color rgb="FFC00000"/>
        <rFont val="Calibri"/>
        <family val="2"/>
        <scheme val="minor"/>
      </rPr>
      <t>2925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2931</t>
    </r>
    <r>
      <rPr>
        <sz val="11"/>
        <color theme="1"/>
        <rFont val="Calibri"/>
        <family val="2"/>
        <scheme val="minor"/>
      </rPr>
      <t>-2938;</t>
    </r>
    <r>
      <rPr>
        <b/>
        <sz val="11"/>
        <color rgb="FF002060"/>
        <rFont val="Calibri"/>
        <family val="2"/>
        <scheme val="minor"/>
      </rPr>
      <t xml:space="preserve"> 2913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2905</t>
    </r>
    <r>
      <rPr>
        <sz val="11"/>
        <color theme="1"/>
        <rFont val="Calibri"/>
        <family val="2"/>
        <scheme val="minor"/>
      </rPr>
      <t>-2898-2893-2886</t>
    </r>
  </si>
  <si>
    <r>
      <t>2931-</t>
    </r>
    <r>
      <rPr>
        <sz val="11"/>
        <color rgb="FFC00000"/>
        <rFont val="Calibri"/>
        <family val="2"/>
        <scheme val="minor"/>
      </rPr>
      <t>2938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2945</t>
    </r>
    <r>
      <rPr>
        <sz val="11"/>
        <color theme="1"/>
        <rFont val="Calibri"/>
        <family val="2"/>
        <scheme val="minor"/>
      </rPr>
      <t>-2950;</t>
    </r>
    <r>
      <rPr>
        <b/>
        <sz val="11"/>
        <color rgb="FF002060"/>
        <rFont val="Calibri"/>
        <family val="2"/>
        <scheme val="minor"/>
      </rPr>
      <t xml:space="preserve"> 2925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2918</t>
    </r>
    <r>
      <rPr>
        <sz val="11"/>
        <color theme="1"/>
        <rFont val="Calibri"/>
        <family val="2"/>
        <scheme val="minor"/>
      </rPr>
      <t>-2913-2905-2898</t>
    </r>
  </si>
  <si>
    <r>
      <t>2973-</t>
    </r>
    <r>
      <rPr>
        <sz val="11"/>
        <color rgb="FFC00000"/>
        <rFont val="Calibri"/>
        <family val="2"/>
        <scheme val="minor"/>
      </rPr>
      <t>2978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2985</t>
    </r>
    <r>
      <rPr>
        <sz val="11"/>
        <color theme="1"/>
        <rFont val="Calibri"/>
        <family val="2"/>
        <scheme val="minor"/>
      </rPr>
      <t>-3000;</t>
    </r>
    <r>
      <rPr>
        <b/>
        <sz val="11"/>
        <color rgb="FF002060"/>
        <rFont val="Calibri"/>
        <family val="2"/>
        <scheme val="minor"/>
      </rPr>
      <t xml:space="preserve"> 2965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2958</t>
    </r>
    <r>
      <rPr>
        <sz val="11"/>
        <color theme="1"/>
        <rFont val="Calibri"/>
        <family val="2"/>
        <scheme val="minor"/>
      </rPr>
      <t>-2950-2940-2931</t>
    </r>
  </si>
  <si>
    <r>
      <t>2973-</t>
    </r>
    <r>
      <rPr>
        <sz val="11"/>
        <color rgb="FFC00000"/>
        <rFont val="Calibri"/>
        <family val="2"/>
        <scheme val="minor"/>
      </rPr>
      <t>2980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2985</t>
    </r>
    <r>
      <rPr>
        <sz val="11"/>
        <color theme="1"/>
        <rFont val="Calibri"/>
        <family val="2"/>
        <scheme val="minor"/>
      </rPr>
      <t>-2890;</t>
    </r>
    <r>
      <rPr>
        <b/>
        <sz val="11"/>
        <color rgb="FF002060"/>
        <rFont val="Calibri"/>
        <family val="2"/>
        <scheme val="minor"/>
      </rPr>
      <t xml:space="preserve"> 2965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2958</t>
    </r>
    <r>
      <rPr>
        <sz val="11"/>
        <color theme="1"/>
        <rFont val="Calibri"/>
        <family val="2"/>
        <scheme val="minor"/>
      </rPr>
      <t>-2952-2945-2938</t>
    </r>
  </si>
  <si>
    <r>
      <t>2980-</t>
    </r>
    <r>
      <rPr>
        <sz val="11"/>
        <color rgb="FFC00000"/>
        <rFont val="Calibri"/>
        <family val="2"/>
        <scheme val="minor"/>
      </rPr>
      <t>2987</t>
    </r>
    <r>
      <rPr>
        <sz val="11"/>
        <color theme="1"/>
        <rFont val="Calibri"/>
        <family val="2"/>
        <scheme val="minor"/>
      </rPr>
      <t>-</t>
    </r>
    <r>
      <rPr>
        <sz val="11"/>
        <color rgb="FF00B0F0"/>
        <rFont val="Calibri"/>
        <family val="2"/>
        <scheme val="minor"/>
      </rPr>
      <t>2993</t>
    </r>
    <r>
      <rPr>
        <sz val="11"/>
        <color theme="1"/>
        <rFont val="Calibri"/>
        <family val="2"/>
        <scheme val="minor"/>
      </rPr>
      <t>-3000;</t>
    </r>
    <r>
      <rPr>
        <b/>
        <sz val="11"/>
        <color rgb="FF002060"/>
        <rFont val="Calibri"/>
        <family val="2"/>
        <scheme val="minor"/>
      </rPr>
      <t xml:space="preserve"> 2973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2965</t>
    </r>
    <r>
      <rPr>
        <sz val="11"/>
        <color theme="1"/>
        <rFont val="Calibri"/>
        <family val="2"/>
        <scheme val="minor"/>
      </rPr>
      <t>-2956-2950-2945</t>
    </r>
  </si>
  <si>
    <r>
      <t>3003-3010-3016-3024;</t>
    </r>
    <r>
      <rPr>
        <b/>
        <sz val="11"/>
        <color rgb="FF002060"/>
        <rFont val="Calibri"/>
        <family val="2"/>
        <scheme val="minor"/>
      </rPr>
      <t xml:space="preserve"> 2996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2988</t>
    </r>
    <r>
      <rPr>
        <sz val="11"/>
        <color theme="1"/>
        <rFont val="Calibri"/>
        <family val="2"/>
        <scheme val="minor"/>
      </rPr>
      <t>-2981-2973-2965</t>
    </r>
  </si>
  <si>
    <t>TEVA</t>
  </si>
  <si>
    <t>HND.TO</t>
  </si>
  <si>
    <r>
      <t>2997-3005-3011-3016;</t>
    </r>
    <r>
      <rPr>
        <b/>
        <sz val="11"/>
        <color rgb="FF002060"/>
        <rFont val="Calibri"/>
        <family val="2"/>
        <scheme val="minor"/>
      </rPr>
      <t xml:space="preserve"> 2991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2985</t>
    </r>
    <r>
      <rPr>
        <sz val="11"/>
        <color theme="1"/>
        <rFont val="Calibri"/>
        <family val="2"/>
        <scheme val="minor"/>
      </rPr>
      <t>-2978-2970-2965</t>
    </r>
  </si>
  <si>
    <r>
      <t>2984-2992-3000-3006;</t>
    </r>
    <r>
      <rPr>
        <b/>
        <sz val="11"/>
        <color rgb="FF002060"/>
        <rFont val="Calibri"/>
        <family val="2"/>
        <scheme val="minor"/>
      </rPr>
      <t xml:space="preserve"> 2976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2968</t>
    </r>
    <r>
      <rPr>
        <sz val="11"/>
        <color theme="1"/>
        <rFont val="Calibri"/>
        <family val="2"/>
        <scheme val="minor"/>
      </rPr>
      <t>-2960-2953-2945</t>
    </r>
  </si>
  <si>
    <r>
      <t>2987-2995-3000-3006;</t>
    </r>
    <r>
      <rPr>
        <b/>
        <sz val="11"/>
        <color rgb="FF002060"/>
        <rFont val="Calibri"/>
        <family val="2"/>
        <scheme val="minor"/>
      </rPr>
      <t xml:space="preserve"> 2980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2973</t>
    </r>
    <r>
      <rPr>
        <sz val="11"/>
        <color theme="1"/>
        <rFont val="Calibri"/>
        <family val="2"/>
        <scheme val="minor"/>
      </rPr>
      <t>-2967-2960-2955</t>
    </r>
  </si>
  <si>
    <r>
      <t>3003-3010-3016-3021;</t>
    </r>
    <r>
      <rPr>
        <b/>
        <sz val="11"/>
        <color rgb="FF002060"/>
        <rFont val="Calibri"/>
        <family val="2"/>
        <scheme val="minor"/>
      </rPr>
      <t xml:space="preserve"> 2995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2988</t>
    </r>
    <r>
      <rPr>
        <sz val="11"/>
        <color theme="1"/>
        <rFont val="Calibri"/>
        <family val="2"/>
        <scheme val="minor"/>
      </rPr>
      <t>-2980-2974-2968</t>
    </r>
  </si>
  <si>
    <t>VISL</t>
  </si>
  <si>
    <t>DGAZ</t>
  </si>
  <si>
    <r>
      <t>3006-3012-3020-3025;</t>
    </r>
    <r>
      <rPr>
        <b/>
        <sz val="11"/>
        <color rgb="FF002060"/>
        <rFont val="Calibri"/>
        <family val="2"/>
        <scheme val="minor"/>
      </rPr>
      <t xml:space="preserve"> 3000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2992</t>
    </r>
    <r>
      <rPr>
        <sz val="11"/>
        <color theme="1"/>
        <rFont val="Calibri"/>
        <family val="2"/>
        <scheme val="minor"/>
      </rPr>
      <t>-2984-2973-2960</t>
    </r>
  </si>
  <si>
    <r>
      <t>3020-3026-3033-3040;</t>
    </r>
    <r>
      <rPr>
        <b/>
        <sz val="11"/>
        <color rgb="FF002060"/>
        <rFont val="Calibri"/>
        <family val="2"/>
        <scheme val="minor"/>
      </rPr>
      <t xml:space="preserve"> 3012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3006</t>
    </r>
    <r>
      <rPr>
        <sz val="11"/>
        <color theme="1"/>
        <rFont val="Calibri"/>
        <family val="2"/>
        <scheme val="minor"/>
      </rPr>
      <t>-3000-2992-2984</t>
    </r>
  </si>
  <si>
    <r>
      <t>3009-3015-3022-3030;</t>
    </r>
    <r>
      <rPr>
        <b/>
        <sz val="11"/>
        <color rgb="FF002060"/>
        <rFont val="Calibri"/>
        <family val="2"/>
        <scheme val="minor"/>
      </rPr>
      <t xml:space="preserve"> 3003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2996</t>
    </r>
    <r>
      <rPr>
        <sz val="11"/>
        <color theme="1"/>
        <rFont val="Calibri"/>
        <family val="2"/>
        <scheme val="minor"/>
      </rPr>
      <t>-2990-2984-2978</t>
    </r>
  </si>
  <si>
    <r>
      <t>2989-2997-3003-3010;</t>
    </r>
    <r>
      <rPr>
        <b/>
        <sz val="11"/>
        <color rgb="FF002060"/>
        <rFont val="Calibri"/>
        <family val="2"/>
        <scheme val="minor"/>
      </rPr>
      <t xml:space="preserve"> 2982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2975</t>
    </r>
    <r>
      <rPr>
        <sz val="11"/>
        <color theme="1"/>
        <rFont val="Calibri"/>
        <family val="2"/>
        <scheme val="minor"/>
      </rPr>
      <t>-2968-2960-2954</t>
    </r>
  </si>
  <si>
    <t>HGD.TO</t>
  </si>
  <si>
    <r>
      <t>2998-3005-3012-3020;</t>
    </r>
    <r>
      <rPr>
        <b/>
        <sz val="11"/>
        <color rgb="FF002060"/>
        <rFont val="Calibri"/>
        <family val="2"/>
        <scheme val="minor"/>
      </rPr>
      <t xml:space="preserve"> 2991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2984</t>
    </r>
    <r>
      <rPr>
        <sz val="11"/>
        <color theme="1"/>
        <rFont val="Calibri"/>
        <family val="2"/>
        <scheme val="minor"/>
      </rPr>
      <t>-2973-2968-2960</t>
    </r>
  </si>
  <si>
    <t>ACB</t>
  </si>
  <si>
    <r>
      <t>2979-2984-2990-2998;</t>
    </r>
    <r>
      <rPr>
        <b/>
        <sz val="11"/>
        <color rgb="FF002060"/>
        <rFont val="Calibri"/>
        <family val="2"/>
        <scheme val="minor"/>
      </rPr>
      <t xml:space="preserve"> 2973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2966</t>
    </r>
    <r>
      <rPr>
        <sz val="11"/>
        <color theme="1"/>
        <rFont val="Calibri"/>
        <family val="2"/>
        <scheme val="minor"/>
      </rPr>
      <t>-2958-2950-2945</t>
    </r>
  </si>
  <si>
    <t>UNG</t>
  </si>
  <si>
    <r>
      <t>2991-2998-3006-3010;</t>
    </r>
    <r>
      <rPr>
        <b/>
        <sz val="11"/>
        <color rgb="FF002060"/>
        <rFont val="Calibri"/>
        <family val="2"/>
        <scheme val="minor"/>
      </rPr>
      <t xml:space="preserve"> 2985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2977</t>
    </r>
    <r>
      <rPr>
        <sz val="11"/>
        <color theme="1"/>
        <rFont val="Calibri"/>
        <family val="2"/>
        <scheme val="minor"/>
      </rPr>
      <t>-2969-2962-2955</t>
    </r>
  </si>
  <si>
    <r>
      <t>3014-3020-3027-3032;</t>
    </r>
    <r>
      <rPr>
        <b/>
        <sz val="11"/>
        <color rgb="FF002060"/>
        <rFont val="Calibri"/>
        <family val="2"/>
        <scheme val="minor"/>
      </rPr>
      <t xml:space="preserve"> 3006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3000</t>
    </r>
    <r>
      <rPr>
        <sz val="11"/>
        <color theme="1"/>
        <rFont val="Calibri"/>
        <family val="2"/>
        <scheme val="minor"/>
      </rPr>
      <t>-2992-2984-2977</t>
    </r>
  </si>
  <si>
    <r>
      <t>3027-3032-3038-3045;</t>
    </r>
    <r>
      <rPr>
        <b/>
        <sz val="11"/>
        <color rgb="FF002060"/>
        <rFont val="Calibri"/>
        <family val="2"/>
        <scheme val="minor"/>
      </rPr>
      <t xml:space="preserve"> 3020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3014</t>
    </r>
    <r>
      <rPr>
        <sz val="11"/>
        <color theme="1"/>
        <rFont val="Calibri"/>
        <family val="2"/>
        <scheme val="minor"/>
      </rPr>
      <t>-3006-3000-2992</t>
    </r>
  </si>
  <si>
    <t>IB</t>
  </si>
  <si>
    <t>U3121311</t>
  </si>
  <si>
    <r>
      <t>3008-3014-3020-3025;</t>
    </r>
    <r>
      <rPr>
        <b/>
        <sz val="11"/>
        <color rgb="FF002060"/>
        <rFont val="Calibri"/>
        <family val="2"/>
        <scheme val="minor"/>
      </rPr>
      <t xml:space="preserve"> 3003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2997</t>
    </r>
    <r>
      <rPr>
        <sz val="11"/>
        <color theme="1"/>
        <rFont val="Calibri"/>
        <family val="2"/>
        <scheme val="minor"/>
      </rPr>
      <t>-2988-2980-2975</t>
    </r>
  </si>
  <si>
    <r>
      <t>3033-3040-3046-3050;</t>
    </r>
    <r>
      <rPr>
        <b/>
        <sz val="11"/>
        <color rgb="FF002060"/>
        <rFont val="Calibri"/>
        <family val="2"/>
        <scheme val="minor"/>
      </rPr>
      <t xml:space="preserve"> 3025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3020</t>
    </r>
    <r>
      <rPr>
        <sz val="11"/>
        <color theme="1"/>
        <rFont val="Calibri"/>
        <family val="2"/>
        <scheme val="minor"/>
      </rPr>
      <t>-3014-3008-3003</t>
    </r>
  </si>
  <si>
    <t>HGU.TO</t>
  </si>
  <si>
    <r>
      <t>3028-3034-3040-3045;</t>
    </r>
    <r>
      <rPr>
        <b/>
        <sz val="11"/>
        <color rgb="FF002060"/>
        <rFont val="Calibri"/>
        <family val="2"/>
        <scheme val="minor"/>
      </rPr>
      <t xml:space="preserve"> 3021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3014</t>
    </r>
    <r>
      <rPr>
        <sz val="11"/>
        <color theme="1"/>
        <rFont val="Calibri"/>
        <family val="2"/>
        <scheme val="minor"/>
      </rPr>
      <t>-3008-3003-2998</t>
    </r>
  </si>
  <si>
    <t>REKR</t>
  </si>
  <si>
    <r>
      <t>3021-3028-3033-3040;</t>
    </r>
    <r>
      <rPr>
        <b/>
        <sz val="11"/>
        <color rgb="FF002060"/>
        <rFont val="Calibri"/>
        <family val="2"/>
        <scheme val="minor"/>
      </rPr>
      <t xml:space="preserve"> 3014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3008</t>
    </r>
    <r>
      <rPr>
        <sz val="11"/>
        <color theme="1"/>
        <rFont val="Calibri"/>
        <family val="2"/>
        <scheme val="minor"/>
      </rPr>
      <t>-3001-2995-2990</t>
    </r>
  </si>
  <si>
    <t>InteractiveBrokers</t>
  </si>
  <si>
    <r>
      <t>2990-2996-3004-3010;</t>
    </r>
    <r>
      <rPr>
        <b/>
        <sz val="11"/>
        <color rgb="FF002060"/>
        <rFont val="Calibri"/>
        <family val="2"/>
        <scheme val="minor"/>
      </rPr>
      <t xml:space="preserve"> 2982</t>
    </r>
    <r>
      <rPr>
        <sz val="11"/>
        <color theme="1"/>
        <rFont val="Calibri"/>
        <family val="2"/>
        <scheme val="minor"/>
      </rPr>
      <t>;;</t>
    </r>
    <r>
      <rPr>
        <sz val="11"/>
        <color rgb="FF0070C0"/>
        <rFont val="Calibri"/>
        <family val="2"/>
        <scheme val="minor"/>
      </rPr>
      <t xml:space="preserve"> 2974</t>
    </r>
    <r>
      <rPr>
        <sz val="11"/>
        <color theme="1"/>
        <rFont val="Calibri"/>
        <family val="2"/>
        <scheme val="minor"/>
      </rPr>
      <t>-2966-2958-2952</t>
    </r>
  </si>
  <si>
    <t>UNG-19</t>
  </si>
  <si>
    <t>UVXY-30</t>
  </si>
  <si>
    <t>CRON</t>
  </si>
  <si>
    <t>TLRY</t>
  </si>
  <si>
    <t>QQQ-180</t>
  </si>
  <si>
    <t>SHOP-380</t>
  </si>
  <si>
    <r>
      <t>2854-2866-2874-2885;</t>
    </r>
    <r>
      <rPr>
        <b/>
        <sz val="9"/>
        <color rgb="FF002060"/>
        <rFont val="Calibri"/>
        <family val="2"/>
        <scheme val="minor"/>
      </rPr>
      <t xml:space="preserve"> 2845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2838</t>
    </r>
    <r>
      <rPr>
        <sz val="9"/>
        <color theme="1"/>
        <rFont val="Calibri"/>
        <family val="2"/>
        <scheme val="minor"/>
      </rPr>
      <t>-2828-2816-2805</t>
    </r>
  </si>
  <si>
    <t>止损和止赢
对所持仓位要有预案
贪婪和恐惧要平衡
SPY-&gt;QQQ-&gt;TQQQ-&gt;VXX-&gt;UVXY</t>
  </si>
  <si>
    <t>UNG-20</t>
  </si>
  <si>
    <t>HND</t>
  </si>
  <si>
    <t>FDX-157.5</t>
  </si>
  <si>
    <t>AAPL-215</t>
  </si>
  <si>
    <t>UNG-21.5</t>
  </si>
  <si>
    <r>
      <t>3002-3008-3014-3021;</t>
    </r>
    <r>
      <rPr>
        <b/>
        <sz val="9"/>
        <color rgb="FF002060"/>
        <rFont val="Calibri"/>
        <family val="2"/>
        <scheme val="minor"/>
      </rPr>
      <t xml:space="preserve"> 2996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2989</t>
    </r>
    <r>
      <rPr>
        <sz val="9"/>
        <color theme="1"/>
        <rFont val="Calibri"/>
        <family val="2"/>
        <scheme val="minor"/>
      </rPr>
      <t>-2981-2975-2970</t>
    </r>
  </si>
  <si>
    <t>UVXY-26.5</t>
  </si>
  <si>
    <r>
      <t>3005-3014-3021;</t>
    </r>
    <r>
      <rPr>
        <b/>
        <sz val="9"/>
        <color rgb="FF002060"/>
        <rFont val="Calibri"/>
        <family val="2"/>
        <scheme val="minor"/>
      </rPr>
      <t xml:space="preserve"> 2995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2990</t>
    </r>
    <r>
      <rPr>
        <sz val="9"/>
        <color theme="1"/>
        <rFont val="Calibri"/>
        <family val="2"/>
        <scheme val="minor"/>
      </rPr>
      <t>-2981-2975</t>
    </r>
  </si>
  <si>
    <t>SHOP-360</t>
  </si>
  <si>
    <r>
      <t>3012-3018-3025;</t>
    </r>
    <r>
      <rPr>
        <b/>
        <sz val="9"/>
        <color rgb="FF002060"/>
        <rFont val="Calibri"/>
        <family val="2"/>
        <scheme val="minor"/>
      </rPr>
      <t xml:space="preserve"> 3005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3001</t>
    </r>
    <r>
      <rPr>
        <sz val="9"/>
        <color theme="1"/>
        <rFont val="Calibri"/>
        <family val="2"/>
        <scheme val="minor"/>
      </rPr>
      <t>-29921-2985</t>
    </r>
  </si>
  <si>
    <r>
      <t>3012-3018-3025-3033;</t>
    </r>
    <r>
      <rPr>
        <b/>
        <sz val="9"/>
        <color rgb="FF002060"/>
        <rFont val="Calibri"/>
        <family val="2"/>
        <scheme val="minor"/>
      </rPr>
      <t xml:space="preserve"> 3006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3001</t>
    </r>
    <r>
      <rPr>
        <sz val="9"/>
        <color theme="1"/>
        <rFont val="Calibri"/>
        <family val="2"/>
        <scheme val="minor"/>
      </rPr>
      <t>-2994-2987-2878</t>
    </r>
  </si>
  <si>
    <r>
      <t>3013-3021-3028;</t>
    </r>
    <r>
      <rPr>
        <b/>
        <sz val="9"/>
        <color rgb="FF002060"/>
        <rFont val="Calibri"/>
        <family val="2"/>
        <scheme val="minor"/>
      </rPr>
      <t xml:space="preserve"> 3006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3001</t>
    </r>
    <r>
      <rPr>
        <sz val="9"/>
        <color theme="1"/>
        <rFont val="Calibri"/>
        <family val="2"/>
        <scheme val="minor"/>
      </rPr>
      <t>-2994-2987</t>
    </r>
  </si>
  <si>
    <r>
      <t>3011-3018-3025;</t>
    </r>
    <r>
      <rPr>
        <b/>
        <sz val="9"/>
        <color rgb="FF002060"/>
        <rFont val="Calibri"/>
        <family val="2"/>
        <scheme val="minor"/>
      </rPr>
      <t xml:space="preserve"> 3003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2992</t>
    </r>
    <r>
      <rPr>
        <sz val="9"/>
        <color theme="1"/>
        <rFont val="Calibri"/>
        <family val="2"/>
        <scheme val="minor"/>
      </rPr>
      <t>-2984-2977</t>
    </r>
  </si>
  <si>
    <t>ER Nov 12, 2019</t>
  </si>
  <si>
    <t>SHOP-315</t>
  </si>
  <si>
    <t>SHOP-350</t>
  </si>
  <si>
    <t>NBEV-2.5</t>
  </si>
  <si>
    <r>
      <t>2973-2980-2984;</t>
    </r>
    <r>
      <rPr>
        <b/>
        <sz val="9"/>
        <color rgb="FF002060"/>
        <rFont val="Calibri"/>
        <family val="2"/>
        <scheme val="minor"/>
      </rPr>
      <t xml:space="preserve"> 2966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2956</t>
    </r>
    <r>
      <rPr>
        <sz val="9"/>
        <color theme="1"/>
        <rFont val="Calibri"/>
        <family val="2"/>
        <scheme val="minor"/>
      </rPr>
      <t>-2948-2940</t>
    </r>
  </si>
  <si>
    <t>JNUG/JDST Call/Put</t>
  </si>
  <si>
    <t>Cost 8.6</t>
  </si>
  <si>
    <r>
      <t>2988-2994-3000;</t>
    </r>
    <r>
      <rPr>
        <b/>
        <sz val="9"/>
        <color rgb="FF002060"/>
        <rFont val="Calibri"/>
        <family val="2"/>
        <scheme val="minor"/>
      </rPr>
      <t xml:space="preserve"> 2984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2980</t>
    </r>
    <r>
      <rPr>
        <sz val="9"/>
        <color theme="1"/>
        <rFont val="Calibri"/>
        <family val="2"/>
        <scheme val="minor"/>
      </rPr>
      <t>-2973-2964</t>
    </r>
  </si>
  <si>
    <t>JNUG-65</t>
  </si>
  <si>
    <t>QQQ-184</t>
  </si>
  <si>
    <t>TQQQ-64</t>
  </si>
  <si>
    <t>UVXY-26</t>
  </si>
  <si>
    <t>SHOP-317.5</t>
  </si>
  <si>
    <t>Banks ER Oct 15 pre-market</t>
  </si>
  <si>
    <r>
      <t>2973-2979-2985-2992;</t>
    </r>
    <r>
      <rPr>
        <b/>
        <sz val="9"/>
        <color rgb="FF002060"/>
        <rFont val="Calibri"/>
        <family val="2"/>
        <scheme val="minor"/>
      </rPr>
      <t xml:space="preserve"> 2966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2962</t>
    </r>
    <r>
      <rPr>
        <sz val="9"/>
        <color theme="1"/>
        <rFont val="Calibri"/>
        <family val="2"/>
        <scheme val="minor"/>
      </rPr>
      <t>-2955-2948-2945</t>
    </r>
  </si>
  <si>
    <t>SHOP-320</t>
  </si>
  <si>
    <r>
      <t>2984-2992-3000-3006;</t>
    </r>
    <r>
      <rPr>
        <b/>
        <sz val="9"/>
        <color rgb="FF002060"/>
        <rFont val="Calibri"/>
        <family val="2"/>
        <scheme val="minor"/>
      </rPr>
      <t xml:space="preserve"> 2976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2968</t>
    </r>
    <r>
      <rPr>
        <sz val="9"/>
        <color theme="1"/>
        <rFont val="Calibri"/>
        <family val="2"/>
        <scheme val="minor"/>
      </rPr>
      <t>-2962-2955-2948</t>
    </r>
  </si>
  <si>
    <t>SPY-296</t>
  </si>
  <si>
    <t>SPY-298</t>
  </si>
  <si>
    <r>
      <t>2947-2955-2962-2968;</t>
    </r>
    <r>
      <rPr>
        <b/>
        <sz val="9"/>
        <color rgb="FF002060"/>
        <rFont val="Calibri"/>
        <family val="2"/>
        <scheme val="minor"/>
      </rPr>
      <t xml:space="preserve"> 2940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2934</t>
    </r>
    <r>
      <rPr>
        <sz val="9"/>
        <color theme="1"/>
        <rFont val="Calibri"/>
        <family val="2"/>
        <scheme val="minor"/>
      </rPr>
      <t>-2928-2922-2914</t>
    </r>
  </si>
  <si>
    <t>UVXY-28.5</t>
  </si>
  <si>
    <t>QQQ-185</t>
  </si>
  <si>
    <t>UVXY-29</t>
  </si>
  <si>
    <t>Allowed Lose Ratio</t>
  </si>
  <si>
    <r>
      <t>2896-2906-2913-2920;</t>
    </r>
    <r>
      <rPr>
        <b/>
        <sz val="9"/>
        <color rgb="FF002060"/>
        <rFont val="Calibri"/>
        <family val="2"/>
        <scheme val="minor"/>
      </rPr>
      <t xml:space="preserve"> 2888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2882</t>
    </r>
    <r>
      <rPr>
        <sz val="9"/>
        <color theme="1"/>
        <rFont val="Calibri"/>
        <family val="2"/>
        <scheme val="minor"/>
      </rPr>
      <t>-2875-2968-2860</t>
    </r>
  </si>
  <si>
    <t>QQQ-184.5</t>
  </si>
  <si>
    <t>SPY-288</t>
  </si>
  <si>
    <t>ROKU-110</t>
  </si>
  <si>
    <t>HOU.TO</t>
  </si>
  <si>
    <t>非农低于10万，跌，下周二、五变盘，周一200天均线</t>
  </si>
  <si>
    <t>涨，等十字星出空仓，阻力2924、2940， 出SHOP</t>
  </si>
  <si>
    <t>走空仓，买低，转公司福利投资， 股票转期权；破2896，追空</t>
  </si>
  <si>
    <r>
      <t>2918-2924-2932-2939;</t>
    </r>
    <r>
      <rPr>
        <b/>
        <sz val="9"/>
        <color rgb="FF002060"/>
        <rFont val="Calibri"/>
        <family val="2"/>
        <scheme val="minor"/>
      </rPr>
      <t xml:space="preserve"> 2910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2904</t>
    </r>
    <r>
      <rPr>
        <sz val="9"/>
        <color theme="1"/>
        <rFont val="Calibri"/>
        <family val="2"/>
        <scheme val="minor"/>
      </rPr>
      <t>-2896-2888-2882</t>
    </r>
  </si>
  <si>
    <t xml:space="preserve">阻力145; Banks ER Oct 15 pre-market; </t>
  </si>
  <si>
    <t>SHOP-340</t>
  </si>
  <si>
    <t>涨，阻力2954开空，出SHOP</t>
  </si>
  <si>
    <r>
      <t>2958-2964-2970-2975;</t>
    </r>
    <r>
      <rPr>
        <b/>
        <sz val="9"/>
        <color rgb="FF002060"/>
        <rFont val="Calibri"/>
        <family val="2"/>
        <scheme val="minor"/>
      </rPr>
      <t xml:space="preserve"> 2950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2942</t>
    </r>
    <r>
      <rPr>
        <sz val="9"/>
        <color theme="1"/>
        <rFont val="Calibri"/>
        <family val="2"/>
        <scheme val="minor"/>
      </rPr>
      <t>-2930-2918-2911</t>
    </r>
  </si>
  <si>
    <t>UVXY27.5</t>
  </si>
  <si>
    <t>UVXY-27.5</t>
  </si>
  <si>
    <t>SHOP-337.5</t>
  </si>
  <si>
    <t>ER Oct 24</t>
  </si>
  <si>
    <t>ER Nov 12</t>
  </si>
  <si>
    <r>
      <t>2936-2944-2950-2960;</t>
    </r>
    <r>
      <rPr>
        <b/>
        <sz val="9"/>
        <color rgb="FF002060"/>
        <rFont val="Calibri"/>
        <family val="2"/>
        <scheme val="minor"/>
      </rPr>
      <t xml:space="preserve"> 2928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2918</t>
    </r>
    <r>
      <rPr>
        <sz val="9"/>
        <color theme="1"/>
        <rFont val="Calibri"/>
        <family val="2"/>
        <scheme val="minor"/>
      </rPr>
      <t>-2910-2904-2896</t>
    </r>
  </si>
  <si>
    <t xml:space="preserve">阻力345.5, 支撑319; Banks ER Oct 24 pre-market; </t>
  </si>
  <si>
    <t>跌，2910买多SHOP， 出反指</t>
  </si>
  <si>
    <t>QQQ-187.5</t>
  </si>
  <si>
    <t>涨，2940平1/3仓位，等2960再出1/3，2980全出</t>
  </si>
  <si>
    <t>先卖近期的仓位，可调仓买远期</t>
  </si>
  <si>
    <t xml:space="preserve">阻力345, 生命线322支撑314; Banks ER Oct 24 pre-market; </t>
  </si>
  <si>
    <t>QQQ-189.5</t>
  </si>
  <si>
    <t>SPY-292</t>
  </si>
  <si>
    <r>
      <t>2946-2952-2958-2964;</t>
    </r>
    <r>
      <rPr>
        <b/>
        <sz val="9"/>
        <color rgb="FF002060"/>
        <rFont val="Calibri"/>
        <family val="2"/>
        <scheme val="minor"/>
      </rPr>
      <t xml:space="preserve"> 2938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2928</t>
    </r>
    <r>
      <rPr>
        <sz val="9"/>
        <color theme="1"/>
        <rFont val="Calibri"/>
        <family val="2"/>
        <scheme val="minor"/>
      </rPr>
      <t>-2918-2910-2900</t>
    </r>
  </si>
  <si>
    <t>GDX-27.5</t>
  </si>
  <si>
    <t xml:space="preserve">阻力345, 生命线322支撑314; ER Oct 24 pre-market; </t>
  </si>
  <si>
    <t>生命线28.3，压力/支撑 27.6/26.5</t>
  </si>
  <si>
    <t>上方压力19.3, 上次跌破19.7离场, 等站稳19.5可重新入场</t>
  </si>
  <si>
    <t>CGC底部可能在</t>
  </si>
  <si>
    <t>最底部4.1， 目前压力3.72, 上不去可出局，等重回4.1再进场</t>
  </si>
  <si>
    <t>SHOP</t>
  </si>
  <si>
    <r>
      <t>2978-2986-2993-3002;</t>
    </r>
    <r>
      <rPr>
        <b/>
        <sz val="9"/>
        <color rgb="FF002060"/>
        <rFont val="Calibri"/>
        <family val="2"/>
        <scheme val="minor"/>
      </rPr>
      <t xml:space="preserve"> 2970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2960</t>
    </r>
    <r>
      <rPr>
        <sz val="9"/>
        <color theme="1"/>
        <rFont val="Calibri"/>
        <family val="2"/>
        <scheme val="minor"/>
      </rPr>
      <t>-2954-2945-2938</t>
    </r>
  </si>
  <si>
    <t>SPY-295</t>
  </si>
  <si>
    <t>ROKU-122</t>
  </si>
  <si>
    <t>压力125.4</t>
  </si>
  <si>
    <t>NFLX ER Oct 16</t>
  </si>
  <si>
    <t>QQQ-192</t>
  </si>
  <si>
    <t>ROKU-128</t>
  </si>
  <si>
    <r>
      <t>3003-3010-3016-3022;</t>
    </r>
    <r>
      <rPr>
        <b/>
        <sz val="9"/>
        <color rgb="FF002060"/>
        <rFont val="Calibri"/>
        <family val="2"/>
        <scheme val="minor"/>
      </rPr>
      <t xml:space="preserve"> 2996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2988</t>
    </r>
    <r>
      <rPr>
        <sz val="9"/>
        <color theme="1"/>
        <rFont val="Calibri"/>
        <family val="2"/>
        <scheme val="minor"/>
      </rPr>
      <t>-2980-2972-2963</t>
    </r>
  </si>
  <si>
    <t>压力125.4变支撑,目标126.6</t>
  </si>
  <si>
    <t>ER Oct 29 after market</t>
  </si>
  <si>
    <t>平空仓于2980, 2960</t>
  </si>
  <si>
    <t>ROKU-131</t>
  </si>
  <si>
    <t>SHOP-345</t>
  </si>
  <si>
    <t>SPY-299</t>
  </si>
  <si>
    <r>
      <t>3001-3008-3015-3022;</t>
    </r>
    <r>
      <rPr>
        <b/>
        <sz val="9"/>
        <color rgb="FF002060"/>
        <rFont val="Calibri"/>
        <family val="2"/>
        <scheme val="minor"/>
      </rPr>
      <t xml:space="preserve"> 2995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2988</t>
    </r>
    <r>
      <rPr>
        <sz val="9"/>
        <color theme="1"/>
        <rFont val="Calibri"/>
        <family val="2"/>
        <scheme val="minor"/>
      </rPr>
      <t>-2981-2973-2964</t>
    </r>
  </si>
  <si>
    <t>SPY-297</t>
  </si>
  <si>
    <t xml:space="preserve">阻力345, 生命线322支撑314/292; ER Oct 24 pre-market; </t>
  </si>
  <si>
    <t>ROKU 跌破127.5需减仓</t>
  </si>
  <si>
    <t>生命线28.3，压力/支撑 27.6/26.5； JNUG压力支撑61/58</t>
  </si>
  <si>
    <t>TVIX暂时企稳在10.6</t>
  </si>
  <si>
    <t>看天然气期货价格是否跌破2.3?</t>
  </si>
  <si>
    <r>
      <t>2995-3003-3008-3018;</t>
    </r>
    <r>
      <rPr>
        <b/>
        <sz val="9"/>
        <color rgb="FF002060"/>
        <rFont val="Calibri"/>
        <family val="2"/>
        <scheme val="minor"/>
      </rPr>
      <t xml:space="preserve"> 2988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2980</t>
    </r>
    <r>
      <rPr>
        <sz val="9"/>
        <color theme="1"/>
        <rFont val="Calibri"/>
        <family val="2"/>
        <scheme val="minor"/>
      </rPr>
      <t>-2972-2964-2954</t>
    </r>
  </si>
  <si>
    <t>NKE-95.5</t>
  </si>
  <si>
    <t>GDX-27</t>
  </si>
  <si>
    <r>
      <t>3012-3018-3024-3030;</t>
    </r>
    <r>
      <rPr>
        <b/>
        <sz val="9"/>
        <color rgb="FF002060"/>
        <rFont val="Calibri"/>
        <family val="2"/>
        <scheme val="minor"/>
      </rPr>
      <t xml:space="preserve"> 3005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2995-</t>
    </r>
    <r>
      <rPr>
        <sz val="9"/>
        <color theme="1"/>
        <rFont val="Calibri"/>
        <family val="2"/>
        <scheme val="minor"/>
      </rPr>
      <t>2988-2980-2972</t>
    </r>
  </si>
  <si>
    <t>SPY-298.5</t>
  </si>
  <si>
    <t>MSFT-138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</si>
  <si>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</si>
  <si>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 xml:space="preserve">阻力345, 生命线322支撑314/292; ER Oct 29 pre-market; </t>
  </si>
  <si>
    <t>TSLA-305</t>
  </si>
  <si>
    <t>AMZN-1725</t>
  </si>
  <si>
    <t>UNG-19.5</t>
  </si>
  <si>
    <t>生命线28.3，压力/支撑 28.8/26.5</t>
  </si>
  <si>
    <t>FB-187.5</t>
  </si>
  <si>
    <t>AAPL-242.5</t>
  </si>
  <si>
    <t>ER Oct 30 after market</t>
  </si>
  <si>
    <t>QQQ-196</t>
  </si>
  <si>
    <t>SHOP-312.5</t>
  </si>
  <si>
    <t>QQQ-195.5</t>
  </si>
  <si>
    <t>QQQ-192.5</t>
  </si>
  <si>
    <t xml:space="preserve">阻力341, 生命线299支撑; 近期压力318.3 </t>
  </si>
  <si>
    <t>ROKU近期压力147.4,站上看继续反弹，已接近高点回落可能大，支撑 140</t>
  </si>
  <si>
    <t>目前压力3.66, 上去反弹可期</t>
  </si>
  <si>
    <t>生命线28.3，压力/支撑 28.8/26.5; 1520-1505</t>
  </si>
  <si>
    <t>SPY-307.5</t>
  </si>
  <si>
    <t>UVXY-19</t>
  </si>
  <si>
    <t>GDX-28</t>
  </si>
  <si>
    <t>SHOP-305</t>
  </si>
  <si>
    <t>ROKU-132</t>
  </si>
  <si>
    <t>SHOP-310</t>
  </si>
  <si>
    <t>UVXY-18.5</t>
  </si>
  <si>
    <t>UVXY-17.5</t>
  </si>
  <si>
    <t>ROKU-145</t>
  </si>
  <si>
    <t>ROKU-146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</si>
</sst>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;[Red]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top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5343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4.8</v>
      </c>
      <c r="J3" s="4">
        <f t="shared" ref="J3:J9" si="0">G3*I3</f>
        <v>9600</v>
      </c>
      <c r="K3" s="7" t="e">
        <f t="shared" ref="K3:K9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25</v>
      </c>
      <c r="E4" s="8">
        <v>43590</v>
      </c>
      <c r="F4" s="8"/>
      <c r="G4" s="1">
        <v>16000</v>
      </c>
      <c r="H4" s="4">
        <v>0.65</v>
      </c>
      <c r="I4" s="4">
        <v>0.03</v>
      </c>
      <c r="J4" s="4">
        <f t="shared" si="0"/>
        <v>480</v>
      </c>
      <c r="K4" s="7" t="e">
        <f t="shared" ca="1" si="1"/>
        <v>#NAME?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10000</v>
      </c>
      <c r="H5" s="4">
        <v>0.15</v>
      </c>
      <c r="I5" s="4">
        <v>0.06</v>
      </c>
      <c r="J5" s="4">
        <f>G5*I5</f>
        <v>600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0.46</v>
      </c>
      <c r="I6" s="4">
        <v>0.25</v>
      </c>
      <c r="J6" s="4">
        <f>G6*I6</f>
        <v>3250</v>
      </c>
      <c r="K6" s="7" t="str">
        <f ca="1">IF(AND(F6&lt;&gt;"", I6/H6&lt;=0.75),"Stop Lose!",IF(AND(F6&lt;&gt;"", _xlfn.DAYS(TODAY(), E6)&gt;=2), "Hold Too Long", "Ok"))</f>
        <v>Stop Lose!</v>
      </c>
      <c r="L6" s="1" t="s">
        <v>39</v>
      </c>
    </row>
    <row r="7" spans="1:13">
      <c r="D7" s="1" t="s">
        <v>30</v>
      </c>
      <c r="E7" s="8">
        <v>43619</v>
      </c>
      <c r="F7" s="8">
        <v>43644</v>
      </c>
      <c r="G7" s="1">
        <v>2000</v>
      </c>
      <c r="H7" s="4">
        <v>1.2</v>
      </c>
      <c r="I7" s="4">
        <v>0.06</v>
      </c>
      <c r="J7" s="4">
        <f t="shared" si="0"/>
        <v>120</v>
      </c>
      <c r="K7" s="7" t="str">
        <f t="shared" ca="1" si="1"/>
        <v>Stop Lose!</v>
      </c>
    </row>
    <row r="8" spans="1:13">
      <c r="D8" s="1" t="s">
        <v>30</v>
      </c>
      <c r="E8" s="8">
        <v>43635</v>
      </c>
      <c r="F8" s="8">
        <v>43658</v>
      </c>
      <c r="G8" s="1">
        <v>1000</v>
      </c>
      <c r="H8" s="4">
        <v>1.8</v>
      </c>
      <c r="I8" s="4">
        <v>1.77</v>
      </c>
      <c r="J8" s="4">
        <f t="shared" si="0"/>
        <v>1770</v>
      </c>
      <c r="K8" s="7" t="e">
        <f t="shared" ca="1" si="1"/>
        <v>#NAME?</v>
      </c>
    </row>
    <row r="9" spans="1:13">
      <c r="D9" s="1" t="s">
        <v>30</v>
      </c>
      <c r="E9" s="8">
        <v>43627</v>
      </c>
      <c r="F9" s="8">
        <v>43644</v>
      </c>
      <c r="G9" s="1">
        <v>4000</v>
      </c>
      <c r="H9" s="4">
        <v>0.83</v>
      </c>
      <c r="I9" s="4">
        <v>0.24</v>
      </c>
      <c r="J9" s="4">
        <f t="shared" si="0"/>
        <v>960</v>
      </c>
      <c r="K9" s="7" t="str">
        <f t="shared" ca="1" si="1"/>
        <v>Stop Lose!</v>
      </c>
    </row>
    <row r="10" spans="1:13">
      <c r="B10" s="1" t="s">
        <v>12</v>
      </c>
      <c r="I10" s="4" t="s">
        <v>9</v>
      </c>
      <c r="J10" s="4">
        <f>SUM(J3:J9)</f>
        <v>16780</v>
      </c>
      <c r="L10" s="1">
        <f>SUMIF(F3:F9, "&lt;&gt;",J3:J9)</f>
        <v>6700</v>
      </c>
      <c r="M10" s="1" t="s">
        <v>36</v>
      </c>
    </row>
    <row r="11" spans="1:13">
      <c r="A11" s="1" t="s">
        <v>23</v>
      </c>
      <c r="B11" s="1">
        <v>68300</v>
      </c>
      <c r="H11" s="4">
        <v>25474</v>
      </c>
      <c r="I11" s="4" t="s">
        <v>10</v>
      </c>
      <c r="J11" s="4">
        <f>C3+J10</f>
        <v>22123</v>
      </c>
      <c r="K11" s="7">
        <f>J11-H11</f>
        <v>-3351</v>
      </c>
      <c r="L11" s="4">
        <f>J11-'20190619'!J11</f>
        <v>0</v>
      </c>
      <c r="M11" s="4" t="s">
        <v>38</v>
      </c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757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1.77</v>
      </c>
      <c r="J13" s="4">
        <f t="shared" ref="J13" si="2">G13*I13</f>
        <v>2124</v>
      </c>
      <c r="K13" s="7" t="str">
        <f t="shared" ref="K13" ca="1" si="3">IF(AND(F13&lt;&gt;"", I13/H13&lt;=0.75),"Stop Lose!",IF(AND(F13&lt;&gt;"", _xlfn.DAYS(TODAY(), E13)&gt;=2), "Hold Too Long", "Ok"))</f>
        <v>Stop Lose!</v>
      </c>
    </row>
    <row r="14" spans="1:13">
      <c r="B14" s="1" t="s">
        <v>12</v>
      </c>
      <c r="I14" s="4" t="s">
        <v>9</v>
      </c>
      <c r="J14" s="4">
        <f>SUM(J13:J13)</f>
        <v>2124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C13+J14</f>
        <v>2881</v>
      </c>
      <c r="K15" s="7">
        <f>J15-H15</f>
        <v>-2119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290</v>
      </c>
      <c r="D17" s="1" t="s">
        <v>25</v>
      </c>
      <c r="E17" s="1"/>
      <c r="F17" s="1"/>
      <c r="G17" s="1">
        <v>1700</v>
      </c>
      <c r="H17" s="4">
        <v>5.28</v>
      </c>
      <c r="I17" s="4">
        <v>4.8</v>
      </c>
      <c r="J17" s="4">
        <f>G17*I17</f>
        <v>8160</v>
      </c>
      <c r="L17" s="1"/>
      <c r="M17" s="1"/>
    </row>
    <row r="18" spans="1:13" s="7" customFormat="1">
      <c r="A18" s="1"/>
      <c r="B18" s="1"/>
      <c r="C18" s="1"/>
      <c r="D18" s="1" t="s">
        <v>11</v>
      </c>
      <c r="E18" s="1"/>
      <c r="F18" s="1"/>
      <c r="G18" s="1">
        <v>450</v>
      </c>
      <c r="H18" s="4">
        <v>23.66</v>
      </c>
      <c r="I18" s="4">
        <v>18.87</v>
      </c>
      <c r="J18" s="4">
        <f>G18*I18</f>
        <v>8491.5</v>
      </c>
      <c r="L18" s="1"/>
      <c r="M18" s="1"/>
    </row>
    <row r="19" spans="1:13" s="7" customFormat="1">
      <c r="A19" s="1"/>
      <c r="B19" s="1" t="s">
        <v>13</v>
      </c>
      <c r="C19" s="1"/>
      <c r="D19" s="1"/>
      <c r="E19" s="1"/>
      <c r="F19" s="1"/>
      <c r="G19" s="1"/>
      <c r="H19" s="4"/>
      <c r="I19" s="4" t="s">
        <v>9</v>
      </c>
      <c r="J19" s="4">
        <f>SUM(J17:J18)</f>
        <v>16651.5</v>
      </c>
      <c r="L19" s="1"/>
      <c r="M19" s="1"/>
    </row>
    <row r="20" spans="1:13" s="7" customFormat="1">
      <c r="A20" s="1" t="s">
        <v>23</v>
      </c>
      <c r="B20" s="1">
        <v>22000</v>
      </c>
      <c r="C20" s="1"/>
      <c r="D20" s="1"/>
      <c r="E20" s="1"/>
      <c r="F20" s="1"/>
      <c r="G20" s="1"/>
      <c r="H20" s="4"/>
      <c r="I20" s="4" t="s">
        <v>10</v>
      </c>
      <c r="J20" s="4">
        <f>C17+J19</f>
        <v>16941.5</v>
      </c>
      <c r="K20" s="7">
        <f>J20-B20</f>
        <v>-5058.5</v>
      </c>
      <c r="L20" s="1"/>
      <c r="M20" s="1"/>
    </row>
    <row r="22" spans="1:13" s="7" customFormat="1">
      <c r="A22" s="1" t="s">
        <v>23</v>
      </c>
      <c r="B22" s="1">
        <f>B11+B15+B20</f>
        <v>95300</v>
      </c>
      <c r="C22" s="1"/>
      <c r="D22" s="1"/>
      <c r="E22" s="1"/>
      <c r="F22" s="1"/>
      <c r="G22" s="1"/>
      <c r="H22" s="4"/>
      <c r="I22" s="4" t="s">
        <v>14</v>
      </c>
      <c r="J22" s="4">
        <f>J11+J15+J20</f>
        <v>41945.5</v>
      </c>
      <c r="L22" s="1"/>
      <c r="M22" s="1"/>
    </row>
    <row r="25" spans="1:13" s="7" customFormat="1">
      <c r="A25" s="1" t="s">
        <v>15</v>
      </c>
      <c r="B25" s="1" t="s">
        <v>19</v>
      </c>
      <c r="C25" s="1">
        <v>170</v>
      </c>
      <c r="D25" s="1" t="s">
        <v>24</v>
      </c>
      <c r="E25" s="1"/>
      <c r="F25" s="1"/>
      <c r="G25" s="1">
        <v>100</v>
      </c>
      <c r="H25" s="4">
        <v>73.819999999999993</v>
      </c>
      <c r="I25" s="4">
        <v>56.85</v>
      </c>
      <c r="J25" s="4">
        <f t="shared" ref="J25:J27" si="4">G25*I25</f>
        <v>5685</v>
      </c>
      <c r="L25" s="1"/>
      <c r="M25" s="1"/>
    </row>
    <row r="26" spans="1:13" s="7" customFormat="1">
      <c r="A26" s="1"/>
      <c r="B26" s="1"/>
      <c r="C26" s="1"/>
      <c r="D26" s="1" t="s">
        <v>27</v>
      </c>
      <c r="E26" s="1"/>
      <c r="F26" s="1"/>
      <c r="G26" s="1">
        <v>800</v>
      </c>
      <c r="H26" s="4">
        <v>22.26</v>
      </c>
      <c r="I26" s="4">
        <v>21.02</v>
      </c>
      <c r="J26" s="4">
        <f t="shared" si="4"/>
        <v>16816</v>
      </c>
      <c r="L26" s="1"/>
      <c r="M26" s="1"/>
    </row>
    <row r="27" spans="1:13" s="7" customFormat="1">
      <c r="A27" s="1"/>
      <c r="B27" s="1"/>
      <c r="C27" s="1"/>
      <c r="D27" s="1" t="s">
        <v>40</v>
      </c>
      <c r="E27" s="1"/>
      <c r="F27" s="1"/>
      <c r="G27" s="1">
        <v>950</v>
      </c>
      <c r="H27" s="4">
        <v>9.5500000000000007</v>
      </c>
      <c r="I27" s="4">
        <v>9.5500000000000007</v>
      </c>
      <c r="J27" s="4">
        <f t="shared" si="4"/>
        <v>9072.5</v>
      </c>
      <c r="L27" s="1"/>
      <c r="M27" s="1"/>
    </row>
    <row r="28" spans="1:13" s="7" customFormat="1">
      <c r="A28" s="1"/>
      <c r="B28" s="1"/>
      <c r="C28" s="1"/>
      <c r="D28" s="1" t="s">
        <v>25</v>
      </c>
      <c r="E28" s="1"/>
      <c r="F28" s="1"/>
      <c r="G28" s="1">
        <v>1520</v>
      </c>
      <c r="H28" s="4">
        <v>4.33</v>
      </c>
      <c r="I28" s="4">
        <v>4.8</v>
      </c>
      <c r="J28" s="4">
        <f>G28*I28*A1</f>
        <v>9776.6400000000012</v>
      </c>
      <c r="L28" s="1"/>
      <c r="M28" s="1"/>
    </row>
    <row r="29" spans="1:13" s="7" customFormat="1">
      <c r="A29" s="1"/>
      <c r="B29" s="1" t="s">
        <v>13</v>
      </c>
      <c r="C29" s="1"/>
      <c r="D29" s="1"/>
      <c r="E29" s="1"/>
      <c r="F29" s="1"/>
      <c r="G29" s="1"/>
      <c r="H29" s="4"/>
      <c r="I29" s="4" t="s">
        <v>9</v>
      </c>
      <c r="J29" s="4">
        <f>SUM(J25:J28)</f>
        <v>41350.14</v>
      </c>
      <c r="L29" s="1"/>
      <c r="M29" s="1"/>
    </row>
    <row r="30" spans="1:13" s="7" customFormat="1">
      <c r="A30" s="1" t="s">
        <v>23</v>
      </c>
      <c r="B30" s="1">
        <v>58282</v>
      </c>
      <c r="C30" s="1"/>
      <c r="D30" s="1"/>
      <c r="E30" s="1"/>
      <c r="F30" s="1"/>
      <c r="G30" s="1"/>
      <c r="H30" s="4"/>
      <c r="I30" s="4" t="s">
        <v>10</v>
      </c>
      <c r="J30" s="4">
        <f>C25+J29</f>
        <v>41520.14</v>
      </c>
      <c r="L30" s="1"/>
      <c r="M30" s="1"/>
    </row>
    <row r="34" spans="1:13" s="7" customFormat="1">
      <c r="A34" s="1" t="s">
        <v>15</v>
      </c>
      <c r="B34" s="1" t="s">
        <v>16</v>
      </c>
      <c r="C34" s="1">
        <v>38</v>
      </c>
      <c r="D34" s="1" t="s">
        <v>25</v>
      </c>
      <c r="E34" s="1"/>
      <c r="F34" s="1"/>
      <c r="G34" s="1">
        <v>400</v>
      </c>
      <c r="H34" s="4">
        <v>5.69</v>
      </c>
      <c r="I34" s="4">
        <v>4.8</v>
      </c>
      <c r="J34" s="4">
        <f t="shared" ref="J34" si="5">G34*I34</f>
        <v>1920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SUM(J34:J34)*A1</f>
        <v>2572.8000000000002</v>
      </c>
      <c r="L35" s="1"/>
      <c r="M35" s="1"/>
    </row>
    <row r="36" spans="1:13" s="7" customFormat="1">
      <c r="A36" s="1" t="s">
        <v>23</v>
      </c>
      <c r="B36" s="1">
        <v>6000</v>
      </c>
      <c r="C36" s="1"/>
      <c r="D36" s="1"/>
      <c r="E36" s="1"/>
      <c r="F36" s="1"/>
      <c r="G36" s="1"/>
      <c r="H36" s="4"/>
      <c r="I36" s="4" t="s">
        <v>10</v>
      </c>
      <c r="J36" s="4">
        <f>C34+J35</f>
        <v>2610.8000000000002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4.8</v>
      </c>
      <c r="J39" s="4">
        <f>G39*I39*A1</f>
        <v>7718.4000000000005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SUM(J38:J39)*1.3</f>
        <v>15576.795000000002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15993.795000000002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4.8</v>
      </c>
      <c r="J44" s="4">
        <f>G44*I44*A1</f>
        <v>8554.5600000000013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8554.5600000000013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8576.5600000000013</v>
      </c>
      <c r="L46" s="1"/>
      <c r="M46" s="1"/>
    </row>
    <row r="49" spans="1:13" s="7" customFormat="1">
      <c r="A49" s="1" t="s">
        <v>23</v>
      </c>
      <c r="B49" s="1">
        <f>B36+B41+B46</f>
        <v>37100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27159.155000000002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3030</v>
      </c>
      <c r="D3" s="1" t="s">
        <v>25</v>
      </c>
      <c r="E3" s="8">
        <v>43590</v>
      </c>
      <c r="F3" s="8"/>
      <c r="G3" s="1">
        <v>1500</v>
      </c>
      <c r="H3" s="4">
        <v>5.62</v>
      </c>
      <c r="I3" s="4">
        <v>4.58</v>
      </c>
      <c r="J3" s="4">
        <f t="shared" ref="J3:J8" si="0">G3*I3</f>
        <v>6870</v>
      </c>
      <c r="K3" s="7" t="e">
        <f t="shared" ref="K3:K8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0.02</v>
      </c>
      <c r="J4" s="4">
        <f>G4*I4</f>
        <v>300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32</v>
      </c>
      <c r="E5" s="8">
        <v>43636</v>
      </c>
      <c r="F5" s="8">
        <v>43665</v>
      </c>
      <c r="G5" s="1">
        <v>6000</v>
      </c>
      <c r="H5" s="4">
        <v>0.31</v>
      </c>
      <c r="I5" s="4">
        <v>0.26</v>
      </c>
      <c r="J5" s="4">
        <f>G5*I5</f>
        <v>1560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51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0.08</v>
      </c>
      <c r="J8" s="4">
        <f t="shared" si="0"/>
        <v>160</v>
      </c>
      <c r="K8" s="7" t="str">
        <f t="shared" ca="1" si="1"/>
        <v>Stop Lose!</v>
      </c>
    </row>
    <row r="9" spans="1:13">
      <c r="B9" s="1" t="s">
        <v>12</v>
      </c>
      <c r="I9" s="4" t="s">
        <v>9</v>
      </c>
      <c r="J9" s="4">
        <f>SUM(J3:J8)</f>
        <v>10140</v>
      </c>
      <c r="L9" s="1">
        <f>SUMIF(F3:F8, "&lt;&gt;",J3:J8)</f>
        <v>3270</v>
      </c>
      <c r="M9" s="1" t="s">
        <v>36</v>
      </c>
    </row>
    <row r="10" spans="1:13">
      <c r="A10" s="1" t="s">
        <v>23</v>
      </c>
      <c r="B10" s="1">
        <v>68300</v>
      </c>
      <c r="H10" s="4">
        <v>13885</v>
      </c>
      <c r="I10" s="4" t="s">
        <v>10</v>
      </c>
      <c r="J10" s="4">
        <f>C3+J9</f>
        <v>13170</v>
      </c>
      <c r="K10" s="7">
        <f>J10-H10</f>
        <v>-715</v>
      </c>
      <c r="L10" s="4">
        <f>J10-'20190628'!J13</f>
        <v>-1145</v>
      </c>
      <c r="M10" s="4" t="s">
        <v>38</v>
      </c>
    </row>
    <row r="11" spans="1:13">
      <c r="L11" s="4"/>
      <c r="M11" s="4"/>
    </row>
    <row r="12" spans="1:13">
      <c r="A12" s="1" t="s">
        <v>22</v>
      </c>
      <c r="B12" s="1">
        <v>51927769</v>
      </c>
      <c r="C12" s="1">
        <v>757</v>
      </c>
      <c r="D12" s="1" t="s">
        <v>26</v>
      </c>
      <c r="E12" s="8">
        <v>43628</v>
      </c>
      <c r="F12" s="8">
        <v>43658</v>
      </c>
      <c r="G12" s="1">
        <v>1200</v>
      </c>
      <c r="H12" s="4">
        <v>3.92</v>
      </c>
      <c r="I12" s="4">
        <v>0.39</v>
      </c>
      <c r="J12" s="4">
        <f t="shared" ref="J12" si="2">G12*I12</f>
        <v>468</v>
      </c>
      <c r="K12" s="7" t="str">
        <f t="shared" ref="K12" ca="1" si="3">IF(AND(F12&lt;&gt;"", I12/H12&lt;=0.75),"Stop Lose!",IF(AND(F12&lt;&gt;"", _xlfn.DAYS(TODAY(), E12)&gt;=2), "Hold Too Long", "Ok"))</f>
        <v>Stop Lose!</v>
      </c>
    </row>
    <row r="13" spans="1:13">
      <c r="B13" s="1" t="s">
        <v>12</v>
      </c>
      <c r="I13" s="4" t="s">
        <v>9</v>
      </c>
      <c r="J13" s="4">
        <f>SUM(J12:J12)</f>
        <v>468</v>
      </c>
    </row>
    <row r="14" spans="1:13">
      <c r="A14" s="1" t="s">
        <v>23</v>
      </c>
      <c r="B14" s="1">
        <v>5000</v>
      </c>
      <c r="H14" s="4">
        <v>5000</v>
      </c>
      <c r="I14" s="4" t="s">
        <v>10</v>
      </c>
      <c r="J14" s="4">
        <f>C12+J13</f>
        <v>1225</v>
      </c>
      <c r="K14" s="7">
        <f>J14-H14</f>
        <v>-3775</v>
      </c>
      <c r="L14" s="4"/>
      <c r="M14" s="4"/>
    </row>
    <row r="16" spans="1:13" s="7" customFormat="1">
      <c r="A16" s="1" t="s">
        <v>1</v>
      </c>
      <c r="B16" s="1" t="s">
        <v>5</v>
      </c>
      <c r="C16" s="1">
        <v>290</v>
      </c>
      <c r="D16" s="1" t="s">
        <v>25</v>
      </c>
      <c r="E16" s="1"/>
      <c r="F16" s="1"/>
      <c r="G16" s="1">
        <v>1700</v>
      </c>
      <c r="H16" s="4">
        <v>5.28</v>
      </c>
      <c r="I16" s="4">
        <v>4.8</v>
      </c>
      <c r="J16" s="4">
        <f>G16*I16</f>
        <v>8160</v>
      </c>
      <c r="L16" s="1"/>
      <c r="M16" s="1"/>
    </row>
    <row r="17" spans="1:13" s="7" customFormat="1">
      <c r="A17" s="1"/>
      <c r="B17" s="1"/>
      <c r="C17" s="1"/>
      <c r="D17" s="1" t="s">
        <v>11</v>
      </c>
      <c r="E17" s="1"/>
      <c r="F17" s="1"/>
      <c r="G17" s="1">
        <v>450</v>
      </c>
      <c r="H17" s="4">
        <v>23.66</v>
      </c>
      <c r="I17" s="4">
        <v>18.87</v>
      </c>
      <c r="J17" s="4">
        <f>G17*I17</f>
        <v>8491.5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SUM(J16:J17)</f>
        <v>16651.5</v>
      </c>
      <c r="L18" s="1"/>
      <c r="M18" s="1"/>
    </row>
    <row r="19" spans="1:13" s="7" customFormat="1">
      <c r="A19" s="1" t="s">
        <v>23</v>
      </c>
      <c r="B19" s="1">
        <v>22000</v>
      </c>
      <c r="C19" s="1"/>
      <c r="D19" s="1"/>
      <c r="E19" s="1"/>
      <c r="F19" s="1"/>
      <c r="G19" s="1"/>
      <c r="H19" s="4"/>
      <c r="I19" s="4" t="s">
        <v>10</v>
      </c>
      <c r="J19" s="4">
        <f>C16+J18</f>
        <v>16941.5</v>
      </c>
      <c r="K19" s="7">
        <f>J19-B19</f>
        <v>-5058.5</v>
      </c>
      <c r="L19" s="1"/>
      <c r="M19" s="1"/>
    </row>
    <row r="21" spans="1:13" s="7" customFormat="1">
      <c r="A21" s="1" t="s">
        <v>23</v>
      </c>
      <c r="B21" s="1">
        <f>B10+B14+B19</f>
        <v>95300</v>
      </c>
      <c r="C21" s="1"/>
      <c r="D21" s="1"/>
      <c r="E21" s="1"/>
      <c r="F21" s="1"/>
      <c r="G21" s="1"/>
      <c r="H21" s="4"/>
      <c r="I21" s="4" t="s">
        <v>14</v>
      </c>
      <c r="J21" s="4">
        <f>J10+J14+J19</f>
        <v>31336.5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19062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56.85</v>
      </c>
      <c r="J24" s="4">
        <f t="shared" ref="J24:J26" si="4">G24*I24</f>
        <v>5685</v>
      </c>
      <c r="L24" s="1"/>
      <c r="M24" s="1"/>
    </row>
    <row r="25" spans="1:13" s="7" customFormat="1">
      <c r="A25" s="1"/>
      <c r="B25" s="1"/>
      <c r="C25" s="1"/>
      <c r="D25" s="1" t="s">
        <v>27</v>
      </c>
      <c r="E25" s="1"/>
      <c r="F25" s="1"/>
      <c r="G25" s="1">
        <v>400</v>
      </c>
      <c r="H25" s="4">
        <v>22.26</v>
      </c>
      <c r="I25" s="4">
        <v>22</v>
      </c>
      <c r="J25" s="4">
        <f t="shared" si="4"/>
        <v>8800</v>
      </c>
      <c r="L25" s="1"/>
      <c r="M25" s="1"/>
    </row>
    <row r="26" spans="1:13" s="7" customFormat="1">
      <c r="A26" s="1"/>
      <c r="B26" s="1"/>
      <c r="C26" s="1"/>
      <c r="D26" s="1" t="s">
        <v>40</v>
      </c>
      <c r="E26" s="1"/>
      <c r="F26" s="1"/>
      <c r="G26" s="1">
        <v>0</v>
      </c>
      <c r="H26" s="4">
        <v>9.25</v>
      </c>
      <c r="I26" s="4">
        <v>8.8000000000000007</v>
      </c>
      <c r="J26" s="4">
        <f t="shared" si="4"/>
        <v>0</v>
      </c>
      <c r="L26" s="1"/>
      <c r="M26" s="1"/>
    </row>
    <row r="27" spans="1:13" s="7" customFormat="1">
      <c r="A27" s="1"/>
      <c r="B27" s="1"/>
      <c r="C27" s="1"/>
      <c r="D27" s="1" t="s">
        <v>25</v>
      </c>
      <c r="E27" s="1"/>
      <c r="F27" s="1"/>
      <c r="G27" s="1">
        <v>1520</v>
      </c>
      <c r="H27" s="4">
        <v>4.33</v>
      </c>
      <c r="I27" s="4">
        <v>4.91</v>
      </c>
      <c r="J27" s="4">
        <f>G27*I27*A1</f>
        <v>10000.688</v>
      </c>
      <c r="L27" s="1"/>
      <c r="M27" s="1"/>
    </row>
    <row r="28" spans="1:13" s="7" customFormat="1">
      <c r="A28" s="1"/>
      <c r="B28" s="1" t="s">
        <v>13</v>
      </c>
      <c r="C28" s="1"/>
      <c r="D28" s="1"/>
      <c r="E28" s="1"/>
      <c r="F28" s="1"/>
      <c r="G28" s="1"/>
      <c r="H28" s="4"/>
      <c r="I28" s="4" t="s">
        <v>9</v>
      </c>
      <c r="J28" s="4">
        <f>SUM(J24:J27)</f>
        <v>24485.688000000002</v>
      </c>
      <c r="L28" s="1"/>
      <c r="M28" s="1"/>
    </row>
    <row r="29" spans="1:13" s="7" customFormat="1">
      <c r="A29" s="1" t="s">
        <v>23</v>
      </c>
      <c r="B29" s="1">
        <v>58582</v>
      </c>
      <c r="C29" s="1"/>
      <c r="D29" s="1"/>
      <c r="E29" s="1"/>
      <c r="F29" s="1"/>
      <c r="G29" s="1"/>
      <c r="H29" s="4"/>
      <c r="I29" s="4" t="s">
        <v>10</v>
      </c>
      <c r="J29" s="4">
        <f>C24+J28</f>
        <v>43547.688000000002</v>
      </c>
      <c r="L29" s="1"/>
      <c r="M29" s="1"/>
    </row>
    <row r="33" spans="1:13" s="7" customFormat="1">
      <c r="A33" s="1" t="s">
        <v>15</v>
      </c>
      <c r="B33" s="1" t="s">
        <v>16</v>
      </c>
      <c r="C33" s="1">
        <v>38</v>
      </c>
      <c r="D33" s="1" t="s">
        <v>25</v>
      </c>
      <c r="E33" s="1"/>
      <c r="F33" s="1"/>
      <c r="G33" s="1">
        <v>400</v>
      </c>
      <c r="H33" s="4">
        <v>5.69</v>
      </c>
      <c r="I33" s="4">
        <v>4.8</v>
      </c>
      <c r="J33" s="4">
        <f t="shared" ref="J33" si="5">G33*I33</f>
        <v>1920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SUM(J33:J33)*A1</f>
        <v>2572.8000000000002</v>
      </c>
      <c r="L34" s="1"/>
      <c r="M34" s="1"/>
    </row>
    <row r="35" spans="1:13" s="7" customFormat="1">
      <c r="A35" s="1" t="s">
        <v>23</v>
      </c>
      <c r="B35" s="1">
        <v>6000</v>
      </c>
      <c r="C35" s="1"/>
      <c r="D35" s="1"/>
      <c r="E35" s="1"/>
      <c r="F35" s="1"/>
      <c r="G35" s="1"/>
      <c r="H35" s="4"/>
      <c r="I35" s="4" t="s">
        <v>10</v>
      </c>
      <c r="J35" s="4">
        <f>C33+J34</f>
        <v>2610.8000000000002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4.8</v>
      </c>
      <c r="J38" s="4">
        <f>G38*I38*A1</f>
        <v>7718.4000000000005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SUM(J37:J38)*1.3</f>
        <v>15576.795000000002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15993.795000000002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4.8</v>
      </c>
      <c r="J43" s="4">
        <f>G43*I43*A1</f>
        <v>8554.5600000000013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8554.5600000000013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8576.5600000000013</v>
      </c>
      <c r="L45" s="1"/>
      <c r="M45" s="1"/>
    </row>
    <row r="48" spans="1:13" s="7" customFormat="1">
      <c r="A48" s="1" t="s">
        <v>23</v>
      </c>
      <c r="B48" s="1">
        <f>B35+B40+B45</f>
        <v>37100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27159.155000000002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-47.2</v>
      </c>
      <c r="D3" s="1" t="s">
        <v>25</v>
      </c>
      <c r="E3" s="8">
        <v>43590</v>
      </c>
      <c r="F3" s="8"/>
      <c r="G3" s="1">
        <v>1000</v>
      </c>
      <c r="H3" s="4">
        <v>5.62</v>
      </c>
      <c r="I3" s="4">
        <v>4.47</v>
      </c>
      <c r="J3" s="4">
        <f t="shared" ref="J3:J9" si="0">G3*I3</f>
        <v>4470</v>
      </c>
      <c r="K3" s="7" t="e">
        <f t="shared" ref="K3:K9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0.04</v>
      </c>
      <c r="J4" s="4">
        <f>G4*I4</f>
        <v>600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32</v>
      </c>
      <c r="E5" s="8">
        <v>43636</v>
      </c>
      <c r="F5" s="8">
        <v>43665</v>
      </c>
      <c r="G5" s="1">
        <v>6000</v>
      </c>
      <c r="H5" s="4">
        <v>0.31</v>
      </c>
      <c r="I5" s="4">
        <v>0.36</v>
      </c>
      <c r="J5" s="4">
        <f>G5*I5</f>
        <v>2160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26</v>
      </c>
      <c r="E6" s="8">
        <v>43649</v>
      </c>
      <c r="F6" s="8">
        <v>43728</v>
      </c>
      <c r="G6" s="1">
        <v>1600</v>
      </c>
      <c r="H6" s="4">
        <v>3.3</v>
      </c>
      <c r="I6" s="4">
        <v>3.22</v>
      </c>
      <c r="J6" s="4">
        <f>G6*I6</f>
        <v>5152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0.05</v>
      </c>
      <c r="J7" s="4">
        <f>G7*I7</f>
        <v>650</v>
      </c>
      <c r="K7" s="7" t="str">
        <f ca="1">IF(AND(F7&lt;&gt;"", I7/H7&lt;=0.75),"Stop Lose!",IF(AND(F7&lt;&gt;"", _xlfn.DAYS(TODAY(), E7)&gt;=2), "Hold Too Long", "Ok"))</f>
        <v>Stop Lose!</v>
      </c>
      <c r="L7" s="1" t="s">
        <v>52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0.05</v>
      </c>
      <c r="J8" s="4">
        <f>G8*I8</f>
        <v>300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46</v>
      </c>
      <c r="E9" s="8">
        <v>43643</v>
      </c>
      <c r="F9" s="8">
        <v>43658</v>
      </c>
      <c r="G9" s="1">
        <v>2000</v>
      </c>
      <c r="H9" s="4">
        <v>0.8</v>
      </c>
      <c r="I9" s="4">
        <v>0.06</v>
      </c>
      <c r="J9" s="4">
        <f t="shared" si="0"/>
        <v>120</v>
      </c>
      <c r="K9" s="7" t="str">
        <f t="shared" ca="1" si="1"/>
        <v>Stop Lose!</v>
      </c>
    </row>
    <row r="10" spans="1:13">
      <c r="B10" s="1" t="s">
        <v>12</v>
      </c>
      <c r="I10" s="4" t="s">
        <v>9</v>
      </c>
      <c r="J10" s="4">
        <f>SUM(J3:J9)</f>
        <v>13452</v>
      </c>
      <c r="L10" s="1">
        <f>SUMIF(F3:F9, "&lt;&gt;",J3:J9)</f>
        <v>8982</v>
      </c>
      <c r="M10" s="1" t="s">
        <v>36</v>
      </c>
    </row>
    <row r="11" spans="1:13">
      <c r="A11" s="1" t="s">
        <v>23</v>
      </c>
      <c r="B11" s="1">
        <v>68300</v>
      </c>
      <c r="H11" s="4">
        <v>13170</v>
      </c>
      <c r="I11" s="4" t="s">
        <v>10</v>
      </c>
      <c r="J11" s="4">
        <f>C3+J10</f>
        <v>13404.8</v>
      </c>
      <c r="K11" s="7">
        <f>J11-H11</f>
        <v>234.79999999999927</v>
      </c>
      <c r="L11" s="4">
        <f>J11-'20190628'!J13</f>
        <v>-910.20000000000073</v>
      </c>
      <c r="M11" s="4" t="s">
        <v>38</v>
      </c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757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0.39</v>
      </c>
      <c r="J13" s="4">
        <f t="shared" ref="J13" si="2">G13*I13</f>
        <v>468</v>
      </c>
      <c r="K13" s="7" t="str">
        <f t="shared" ref="K13" ca="1" si="3">IF(AND(F13&lt;&gt;"", I13/H13&lt;=0.75),"Stop Lose!",IF(AND(F13&lt;&gt;"", _xlfn.DAYS(TODAY(), E13)&gt;=2), "Hold Too Long", "Ok"))</f>
        <v>Stop Lose!</v>
      </c>
    </row>
    <row r="14" spans="1:13">
      <c r="B14" s="1" t="s">
        <v>12</v>
      </c>
      <c r="I14" s="4" t="s">
        <v>9</v>
      </c>
      <c r="J14" s="4">
        <f>SUM(J13:J13)</f>
        <v>468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C13+J14</f>
        <v>1225</v>
      </c>
      <c r="K15" s="7">
        <f>J15-H15</f>
        <v>-3775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290</v>
      </c>
      <c r="D17" s="1" t="s">
        <v>25</v>
      </c>
      <c r="E17" s="1"/>
      <c r="F17" s="1"/>
      <c r="G17" s="1">
        <v>1700</v>
      </c>
      <c r="H17" s="4">
        <v>5.28</v>
      </c>
      <c r="I17" s="4">
        <v>4.8</v>
      </c>
      <c r="J17" s="4">
        <f>G17*I17</f>
        <v>8160</v>
      </c>
      <c r="L17" s="1"/>
      <c r="M17" s="1"/>
    </row>
    <row r="18" spans="1:13" s="7" customFormat="1">
      <c r="A18" s="1"/>
      <c r="B18" s="1"/>
      <c r="C18" s="1"/>
      <c r="D18" s="1" t="s">
        <v>11</v>
      </c>
      <c r="E18" s="1"/>
      <c r="F18" s="1"/>
      <c r="G18" s="1">
        <v>450</v>
      </c>
      <c r="H18" s="4">
        <v>23.66</v>
      </c>
      <c r="I18" s="4">
        <v>18.87</v>
      </c>
      <c r="J18" s="4">
        <f>G18*I18</f>
        <v>8491.5</v>
      </c>
      <c r="L18" s="1"/>
      <c r="M18" s="1"/>
    </row>
    <row r="19" spans="1:13" s="7" customFormat="1">
      <c r="A19" s="1"/>
      <c r="B19" s="1" t="s">
        <v>13</v>
      </c>
      <c r="C19" s="1"/>
      <c r="D19" s="1"/>
      <c r="E19" s="1"/>
      <c r="F19" s="1"/>
      <c r="G19" s="1"/>
      <c r="H19" s="4"/>
      <c r="I19" s="4" t="s">
        <v>9</v>
      </c>
      <c r="J19" s="4">
        <f>SUM(J17:J18)</f>
        <v>16651.5</v>
      </c>
      <c r="L19" s="1"/>
      <c r="M19" s="1"/>
    </row>
    <row r="20" spans="1:13" s="7" customFormat="1">
      <c r="A20" s="1" t="s">
        <v>23</v>
      </c>
      <c r="B20" s="1">
        <v>22000</v>
      </c>
      <c r="C20" s="1"/>
      <c r="D20" s="1"/>
      <c r="E20" s="1"/>
      <c r="F20" s="1"/>
      <c r="G20" s="1"/>
      <c r="H20" s="4"/>
      <c r="I20" s="4" t="s">
        <v>10</v>
      </c>
      <c r="J20" s="4">
        <f>C17+J19</f>
        <v>16941.5</v>
      </c>
      <c r="K20" s="7">
        <f>J20-B20</f>
        <v>-5058.5</v>
      </c>
      <c r="L20" s="1"/>
      <c r="M20" s="1"/>
    </row>
    <row r="22" spans="1:13" s="7" customFormat="1">
      <c r="A22" s="1" t="s">
        <v>23</v>
      </c>
      <c r="B22" s="1">
        <f>B11+B15+B20</f>
        <v>95300</v>
      </c>
      <c r="C22" s="1"/>
      <c r="D22" s="1"/>
      <c r="E22" s="1"/>
      <c r="F22" s="1"/>
      <c r="G22" s="1"/>
      <c r="H22" s="4"/>
      <c r="I22" s="4" t="s">
        <v>14</v>
      </c>
      <c r="J22" s="4">
        <f>J11+J15+J20</f>
        <v>31571.3</v>
      </c>
      <c r="L22" s="1"/>
      <c r="M22" s="1"/>
    </row>
    <row r="25" spans="1:13" s="7" customFormat="1">
      <c r="A25" s="1" t="s">
        <v>15</v>
      </c>
      <c r="B25" s="1" t="s">
        <v>19</v>
      </c>
      <c r="C25" s="1">
        <v>11215</v>
      </c>
      <c r="D25" s="1" t="s">
        <v>24</v>
      </c>
      <c r="E25" s="1"/>
      <c r="F25" s="1"/>
      <c r="G25" s="1">
        <v>100</v>
      </c>
      <c r="H25" s="4">
        <v>73.819999999999993</v>
      </c>
      <c r="I25" s="4">
        <v>56.85</v>
      </c>
      <c r="J25" s="4">
        <f t="shared" ref="J25:J27" si="4">G25*I25</f>
        <v>5685</v>
      </c>
      <c r="L25" s="1"/>
      <c r="M25" s="1"/>
    </row>
    <row r="26" spans="1:13" s="7" customFormat="1">
      <c r="A26" s="1"/>
      <c r="B26" s="1"/>
      <c r="C26" s="1"/>
      <c r="D26" s="1" t="s">
        <v>27</v>
      </c>
      <c r="E26" s="1"/>
      <c r="F26" s="1"/>
      <c r="G26" s="1">
        <v>800</v>
      </c>
      <c r="H26" s="4">
        <v>22.26</v>
      </c>
      <c r="I26" s="4">
        <v>22</v>
      </c>
      <c r="J26" s="4">
        <f t="shared" si="4"/>
        <v>17600</v>
      </c>
      <c r="L26" s="1"/>
      <c r="M26" s="1"/>
    </row>
    <row r="27" spans="1:13" s="7" customFormat="1">
      <c r="A27" s="1"/>
      <c r="B27" s="1"/>
      <c r="C27" s="1"/>
      <c r="D27" s="1" t="s">
        <v>40</v>
      </c>
      <c r="E27" s="1"/>
      <c r="F27" s="1"/>
      <c r="G27" s="1">
        <v>0</v>
      </c>
      <c r="H27" s="4">
        <v>9.25</v>
      </c>
      <c r="I27" s="4">
        <v>8.8000000000000007</v>
      </c>
      <c r="J27" s="4">
        <f t="shared" si="4"/>
        <v>0</v>
      </c>
      <c r="L27" s="1"/>
      <c r="M27" s="1"/>
    </row>
    <row r="28" spans="1:13" s="7" customFormat="1">
      <c r="A28" s="1"/>
      <c r="B28" s="1"/>
      <c r="C28" s="1"/>
      <c r="D28" s="1" t="s">
        <v>25</v>
      </c>
      <c r="E28" s="1"/>
      <c r="F28" s="1"/>
      <c r="G28" s="1">
        <v>1520</v>
      </c>
      <c r="H28" s="4">
        <v>4.33</v>
      </c>
      <c r="I28" s="4">
        <v>4.91</v>
      </c>
      <c r="J28" s="4">
        <f>G28*I28*A1</f>
        <v>10000.688</v>
      </c>
      <c r="L28" s="1"/>
      <c r="M28" s="1"/>
    </row>
    <row r="29" spans="1:13" s="7" customFormat="1">
      <c r="A29" s="1"/>
      <c r="B29" s="1" t="s">
        <v>13</v>
      </c>
      <c r="C29" s="1"/>
      <c r="D29" s="1"/>
      <c r="E29" s="1"/>
      <c r="F29" s="1"/>
      <c r="G29" s="1"/>
      <c r="H29" s="4"/>
      <c r="I29" s="4" t="s">
        <v>9</v>
      </c>
      <c r="J29" s="4">
        <f>SUM(J25:J28)</f>
        <v>33285.688000000002</v>
      </c>
      <c r="L29" s="1"/>
      <c r="M29" s="1"/>
    </row>
    <row r="30" spans="1:13" s="7" customFormat="1">
      <c r="A30" s="1" t="s">
        <v>23</v>
      </c>
      <c r="B30" s="1">
        <v>58582</v>
      </c>
      <c r="C30" s="1"/>
      <c r="D30" s="1"/>
      <c r="E30" s="1"/>
      <c r="F30" s="1"/>
      <c r="G30" s="1"/>
      <c r="H30" s="4"/>
      <c r="I30" s="4" t="s">
        <v>10</v>
      </c>
      <c r="J30" s="4">
        <f>C25+J29</f>
        <v>44500.688000000002</v>
      </c>
      <c r="L30" s="1"/>
      <c r="M30" s="1"/>
    </row>
    <row r="34" spans="1:13" s="7" customFormat="1">
      <c r="A34" s="1" t="s">
        <v>15</v>
      </c>
      <c r="B34" s="1" t="s">
        <v>16</v>
      </c>
      <c r="C34" s="1">
        <v>38</v>
      </c>
      <c r="D34" s="1" t="s">
        <v>25</v>
      </c>
      <c r="E34" s="1"/>
      <c r="F34" s="1"/>
      <c r="G34" s="1">
        <v>400</v>
      </c>
      <c r="H34" s="4">
        <v>5.69</v>
      </c>
      <c r="I34" s="4">
        <v>4.8</v>
      </c>
      <c r="J34" s="4">
        <f t="shared" ref="J34" si="5">G34*I34</f>
        <v>1920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SUM(J34:J34)*A1</f>
        <v>2572.8000000000002</v>
      </c>
      <c r="L35" s="1"/>
      <c r="M35" s="1"/>
    </row>
    <row r="36" spans="1:13" s="7" customFormat="1">
      <c r="A36" s="1" t="s">
        <v>23</v>
      </c>
      <c r="B36" s="1">
        <v>6000</v>
      </c>
      <c r="C36" s="1"/>
      <c r="D36" s="1"/>
      <c r="E36" s="1"/>
      <c r="F36" s="1"/>
      <c r="G36" s="1"/>
      <c r="H36" s="4"/>
      <c r="I36" s="4" t="s">
        <v>10</v>
      </c>
      <c r="J36" s="4">
        <f>C34+J35</f>
        <v>2610.8000000000002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4.8</v>
      </c>
      <c r="J39" s="4">
        <f>G39*I39*A1</f>
        <v>7718.4000000000005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SUM(J38:J39)*1.3</f>
        <v>15576.795000000002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15993.795000000002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4.8</v>
      </c>
      <c r="J44" s="4">
        <f>G44*I44*A1</f>
        <v>8554.5600000000013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8554.5600000000013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8576.5600000000013</v>
      </c>
      <c r="L46" s="1"/>
      <c r="M46" s="1"/>
    </row>
    <row r="49" spans="1:13" s="7" customFormat="1">
      <c r="A49" s="1" t="s">
        <v>23</v>
      </c>
      <c r="B49" s="1">
        <f>B36+B41+B46</f>
        <v>37100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27159.155000000002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403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0.24</v>
      </c>
      <c r="J3" s="4">
        <f t="shared" ref="J3:J9" si="0">G3*I3</f>
        <v>768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0.02</v>
      </c>
      <c r="J4" s="4">
        <f>G4*I4</f>
        <v>300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32</v>
      </c>
      <c r="E5" s="8">
        <v>43636</v>
      </c>
      <c r="F5" s="8">
        <v>43665</v>
      </c>
      <c r="G5" s="1">
        <v>6000</v>
      </c>
      <c r="H5" s="4">
        <v>0.31</v>
      </c>
      <c r="I5" s="4">
        <v>0.36</v>
      </c>
      <c r="J5" s="4">
        <f>G5*I5</f>
        <v>2160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26</v>
      </c>
      <c r="E6" s="8">
        <v>43649</v>
      </c>
      <c r="F6" s="8">
        <v>43728</v>
      </c>
      <c r="G6" s="1">
        <v>2400</v>
      </c>
      <c r="H6" s="4">
        <v>3.3</v>
      </c>
      <c r="I6" s="4">
        <v>3.22</v>
      </c>
      <c r="J6" s="4">
        <f>G6*I6</f>
        <v>7728.0000000000009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0.05</v>
      </c>
      <c r="J7" s="4">
        <f>G7*I7</f>
        <v>650</v>
      </c>
      <c r="K7" s="7" t="str">
        <f ca="1">IF(AND(F7&lt;&gt;"", I7/H7&lt;=0.75),"Stop Lose!",IF(AND(F7&lt;&gt;"", _xlfn.DAYS(TODAY(), E7)&gt;=2), "Hold Too Long", "Ok"))</f>
        <v>Stop Lose!</v>
      </c>
      <c r="L7" s="1" t="s">
        <v>53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0.1</v>
      </c>
      <c r="J8" s="4">
        <f>G8*I8</f>
        <v>600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46</v>
      </c>
      <c r="E9" s="8">
        <v>43643</v>
      </c>
      <c r="F9" s="8">
        <v>43658</v>
      </c>
      <c r="G9" s="1">
        <v>2000</v>
      </c>
      <c r="H9" s="4">
        <v>0.8</v>
      </c>
      <c r="I9" s="4">
        <v>0.05</v>
      </c>
      <c r="J9" s="4">
        <f t="shared" si="0"/>
        <v>100</v>
      </c>
      <c r="K9" s="7" t="str">
        <f t="shared" ca="1" si="1"/>
        <v>Stop Lose!</v>
      </c>
    </row>
    <row r="10" spans="1:13">
      <c r="B10" s="1" t="s">
        <v>12</v>
      </c>
      <c r="I10" s="4" t="s">
        <v>9</v>
      </c>
      <c r="J10" s="4">
        <f>SUM(J3:J9)</f>
        <v>12306</v>
      </c>
      <c r="L10" s="1">
        <f>SUMIF(F3:F9, "&lt;&gt;",J3:J9)</f>
        <v>12306</v>
      </c>
      <c r="M10" s="1" t="s">
        <v>36</v>
      </c>
    </row>
    <row r="11" spans="1:13">
      <c r="A11" s="1" t="s">
        <v>23</v>
      </c>
      <c r="B11" s="1">
        <v>68300</v>
      </c>
      <c r="H11" s="4">
        <v>13404.8</v>
      </c>
      <c r="I11" s="4" t="s">
        <v>10</v>
      </c>
      <c r="J11" s="4">
        <f>C3+J10</f>
        <v>12709</v>
      </c>
      <c r="K11" s="7">
        <f>J11-H11</f>
        <v>-695.79999999999927</v>
      </c>
      <c r="L11" s="4">
        <f>J11-'20190628'!J13</f>
        <v>-1606</v>
      </c>
      <c r="M11" s="4" t="s">
        <v>38</v>
      </c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0.08</v>
      </c>
      <c r="J13" s="4">
        <f t="shared" ref="J13" si="2">G13*I13</f>
        <v>96</v>
      </c>
      <c r="K13" s="7" t="str">
        <f t="shared" ref="K13" ca="1" si="3">IF(AND(F13&lt;&gt;"", I13/H13&lt;=0.75),"Stop Lose!",IF(AND(F13&lt;&gt;"", _xlfn.DAYS(TODAY(), E13)&gt;=2), "Hold Too Long", "Ok"))</f>
        <v>Stop Lose!</v>
      </c>
    </row>
    <row r="14" spans="1:13">
      <c r="D14" s="1" t="s">
        <v>26</v>
      </c>
      <c r="E14" s="8">
        <v>43647</v>
      </c>
      <c r="F14" s="8">
        <v>43658</v>
      </c>
      <c r="G14" s="1">
        <v>1000</v>
      </c>
      <c r="H14" s="4">
        <v>0.7</v>
      </c>
      <c r="I14" s="4">
        <v>0.21</v>
      </c>
      <c r="J14" s="4">
        <f t="shared" ref="J14" si="4">G14*I14</f>
        <v>210</v>
      </c>
      <c r="K14" s="7" t="str">
        <f t="shared" ref="K14" ca="1" si="5">IF(AND(F14&lt;&gt;"", I14/H14&lt;=0.75),"Stop Lose!",IF(AND(F14&lt;&gt;"", _xlfn.DAYS(TODAY(), E14)&gt;=2), "Hold Too Long", "Ok"))</f>
        <v>Stop Lose!</v>
      </c>
    </row>
    <row r="15" spans="1:13">
      <c r="B15" s="1" t="s">
        <v>12</v>
      </c>
      <c r="I15" s="4" t="s">
        <v>9</v>
      </c>
      <c r="J15" s="4">
        <f>SUM(J13:J13)</f>
        <v>96</v>
      </c>
    </row>
    <row r="16" spans="1:13">
      <c r="A16" s="1" t="s">
        <v>23</v>
      </c>
      <c r="B16" s="1">
        <v>5000</v>
      </c>
      <c r="H16" s="4">
        <v>5000</v>
      </c>
      <c r="I16" s="4" t="s">
        <v>10</v>
      </c>
      <c r="J16" s="4">
        <f>C13+J15</f>
        <v>140</v>
      </c>
      <c r="K16" s="7">
        <f>J16-H16</f>
        <v>-4860</v>
      </c>
      <c r="L16" s="4"/>
      <c r="M16" s="4"/>
    </row>
    <row r="18" spans="1:13" s="7" customFormat="1">
      <c r="A18" s="1" t="s">
        <v>1</v>
      </c>
      <c r="B18" s="1" t="s">
        <v>5</v>
      </c>
      <c r="C18" s="1">
        <v>290</v>
      </c>
      <c r="D18" s="1" t="s">
        <v>25</v>
      </c>
      <c r="E18" s="1"/>
      <c r="F18" s="1"/>
      <c r="G18" s="1">
        <v>1700</v>
      </c>
      <c r="H18" s="4">
        <v>5.28</v>
      </c>
      <c r="I18" s="4">
        <v>4.8</v>
      </c>
      <c r="J18" s="4">
        <f>G18*I18</f>
        <v>8160</v>
      </c>
      <c r="L18" s="1"/>
      <c r="M18" s="1"/>
    </row>
    <row r="19" spans="1:13" s="7" customFormat="1">
      <c r="A19" s="1"/>
      <c r="B19" s="1"/>
      <c r="C19" s="1"/>
      <c r="D19" s="1" t="s">
        <v>11</v>
      </c>
      <c r="E19" s="1"/>
      <c r="F19" s="1"/>
      <c r="G19" s="1">
        <v>450</v>
      </c>
      <c r="H19" s="4">
        <v>23.66</v>
      </c>
      <c r="I19" s="4">
        <v>18.87</v>
      </c>
      <c r="J19" s="4">
        <f>G19*I19</f>
        <v>8491.5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SUM(J18:J19)</f>
        <v>16651.5</v>
      </c>
      <c r="L20" s="1"/>
      <c r="M20" s="1"/>
    </row>
    <row r="21" spans="1:13" s="7" customFormat="1">
      <c r="A21" s="1" t="s">
        <v>23</v>
      </c>
      <c r="B21" s="1">
        <v>22000</v>
      </c>
      <c r="C21" s="1"/>
      <c r="D21" s="1"/>
      <c r="E21" s="1"/>
      <c r="F21" s="1"/>
      <c r="G21" s="1"/>
      <c r="H21" s="4"/>
      <c r="I21" s="4" t="s">
        <v>10</v>
      </c>
      <c r="J21" s="4">
        <f>C18+J20</f>
        <v>16941.5</v>
      </c>
      <c r="K21" s="7">
        <f>J21-B21</f>
        <v>-5058.5</v>
      </c>
      <c r="L21" s="1"/>
      <c r="M21" s="1"/>
    </row>
    <row r="23" spans="1:13" s="7" customFormat="1">
      <c r="A23" s="1" t="s">
        <v>23</v>
      </c>
      <c r="B23" s="1">
        <f>B11+B16+B21</f>
        <v>95300</v>
      </c>
      <c r="C23" s="1"/>
      <c r="D23" s="1"/>
      <c r="E23" s="1"/>
      <c r="F23" s="1"/>
      <c r="G23" s="1"/>
      <c r="H23" s="4"/>
      <c r="I23" s="4" t="s">
        <v>14</v>
      </c>
      <c r="J23" s="4">
        <f>J11+J16+J21</f>
        <v>29790.5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11215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56.85</v>
      </c>
      <c r="J26" s="4">
        <f t="shared" ref="J26:J28" si="6">G26*I26</f>
        <v>5685</v>
      </c>
      <c r="L26" s="1"/>
      <c r="M26" s="1"/>
    </row>
    <row r="27" spans="1:13" s="7" customFormat="1">
      <c r="A27" s="1"/>
      <c r="B27" s="1"/>
      <c r="C27" s="1"/>
      <c r="D27" s="1" t="s">
        <v>27</v>
      </c>
      <c r="E27" s="1"/>
      <c r="F27" s="1"/>
      <c r="G27" s="1">
        <v>800</v>
      </c>
      <c r="H27" s="4">
        <v>22.26</v>
      </c>
      <c r="I27" s="4">
        <v>22</v>
      </c>
      <c r="J27" s="4">
        <f t="shared" si="6"/>
        <v>17600</v>
      </c>
      <c r="L27" s="1"/>
      <c r="M27" s="1"/>
    </row>
    <row r="28" spans="1:13" s="7" customFormat="1">
      <c r="A28" s="1"/>
      <c r="B28" s="1"/>
      <c r="C28" s="1"/>
      <c r="D28" s="1" t="s">
        <v>40</v>
      </c>
      <c r="E28" s="1"/>
      <c r="F28" s="1"/>
      <c r="G28" s="1">
        <v>0</v>
      </c>
      <c r="H28" s="4">
        <v>9.25</v>
      </c>
      <c r="I28" s="4">
        <v>8.8000000000000007</v>
      </c>
      <c r="J28" s="4">
        <f t="shared" si="6"/>
        <v>0</v>
      </c>
      <c r="L28" s="1"/>
      <c r="M28" s="1"/>
    </row>
    <row r="29" spans="1:13" s="7" customFormat="1">
      <c r="A29" s="1"/>
      <c r="B29" s="1"/>
      <c r="C29" s="1"/>
      <c r="D29" s="1" t="s">
        <v>25</v>
      </c>
      <c r="E29" s="1"/>
      <c r="F29" s="1"/>
      <c r="G29" s="1">
        <v>1520</v>
      </c>
      <c r="H29" s="4">
        <v>4.33</v>
      </c>
      <c r="I29" s="4">
        <v>4.91</v>
      </c>
      <c r="J29" s="4">
        <f>G29*I29*A1</f>
        <v>10000.688</v>
      </c>
      <c r="L29" s="1"/>
      <c r="M29" s="1"/>
    </row>
    <row r="30" spans="1:13" s="7" customFormat="1">
      <c r="A30" s="1"/>
      <c r="B30" s="1" t="s">
        <v>13</v>
      </c>
      <c r="C30" s="1"/>
      <c r="D30" s="1"/>
      <c r="E30" s="1"/>
      <c r="F30" s="1"/>
      <c r="G30" s="1"/>
      <c r="H30" s="4"/>
      <c r="I30" s="4" t="s">
        <v>9</v>
      </c>
      <c r="J30" s="4">
        <f>SUM(J26:J29)</f>
        <v>33285.688000000002</v>
      </c>
      <c r="L30" s="1"/>
      <c r="M30" s="1"/>
    </row>
    <row r="31" spans="1:13" s="7" customFormat="1">
      <c r="A31" s="1" t="s">
        <v>23</v>
      </c>
      <c r="B31" s="1">
        <v>58582</v>
      </c>
      <c r="C31" s="1"/>
      <c r="D31" s="1"/>
      <c r="E31" s="1"/>
      <c r="F31" s="1"/>
      <c r="G31" s="1"/>
      <c r="H31" s="4"/>
      <c r="I31" s="4" t="s">
        <v>10</v>
      </c>
      <c r="J31" s="4">
        <f>C26+J30</f>
        <v>44500.688000000002</v>
      </c>
      <c r="L31" s="1"/>
      <c r="M31" s="1"/>
    </row>
    <row r="35" spans="1:13" s="7" customFormat="1">
      <c r="A35" s="1" t="s">
        <v>15</v>
      </c>
      <c r="B35" s="1" t="s">
        <v>16</v>
      </c>
      <c r="C35" s="1">
        <v>38</v>
      </c>
      <c r="D35" s="1" t="s">
        <v>25</v>
      </c>
      <c r="E35" s="1"/>
      <c r="F35" s="1"/>
      <c r="G35" s="1">
        <v>400</v>
      </c>
      <c r="H35" s="4">
        <v>5.69</v>
      </c>
      <c r="I35" s="4">
        <v>4.8</v>
      </c>
      <c r="J35" s="4">
        <f t="shared" ref="J35" si="7">G35*I35</f>
        <v>1920</v>
      </c>
      <c r="L35" s="1"/>
      <c r="M35" s="1"/>
    </row>
    <row r="36" spans="1:13" s="7" customFormat="1">
      <c r="A36" s="1"/>
      <c r="B36" s="1" t="s">
        <v>13</v>
      </c>
      <c r="C36" s="1"/>
      <c r="D36" s="1"/>
      <c r="E36" s="1"/>
      <c r="F36" s="1"/>
      <c r="G36" s="1"/>
      <c r="H36" s="4"/>
      <c r="I36" s="4" t="s">
        <v>9</v>
      </c>
      <c r="J36" s="4">
        <f>SUM(J35:J35)*A1</f>
        <v>2572.8000000000002</v>
      </c>
      <c r="L36" s="1"/>
      <c r="M36" s="1"/>
    </row>
    <row r="37" spans="1:13" s="7" customFormat="1">
      <c r="A37" s="1" t="s">
        <v>23</v>
      </c>
      <c r="B37" s="1">
        <v>6000</v>
      </c>
      <c r="C37" s="1"/>
      <c r="D37" s="1"/>
      <c r="E37" s="1"/>
      <c r="F37" s="1"/>
      <c r="G37" s="1"/>
      <c r="H37" s="4"/>
      <c r="I37" s="4" t="s">
        <v>10</v>
      </c>
      <c r="J37" s="4">
        <f>C35+J36</f>
        <v>2610.8000000000002</v>
      </c>
      <c r="L37" s="1"/>
      <c r="M37" s="1"/>
    </row>
    <row r="39" spans="1:13" s="7" customFormat="1">
      <c r="A39" s="1" t="s">
        <v>15</v>
      </c>
      <c r="B39" s="1" t="s">
        <v>17</v>
      </c>
      <c r="C39" s="1">
        <v>417</v>
      </c>
      <c r="D39" s="1" t="s">
        <v>24</v>
      </c>
      <c r="E39" s="1"/>
      <c r="F39" s="1"/>
      <c r="G39" s="1">
        <v>75</v>
      </c>
      <c r="H39" s="4">
        <v>65.2</v>
      </c>
      <c r="I39" s="4">
        <v>56.85</v>
      </c>
      <c r="J39" s="4">
        <f t="shared" ref="J39" si="8">G39*I39</f>
        <v>4263.75</v>
      </c>
      <c r="L39" s="1"/>
      <c r="M39" s="1"/>
    </row>
    <row r="40" spans="1:13" s="7" customFormat="1">
      <c r="A40" s="1"/>
      <c r="B40" s="1"/>
      <c r="C40" s="1"/>
      <c r="D40" s="1" t="s">
        <v>25</v>
      </c>
      <c r="E40" s="1"/>
      <c r="F40" s="1"/>
      <c r="G40" s="1">
        <v>1200</v>
      </c>
      <c r="H40" s="4">
        <v>5.6</v>
      </c>
      <c r="I40" s="4">
        <v>4.8</v>
      </c>
      <c r="J40" s="4">
        <f>G40*I40*A1</f>
        <v>7718.4000000000005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SUM(J39:J40)*1.3</f>
        <v>15576.795000000002</v>
      </c>
      <c r="L41" s="1"/>
      <c r="M41" s="1"/>
    </row>
    <row r="42" spans="1:13" s="7" customFormat="1">
      <c r="A42" s="1" t="s">
        <v>23</v>
      </c>
      <c r="B42" s="1">
        <v>17000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15993.795000000002</v>
      </c>
      <c r="L42" s="1"/>
      <c r="M42" s="1"/>
    </row>
    <row r="44" spans="1:13" s="7" customFormat="1">
      <c r="A44" s="1" t="s">
        <v>15</v>
      </c>
      <c r="B44" s="1" t="s">
        <v>20</v>
      </c>
      <c r="C44" s="1">
        <v>22</v>
      </c>
      <c r="D44" s="1" t="s">
        <v>18</v>
      </c>
      <c r="E44" s="1"/>
      <c r="F44" s="1"/>
      <c r="G44" s="1">
        <v>0</v>
      </c>
      <c r="H44" s="4">
        <v>6.01</v>
      </c>
      <c r="I44" s="4">
        <v>3.94</v>
      </c>
      <c r="J44" s="4">
        <f t="shared" ref="J44" si="9">G44*I44</f>
        <v>0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1330</v>
      </c>
      <c r="H45" s="4">
        <v>6.07</v>
      </c>
      <c r="I45" s="4">
        <v>4.8</v>
      </c>
      <c r="J45" s="4">
        <f>G45*I45*A1</f>
        <v>8554.5600000000013</v>
      </c>
      <c r="L45" s="1"/>
      <c r="M45" s="1"/>
    </row>
    <row r="46" spans="1:13" s="7" customFormat="1">
      <c r="A46" s="1"/>
      <c r="B46" s="1" t="s">
        <v>12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8554.5600000000013</v>
      </c>
      <c r="L46" s="1"/>
      <c r="M46" s="1"/>
    </row>
    <row r="47" spans="1:13" s="7" customFormat="1">
      <c r="A47" s="1" t="s">
        <v>23</v>
      </c>
      <c r="B47" s="1">
        <v>14100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8576.5600000000013</v>
      </c>
      <c r="L47" s="1"/>
      <c r="M47" s="1"/>
    </row>
    <row r="50" spans="1:13" s="7" customFormat="1">
      <c r="A50" s="1" t="s">
        <v>23</v>
      </c>
      <c r="B50" s="1">
        <f>B37+B42+B47</f>
        <v>37100</v>
      </c>
      <c r="C50" s="1"/>
      <c r="D50" s="1"/>
      <c r="E50" s="1"/>
      <c r="F50" s="1"/>
      <c r="G50" s="1"/>
      <c r="H50" s="4"/>
      <c r="I50" s="4" t="s">
        <v>14</v>
      </c>
      <c r="J50" s="4">
        <f>J37+J42+J46</f>
        <v>27159.155000000002</v>
      </c>
      <c r="L50" s="1"/>
      <c r="M50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0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403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0.13</v>
      </c>
      <c r="J3" s="4">
        <f t="shared" ref="J3:J9" si="0">G3*I3</f>
        <v>416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0.03</v>
      </c>
      <c r="J4" s="4">
        <f>G4*I4</f>
        <v>450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32</v>
      </c>
      <c r="E5" s="8">
        <v>43636</v>
      </c>
      <c r="F5" s="8">
        <v>43665</v>
      </c>
      <c r="G5" s="1">
        <v>6000</v>
      </c>
      <c r="H5" s="4">
        <v>0.31</v>
      </c>
      <c r="I5" s="4">
        <v>0.34</v>
      </c>
      <c r="J5" s="4">
        <f>G5*I5</f>
        <v>2040.0000000000002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26</v>
      </c>
      <c r="E6" s="8">
        <v>43649</v>
      </c>
      <c r="F6" s="8">
        <v>43728</v>
      </c>
      <c r="G6" s="1">
        <v>2400</v>
      </c>
      <c r="H6" s="4">
        <v>3.3</v>
      </c>
      <c r="I6" s="4">
        <v>3.66</v>
      </c>
      <c r="J6" s="4">
        <f>G6*I6</f>
        <v>8784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0.05</v>
      </c>
      <c r="J7" s="4">
        <f>G7*I7</f>
        <v>650</v>
      </c>
      <c r="K7" s="7" t="str">
        <f ca="1">IF(AND(F7&lt;&gt;"", I7/H7&lt;=0.75),"Stop Lose!",IF(AND(F7&lt;&gt;"", _xlfn.DAYS(TODAY(), E7)&gt;=2), "Hold Too Long", "Ok"))</f>
        <v>Stop Lose!</v>
      </c>
      <c r="L7" s="1" t="s">
        <v>56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0.1</v>
      </c>
      <c r="J8" s="4">
        <f>G8*I8</f>
        <v>600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46</v>
      </c>
      <c r="E9" s="8">
        <v>43643</v>
      </c>
      <c r="F9" s="8">
        <v>43658</v>
      </c>
      <c r="G9" s="1">
        <v>2000</v>
      </c>
      <c r="H9" s="4">
        <v>0.8</v>
      </c>
      <c r="I9" s="4">
        <v>0.01</v>
      </c>
      <c r="J9" s="4">
        <f t="shared" si="0"/>
        <v>20</v>
      </c>
      <c r="K9" s="7" t="str">
        <f t="shared" ca="1" si="1"/>
        <v>Stop Lose!</v>
      </c>
    </row>
    <row r="10" spans="1:13">
      <c r="B10" s="1" t="s">
        <v>12</v>
      </c>
      <c r="I10" s="4" t="s">
        <v>9</v>
      </c>
      <c r="J10" s="4">
        <f>SUM(J3:J9)</f>
        <v>12960</v>
      </c>
      <c r="L10" s="1">
        <f>SUMIF(F3:F9, "&lt;&gt;",J3:J9)</f>
        <v>12960</v>
      </c>
      <c r="M10" s="1" t="s">
        <v>36</v>
      </c>
    </row>
    <row r="11" spans="1:13">
      <c r="A11" s="1" t="s">
        <v>23</v>
      </c>
      <c r="B11" s="1">
        <v>68300</v>
      </c>
      <c r="H11" s="4">
        <v>12709</v>
      </c>
      <c r="I11" s="4" t="s">
        <v>10</v>
      </c>
      <c r="J11" s="4">
        <f>C3+J10</f>
        <v>13363</v>
      </c>
      <c r="K11" s="7">
        <f>J11-H11</f>
        <v>654</v>
      </c>
      <c r="L11" s="4"/>
      <c r="M11" s="4"/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0.08</v>
      </c>
      <c r="J13" s="4">
        <f t="shared" ref="J13:J14" si="2">G13*I13</f>
        <v>96</v>
      </c>
      <c r="K13" s="7" t="str">
        <f t="shared" ref="K13:K14" ca="1" si="3">IF(AND(F13&lt;&gt;"", I13/H13&lt;=0.75),"Stop Lose!",IF(AND(F13&lt;&gt;"", _xlfn.DAYS(TODAY(), E13)&gt;=2), "Hold Too Long", "Ok"))</f>
        <v>Stop Lose!</v>
      </c>
    </row>
    <row r="14" spans="1:13">
      <c r="D14" s="1" t="s">
        <v>26</v>
      </c>
      <c r="E14" s="8">
        <v>43647</v>
      </c>
      <c r="F14" s="8">
        <v>43658</v>
      </c>
      <c r="G14" s="1">
        <v>1000</v>
      </c>
      <c r="H14" s="4">
        <v>0.7</v>
      </c>
      <c r="I14" s="4">
        <v>0.21</v>
      </c>
      <c r="J14" s="4">
        <f t="shared" si="2"/>
        <v>210</v>
      </c>
      <c r="K14" s="7" t="str">
        <f t="shared" ca="1" si="3"/>
        <v>Stop Lose!</v>
      </c>
    </row>
    <row r="15" spans="1:13">
      <c r="B15" s="1" t="s">
        <v>12</v>
      </c>
      <c r="I15" s="4" t="s">
        <v>9</v>
      </c>
      <c r="J15" s="4">
        <f>SUM(J13:J13)</f>
        <v>96</v>
      </c>
    </row>
    <row r="16" spans="1:13">
      <c r="A16" s="1" t="s">
        <v>23</v>
      </c>
      <c r="B16" s="1">
        <v>5000</v>
      </c>
      <c r="H16" s="4">
        <v>5000</v>
      </c>
      <c r="I16" s="4" t="s">
        <v>10</v>
      </c>
      <c r="J16" s="4">
        <f>C13+J15</f>
        <v>140</v>
      </c>
      <c r="K16" s="7">
        <f>J16-H16</f>
        <v>-4860</v>
      </c>
      <c r="L16" s="4"/>
      <c r="M16" s="4"/>
    </row>
    <row r="18" spans="1:13" s="7" customFormat="1">
      <c r="A18" s="1" t="s">
        <v>1</v>
      </c>
      <c r="B18" s="1" t="s">
        <v>5</v>
      </c>
      <c r="C18" s="1">
        <v>1</v>
      </c>
      <c r="D18" s="1" t="s">
        <v>25</v>
      </c>
      <c r="E18" s="1"/>
      <c r="F18" s="1"/>
      <c r="G18" s="1">
        <v>0</v>
      </c>
      <c r="H18" s="4">
        <v>5.28</v>
      </c>
      <c r="I18" s="4">
        <v>4.47</v>
      </c>
      <c r="J18" s="4">
        <f>G18*I18</f>
        <v>0</v>
      </c>
      <c r="L18" s="1"/>
      <c r="M18" s="1"/>
    </row>
    <row r="19" spans="1:13" s="7" customFormat="1">
      <c r="A19" s="1"/>
      <c r="B19" s="1"/>
      <c r="C19" s="1"/>
      <c r="D19" s="1" t="s">
        <v>11</v>
      </c>
      <c r="E19" s="1"/>
      <c r="F19" s="1"/>
      <c r="G19" s="1">
        <v>950</v>
      </c>
      <c r="H19" s="4">
        <v>20</v>
      </c>
      <c r="I19" s="4">
        <v>16.600000000000001</v>
      </c>
      <c r="J19" s="4">
        <f>G19*I19</f>
        <v>15770.000000000002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SUM(J18:J19)</f>
        <v>15770.000000000002</v>
      </c>
      <c r="L20" s="1"/>
      <c r="M20" s="1"/>
    </row>
    <row r="21" spans="1:13" s="7" customFormat="1">
      <c r="A21" s="1" t="s">
        <v>23</v>
      </c>
      <c r="B21" s="1">
        <v>22000</v>
      </c>
      <c r="C21" s="1"/>
      <c r="D21" s="1"/>
      <c r="E21" s="1"/>
      <c r="F21" s="1"/>
      <c r="G21" s="1"/>
      <c r="H21" s="4"/>
      <c r="I21" s="4" t="s">
        <v>10</v>
      </c>
      <c r="J21" s="4">
        <f>C18+J20</f>
        <v>15771.000000000002</v>
      </c>
      <c r="K21" s="7">
        <f>J21-B21</f>
        <v>-6228.9999999999982</v>
      </c>
      <c r="L21" s="1"/>
      <c r="M21" s="1"/>
    </row>
    <row r="23" spans="1:13" s="7" customFormat="1">
      <c r="A23" s="1" t="s">
        <v>23</v>
      </c>
      <c r="B23" s="1">
        <f>B11+B16+B21</f>
        <v>95300</v>
      </c>
      <c r="C23" s="1"/>
      <c r="D23" s="1"/>
      <c r="E23" s="1"/>
      <c r="F23" s="1"/>
      <c r="G23" s="1"/>
      <c r="H23" s="4"/>
      <c r="I23" s="4" t="s">
        <v>14</v>
      </c>
      <c r="J23" s="4">
        <f>J11+J16+J21</f>
        <v>29274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288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8" si="4">G26*I26</f>
        <v>5214</v>
      </c>
      <c r="L26" s="1"/>
      <c r="M26" s="1"/>
    </row>
    <row r="27" spans="1:13" s="7" customFormat="1">
      <c r="A27" s="1"/>
      <c r="B27" s="1"/>
      <c r="C27" s="1"/>
      <c r="D27" s="1" t="s">
        <v>27</v>
      </c>
      <c r="E27" s="1"/>
      <c r="F27" s="1"/>
      <c r="G27" s="1">
        <v>0</v>
      </c>
      <c r="H27" s="4">
        <v>22.26</v>
      </c>
      <c r="I27" s="4">
        <v>22</v>
      </c>
      <c r="J27" s="4">
        <f t="shared" si="4"/>
        <v>0</v>
      </c>
      <c r="L27" s="1"/>
      <c r="M27" s="1"/>
    </row>
    <row r="28" spans="1:13" s="7" customFormat="1">
      <c r="A28" s="1"/>
      <c r="B28" s="1"/>
      <c r="C28" s="1"/>
      <c r="D28" s="1" t="s">
        <v>55</v>
      </c>
      <c r="E28" s="1"/>
      <c r="F28" s="1"/>
      <c r="G28" s="1">
        <v>3400</v>
      </c>
      <c r="H28" s="4">
        <v>7.93</v>
      </c>
      <c r="I28" s="4">
        <v>8.1999999999999993</v>
      </c>
      <c r="J28" s="4">
        <f t="shared" si="4"/>
        <v>27879.999999999996</v>
      </c>
      <c r="L28" s="1"/>
      <c r="M28" s="1"/>
    </row>
    <row r="29" spans="1:13" s="7" customFormat="1">
      <c r="A29" s="1"/>
      <c r="B29" s="1"/>
      <c r="C29" s="1"/>
      <c r="D29" s="1" t="s">
        <v>25</v>
      </c>
      <c r="E29" s="1"/>
      <c r="F29" s="1"/>
      <c r="G29" s="1">
        <v>1520</v>
      </c>
      <c r="H29" s="4">
        <v>4.33</v>
      </c>
      <c r="I29" s="4">
        <v>4.46</v>
      </c>
      <c r="J29" s="4">
        <f>G29*I29*A1</f>
        <v>9084.1280000000006</v>
      </c>
      <c r="L29" s="1"/>
      <c r="M29" s="1"/>
    </row>
    <row r="30" spans="1:13" s="7" customFormat="1">
      <c r="A30" s="1"/>
      <c r="B30" s="1" t="s">
        <v>13</v>
      </c>
      <c r="C30" s="1"/>
      <c r="D30" s="1"/>
      <c r="E30" s="1"/>
      <c r="F30" s="1"/>
      <c r="G30" s="1"/>
      <c r="H30" s="4"/>
      <c r="I30" s="4" t="s">
        <v>9</v>
      </c>
      <c r="J30" s="4">
        <f>SUM(J26:J29)</f>
        <v>42178.127999999997</v>
      </c>
      <c r="L30" s="1"/>
      <c r="M30" s="1"/>
    </row>
    <row r="31" spans="1:13" s="7" customFormat="1">
      <c r="A31" s="1" t="s">
        <v>23</v>
      </c>
      <c r="B31" s="1">
        <v>58682</v>
      </c>
      <c r="C31" s="1"/>
      <c r="D31" s="1"/>
      <c r="E31" s="1"/>
      <c r="F31" s="1"/>
      <c r="G31" s="1"/>
      <c r="H31" s="4"/>
      <c r="I31" s="4" t="s">
        <v>10</v>
      </c>
      <c r="J31" s="4">
        <f>C26+J30</f>
        <v>42466.127999999997</v>
      </c>
      <c r="K31" s="7">
        <f>J31-B31</f>
        <v>-16215.872000000003</v>
      </c>
      <c r="L31" s="1"/>
      <c r="M31" s="1"/>
    </row>
    <row r="35" spans="1:13" s="7" customFormat="1">
      <c r="A35" s="1" t="s">
        <v>15</v>
      </c>
      <c r="B35" s="1" t="s">
        <v>16</v>
      </c>
      <c r="C35" s="1">
        <v>38</v>
      </c>
      <c r="D35" s="1" t="s">
        <v>25</v>
      </c>
      <c r="E35" s="1"/>
      <c r="F35" s="1"/>
      <c r="G35" s="1">
        <v>400</v>
      </c>
      <c r="H35" s="4">
        <v>5.69</v>
      </c>
      <c r="I35" s="4">
        <v>4.8</v>
      </c>
      <c r="J35" s="4">
        <f t="shared" ref="J35" si="5">G35*I35</f>
        <v>1920</v>
      </c>
      <c r="L35" s="1"/>
      <c r="M35" s="1"/>
    </row>
    <row r="36" spans="1:13" s="7" customFormat="1">
      <c r="A36" s="1"/>
      <c r="B36" s="1" t="s">
        <v>13</v>
      </c>
      <c r="C36" s="1"/>
      <c r="D36" s="1"/>
      <c r="E36" s="1"/>
      <c r="F36" s="1"/>
      <c r="G36" s="1"/>
      <c r="H36" s="4"/>
      <c r="I36" s="4" t="s">
        <v>9</v>
      </c>
      <c r="J36" s="4">
        <f>SUM(J35:J35)*A1</f>
        <v>2572.8000000000002</v>
      </c>
      <c r="L36" s="1"/>
      <c r="M36" s="1"/>
    </row>
    <row r="37" spans="1:13" s="7" customFormat="1">
      <c r="A37" s="1" t="s">
        <v>23</v>
      </c>
      <c r="B37" s="1">
        <v>6000</v>
      </c>
      <c r="C37" s="1"/>
      <c r="D37" s="1"/>
      <c r="E37" s="1"/>
      <c r="F37" s="1"/>
      <c r="G37" s="1"/>
      <c r="H37" s="4"/>
      <c r="I37" s="4" t="s">
        <v>10</v>
      </c>
      <c r="J37" s="4">
        <f>C35+J36</f>
        <v>2610.8000000000002</v>
      </c>
      <c r="L37" s="1"/>
      <c r="M37" s="1"/>
    </row>
    <row r="39" spans="1:13" s="7" customFormat="1">
      <c r="A39" s="1" t="s">
        <v>15</v>
      </c>
      <c r="B39" s="1" t="s">
        <v>17</v>
      </c>
      <c r="C39" s="1">
        <v>417</v>
      </c>
      <c r="D39" s="1" t="s">
        <v>24</v>
      </c>
      <c r="E39" s="1"/>
      <c r="F39" s="1"/>
      <c r="G39" s="1">
        <v>75</v>
      </c>
      <c r="H39" s="4">
        <v>65.2</v>
      </c>
      <c r="I39" s="4">
        <v>56.85</v>
      </c>
      <c r="J39" s="4">
        <f t="shared" ref="J39" si="6">G39*I39</f>
        <v>4263.75</v>
      </c>
      <c r="L39" s="1"/>
      <c r="M39" s="1"/>
    </row>
    <row r="40" spans="1:13" s="7" customFormat="1">
      <c r="A40" s="1"/>
      <c r="B40" s="1"/>
      <c r="C40" s="1"/>
      <c r="D40" s="1" t="s">
        <v>25</v>
      </c>
      <c r="E40" s="1"/>
      <c r="F40" s="1"/>
      <c r="G40" s="1">
        <v>1200</v>
      </c>
      <c r="H40" s="4">
        <v>5.6</v>
      </c>
      <c r="I40" s="4">
        <v>4.8</v>
      </c>
      <c r="J40" s="4">
        <f>G40*I40*A1</f>
        <v>7718.4000000000005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SUM(J39:J40)*1.3</f>
        <v>15576.795000000002</v>
      </c>
      <c r="L41" s="1"/>
      <c r="M41" s="1"/>
    </row>
    <row r="42" spans="1:13" s="7" customFormat="1">
      <c r="A42" s="1" t="s">
        <v>23</v>
      </c>
      <c r="B42" s="1">
        <v>17000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15993.795000000002</v>
      </c>
      <c r="L42" s="1"/>
      <c r="M42" s="1"/>
    </row>
    <row r="44" spans="1:13" s="7" customFormat="1">
      <c r="A44" s="1" t="s">
        <v>15</v>
      </c>
      <c r="B44" s="1" t="s">
        <v>20</v>
      </c>
      <c r="C44" s="1">
        <v>22</v>
      </c>
      <c r="D44" s="1" t="s">
        <v>18</v>
      </c>
      <c r="E44" s="1"/>
      <c r="F44" s="1"/>
      <c r="G44" s="1">
        <v>0</v>
      </c>
      <c r="H44" s="4">
        <v>6.01</v>
      </c>
      <c r="I44" s="4">
        <v>3.94</v>
      </c>
      <c r="J44" s="4">
        <f t="shared" ref="J44" si="7">G44*I44</f>
        <v>0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1330</v>
      </c>
      <c r="H45" s="4">
        <v>6.07</v>
      </c>
      <c r="I45" s="4">
        <v>4.8</v>
      </c>
      <c r="J45" s="4">
        <f>G45*I45*A1</f>
        <v>8554.5600000000013</v>
      </c>
      <c r="L45" s="1"/>
      <c r="M45" s="1"/>
    </row>
    <row r="46" spans="1:13" s="7" customFormat="1">
      <c r="A46" s="1"/>
      <c r="B46" s="1" t="s">
        <v>12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8554.5600000000013</v>
      </c>
      <c r="L46" s="1"/>
      <c r="M46" s="1"/>
    </row>
    <row r="47" spans="1:13" s="7" customFormat="1">
      <c r="A47" s="1" t="s">
        <v>23</v>
      </c>
      <c r="B47" s="1">
        <v>14100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8576.5600000000013</v>
      </c>
      <c r="L47" s="1"/>
      <c r="M47" s="1"/>
    </row>
    <row r="50" spans="1:13" s="7" customFormat="1">
      <c r="A50" s="1" t="s">
        <v>23</v>
      </c>
      <c r="B50" s="1">
        <f>B37+B42+B47</f>
        <v>37100</v>
      </c>
      <c r="C50" s="1"/>
      <c r="D50" s="1"/>
      <c r="E50" s="1"/>
      <c r="F50" s="1"/>
      <c r="G50" s="1"/>
      <c r="H50" s="4"/>
      <c r="I50" s="4" t="s">
        <v>14</v>
      </c>
      <c r="J50" s="4">
        <f>J37+J42+J46</f>
        <v>27159.155000000002</v>
      </c>
      <c r="L50" s="1"/>
      <c r="M50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-13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0.14000000000000001</v>
      </c>
      <c r="J3" s="4">
        <f t="shared" ref="J3:J8" si="0">G3*I3</f>
        <v>448.00000000000006</v>
      </c>
      <c r="K3" s="7" t="str">
        <f t="shared" ref="K3:K8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0.03</v>
      </c>
      <c r="J4" s="4">
        <f>G4*I4</f>
        <v>450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3.31</v>
      </c>
      <c r="J5" s="4">
        <f>G5*I5</f>
        <v>10592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57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0.01</v>
      </c>
      <c r="J8" s="4">
        <f t="shared" si="0"/>
        <v>20</v>
      </c>
      <c r="K8" s="7" t="str">
        <f t="shared" ca="1" si="1"/>
        <v>Stop Lose!</v>
      </c>
    </row>
    <row r="9" spans="1:13">
      <c r="B9" s="1" t="s">
        <v>12</v>
      </c>
      <c r="I9" s="4" t="s">
        <v>9</v>
      </c>
      <c r="J9" s="4">
        <f>SUM(J3:J8)</f>
        <v>12760</v>
      </c>
      <c r="L9" s="1">
        <f>SUMIF(F3:F8, "&lt;&gt;",J3:J8)</f>
        <v>12760</v>
      </c>
      <c r="M9" s="1" t="s">
        <v>36</v>
      </c>
    </row>
    <row r="10" spans="1:13">
      <c r="A10" s="1" t="s">
        <v>23</v>
      </c>
      <c r="B10" s="1">
        <v>68300</v>
      </c>
      <c r="H10" s="4">
        <v>13363</v>
      </c>
      <c r="I10" s="4" t="s">
        <v>10</v>
      </c>
      <c r="J10" s="4">
        <f>C3+J9</f>
        <v>12747</v>
      </c>
      <c r="K10" s="7">
        <f>J10-H10</f>
        <v>-616</v>
      </c>
      <c r="L10" s="4"/>
      <c r="M10" s="4"/>
    </row>
    <row r="11" spans="1:13">
      <c r="L11" s="4"/>
      <c r="M11" s="4"/>
    </row>
    <row r="12" spans="1:13">
      <c r="A12" s="1" t="s">
        <v>22</v>
      </c>
      <c r="B12" s="1">
        <v>51927769</v>
      </c>
      <c r="C12" s="1">
        <v>44</v>
      </c>
      <c r="D12" s="1" t="s">
        <v>26</v>
      </c>
      <c r="E12" s="8">
        <v>43628</v>
      </c>
      <c r="F12" s="8">
        <v>43658</v>
      </c>
      <c r="G12" s="1">
        <v>1200</v>
      </c>
      <c r="H12" s="4">
        <v>3.92</v>
      </c>
      <c r="I12" s="4">
        <v>0.08</v>
      </c>
      <c r="J12" s="4">
        <f t="shared" ref="J12:J13" si="2">G12*I12</f>
        <v>96</v>
      </c>
      <c r="K12" s="7" t="str">
        <f t="shared" ref="K12:K13" ca="1" si="3">IF(AND(F12&lt;&gt;"", I12/H12&lt;=0.75),"Stop Lose!",IF(AND(F12&lt;&gt;"", _xlfn.DAYS(TODAY(), E12)&gt;=2), "Hold Too Long", "Ok"))</f>
        <v>Stop Lose!</v>
      </c>
    </row>
    <row r="13" spans="1:13">
      <c r="D13" s="1" t="s">
        <v>26</v>
      </c>
      <c r="E13" s="8">
        <v>43647</v>
      </c>
      <c r="F13" s="8">
        <v>43658</v>
      </c>
      <c r="G13" s="1">
        <v>1000</v>
      </c>
      <c r="H13" s="4">
        <v>0.7</v>
      </c>
      <c r="I13" s="4">
        <v>0.21</v>
      </c>
      <c r="J13" s="4">
        <f t="shared" si="2"/>
        <v>210</v>
      </c>
      <c r="K13" s="7" t="str">
        <f t="shared" ca="1" si="3"/>
        <v>Stop Lose!</v>
      </c>
    </row>
    <row r="14" spans="1:13">
      <c r="B14" s="1" t="s">
        <v>12</v>
      </c>
      <c r="I14" s="4" t="s">
        <v>9</v>
      </c>
      <c r="J14" s="4">
        <f>SUM(J12:J12)</f>
        <v>96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C12+J14</f>
        <v>140</v>
      </c>
      <c r="K15" s="7">
        <f>J15-H15</f>
        <v>-4860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1</v>
      </c>
      <c r="D17" s="1" t="s">
        <v>25</v>
      </c>
      <c r="E17" s="1"/>
      <c r="F17" s="1"/>
      <c r="G17" s="1">
        <v>0</v>
      </c>
      <c r="H17" s="4">
        <v>5.28</v>
      </c>
      <c r="I17" s="4">
        <v>4.47</v>
      </c>
      <c r="J17" s="4">
        <f>G17*I17</f>
        <v>0</v>
      </c>
      <c r="L17" s="1"/>
      <c r="M17" s="1"/>
    </row>
    <row r="18" spans="1:13" s="7" customFormat="1">
      <c r="A18" s="1"/>
      <c r="B18" s="1"/>
      <c r="C18" s="1"/>
      <c r="D18" s="1" t="s">
        <v>11</v>
      </c>
      <c r="E18" s="1"/>
      <c r="F18" s="1"/>
      <c r="G18" s="1">
        <v>950</v>
      </c>
      <c r="H18" s="4">
        <v>20</v>
      </c>
      <c r="I18" s="4">
        <v>16.600000000000001</v>
      </c>
      <c r="J18" s="4">
        <f>G18*I18</f>
        <v>15770.000000000002</v>
      </c>
      <c r="L18" s="1"/>
      <c r="M18" s="1"/>
    </row>
    <row r="19" spans="1:13" s="7" customFormat="1">
      <c r="A19" s="1"/>
      <c r="B19" s="1" t="s">
        <v>13</v>
      </c>
      <c r="C19" s="1"/>
      <c r="D19" s="1"/>
      <c r="E19" s="1"/>
      <c r="F19" s="1"/>
      <c r="G19" s="1"/>
      <c r="H19" s="4"/>
      <c r="I19" s="4" t="s">
        <v>9</v>
      </c>
      <c r="J19" s="4">
        <f>SUM(J17:J18)</f>
        <v>15770.000000000002</v>
      </c>
      <c r="L19" s="1"/>
      <c r="M19" s="1"/>
    </row>
    <row r="20" spans="1:13" s="7" customFormat="1">
      <c r="A20" s="1" t="s">
        <v>23</v>
      </c>
      <c r="B20" s="1">
        <v>22000</v>
      </c>
      <c r="C20" s="1"/>
      <c r="D20" s="1"/>
      <c r="E20" s="1"/>
      <c r="F20" s="1"/>
      <c r="G20" s="1"/>
      <c r="H20" s="4"/>
      <c r="I20" s="4" t="s">
        <v>10</v>
      </c>
      <c r="J20" s="4">
        <f>C17+J19</f>
        <v>15771.000000000002</v>
      </c>
      <c r="K20" s="7">
        <f>J20-B20</f>
        <v>-6228.9999999999982</v>
      </c>
      <c r="L20" s="1"/>
      <c r="M20" s="1"/>
    </row>
    <row r="22" spans="1:13" s="7" customFormat="1">
      <c r="A22" s="1" t="s">
        <v>23</v>
      </c>
      <c r="B22" s="1">
        <f>B10+B15+B20</f>
        <v>95300</v>
      </c>
      <c r="C22" s="1"/>
      <c r="D22" s="1"/>
      <c r="E22" s="1"/>
      <c r="F22" s="1"/>
      <c r="G22" s="1"/>
      <c r="H22" s="4"/>
      <c r="I22" s="4" t="s">
        <v>14</v>
      </c>
      <c r="J22" s="4">
        <f>J10+J15+J20</f>
        <v>28658</v>
      </c>
      <c r="L22" s="1"/>
      <c r="M22" s="1"/>
    </row>
    <row r="25" spans="1:13" s="7" customFormat="1">
      <c r="A25" s="1" t="s">
        <v>15</v>
      </c>
      <c r="B25" s="1" t="s">
        <v>19</v>
      </c>
      <c r="C25" s="1">
        <v>288</v>
      </c>
      <c r="D25" s="1" t="s">
        <v>24</v>
      </c>
      <c r="E25" s="1"/>
      <c r="F25" s="1"/>
      <c r="G25" s="1">
        <v>100</v>
      </c>
      <c r="H25" s="4">
        <v>73.819999999999993</v>
      </c>
      <c r="I25" s="4">
        <v>52.14</v>
      </c>
      <c r="J25" s="4">
        <f t="shared" ref="J25:J27" si="4">G25*I25</f>
        <v>5214</v>
      </c>
      <c r="L25" s="1"/>
      <c r="M25" s="1"/>
    </row>
    <row r="26" spans="1:13" s="7" customFormat="1">
      <c r="A26" s="1"/>
      <c r="B26" s="1"/>
      <c r="C26" s="1"/>
      <c r="D26" s="1" t="s">
        <v>27</v>
      </c>
      <c r="E26" s="1"/>
      <c r="F26" s="1"/>
      <c r="G26" s="1">
        <v>0</v>
      </c>
      <c r="H26" s="4">
        <v>22.26</v>
      </c>
      <c r="I26" s="4">
        <v>22</v>
      </c>
      <c r="J26" s="4">
        <f t="shared" si="4"/>
        <v>0</v>
      </c>
      <c r="L26" s="1"/>
      <c r="M26" s="1"/>
    </row>
    <row r="27" spans="1:13" s="7" customFormat="1">
      <c r="A27" s="1"/>
      <c r="B27" s="1"/>
      <c r="C27" s="1"/>
      <c r="D27" s="1" t="s">
        <v>55</v>
      </c>
      <c r="E27" s="1"/>
      <c r="F27" s="1"/>
      <c r="G27" s="1">
        <v>3400</v>
      </c>
      <c r="H27" s="4">
        <v>7.93</v>
      </c>
      <c r="I27" s="4">
        <v>8.1999999999999993</v>
      </c>
      <c r="J27" s="4">
        <f t="shared" si="4"/>
        <v>27879.999999999996</v>
      </c>
      <c r="L27" s="1"/>
      <c r="M27" s="1"/>
    </row>
    <row r="28" spans="1:13" s="7" customFormat="1">
      <c r="A28" s="1"/>
      <c r="B28" s="1"/>
      <c r="C28" s="1"/>
      <c r="D28" s="1" t="s">
        <v>25</v>
      </c>
      <c r="E28" s="1"/>
      <c r="F28" s="1"/>
      <c r="G28" s="1">
        <v>1520</v>
      </c>
      <c r="H28" s="4">
        <v>4.33</v>
      </c>
      <c r="I28" s="4">
        <v>4.46</v>
      </c>
      <c r="J28" s="4">
        <f>G28*I28*A1</f>
        <v>9084.1280000000006</v>
      </c>
      <c r="L28" s="1"/>
      <c r="M28" s="1"/>
    </row>
    <row r="29" spans="1:13" s="7" customFormat="1">
      <c r="A29" s="1"/>
      <c r="B29" s="1" t="s">
        <v>13</v>
      </c>
      <c r="C29" s="1"/>
      <c r="D29" s="1"/>
      <c r="E29" s="1"/>
      <c r="F29" s="1"/>
      <c r="G29" s="1"/>
      <c r="H29" s="4"/>
      <c r="I29" s="4" t="s">
        <v>9</v>
      </c>
      <c r="J29" s="4">
        <f>SUM(J25:J28)</f>
        <v>42178.127999999997</v>
      </c>
      <c r="L29" s="1"/>
      <c r="M29" s="1"/>
    </row>
    <row r="30" spans="1:13" s="7" customFormat="1">
      <c r="A30" s="1" t="s">
        <v>23</v>
      </c>
      <c r="B30" s="1">
        <v>58682</v>
      </c>
      <c r="C30" s="1"/>
      <c r="D30" s="1"/>
      <c r="E30" s="1"/>
      <c r="F30" s="1"/>
      <c r="G30" s="1"/>
      <c r="H30" s="4"/>
      <c r="I30" s="4" t="s">
        <v>10</v>
      </c>
      <c r="J30" s="4">
        <f>C25+J29</f>
        <v>42466.127999999997</v>
      </c>
      <c r="K30" s="7">
        <f>J30-B30</f>
        <v>-16215.872000000003</v>
      </c>
      <c r="L30" s="1"/>
      <c r="M30" s="1"/>
    </row>
    <row r="34" spans="1:13" s="7" customFormat="1">
      <c r="A34" s="1" t="s">
        <v>15</v>
      </c>
      <c r="B34" s="1" t="s">
        <v>16</v>
      </c>
      <c r="C34" s="1">
        <v>38</v>
      </c>
      <c r="D34" s="1" t="s">
        <v>25</v>
      </c>
      <c r="E34" s="1"/>
      <c r="F34" s="1"/>
      <c r="G34" s="1">
        <v>400</v>
      </c>
      <c r="H34" s="4">
        <v>5.69</v>
      </c>
      <c r="I34" s="4">
        <v>4.8</v>
      </c>
      <c r="J34" s="4">
        <f t="shared" ref="J34" si="5">G34*I34</f>
        <v>1920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SUM(J34:J34)*A1</f>
        <v>2572.8000000000002</v>
      </c>
      <c r="L35" s="1"/>
      <c r="M35" s="1"/>
    </row>
    <row r="36" spans="1:13" s="7" customFormat="1">
      <c r="A36" s="1" t="s">
        <v>23</v>
      </c>
      <c r="B36" s="1">
        <v>6000</v>
      </c>
      <c r="C36" s="1"/>
      <c r="D36" s="1"/>
      <c r="E36" s="1"/>
      <c r="F36" s="1"/>
      <c r="G36" s="1"/>
      <c r="H36" s="4"/>
      <c r="I36" s="4" t="s">
        <v>10</v>
      </c>
      <c r="J36" s="4">
        <f>C34+J35</f>
        <v>2610.8000000000002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4.8</v>
      </c>
      <c r="J39" s="4">
        <f>G39*I39*A1</f>
        <v>7718.4000000000005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SUM(J38:J39)*1.3</f>
        <v>15576.795000000002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15993.795000000002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4.8</v>
      </c>
      <c r="J44" s="4">
        <f>G44*I44*A1</f>
        <v>8554.5600000000013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8554.5600000000013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8576.5600000000013</v>
      </c>
      <c r="L46" s="1"/>
      <c r="M46" s="1"/>
    </row>
    <row r="49" spans="1:13" s="7" customFormat="1">
      <c r="A49" s="1" t="s">
        <v>23</v>
      </c>
      <c r="B49" s="1">
        <f>B36+B41+B46</f>
        <v>37100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27159.155000000002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-13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0.11</v>
      </c>
      <c r="J3" s="4">
        <f t="shared" ref="J3:J8" si="0">G3*I3</f>
        <v>352</v>
      </c>
      <c r="K3" s="7" t="str">
        <f t="shared" ref="K3:K8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0.03</v>
      </c>
      <c r="J4" s="4">
        <f>G4*I4</f>
        <v>450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2.79</v>
      </c>
      <c r="J5" s="4">
        <f>G5*I5</f>
        <v>8928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58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0.01</v>
      </c>
      <c r="J8" s="4">
        <f t="shared" si="0"/>
        <v>20</v>
      </c>
      <c r="K8" s="7" t="str">
        <f t="shared" ca="1" si="1"/>
        <v>Stop Lose!</v>
      </c>
    </row>
    <row r="9" spans="1:13">
      <c r="B9" s="1" t="s">
        <v>12</v>
      </c>
      <c r="I9" s="4" t="s">
        <v>9</v>
      </c>
      <c r="J9" s="4">
        <f>SUM(J3:J8)</f>
        <v>11000</v>
      </c>
      <c r="L9" s="1">
        <f>SUMIF(F3:F8, "&lt;&gt;",J3:J8)</f>
        <v>11000</v>
      </c>
      <c r="M9" s="1" t="s">
        <v>36</v>
      </c>
    </row>
    <row r="10" spans="1:13">
      <c r="A10" s="1" t="s">
        <v>23</v>
      </c>
      <c r="B10" s="1">
        <v>68300</v>
      </c>
      <c r="H10" s="4">
        <v>12747</v>
      </c>
      <c r="I10" s="4" t="s">
        <v>10</v>
      </c>
      <c r="J10" s="4">
        <f>C3+J9</f>
        <v>10987</v>
      </c>
      <c r="K10" s="7">
        <f>J10-H10</f>
        <v>-1760</v>
      </c>
      <c r="L10" s="4"/>
      <c r="M10" s="4"/>
    </row>
    <row r="11" spans="1:13">
      <c r="L11" s="4"/>
      <c r="M11" s="4"/>
    </row>
    <row r="12" spans="1:13">
      <c r="A12" s="1" t="s">
        <v>22</v>
      </c>
      <c r="B12" s="1">
        <v>51927769</v>
      </c>
      <c r="C12" s="1">
        <v>44</v>
      </c>
      <c r="D12" s="1" t="s">
        <v>26</v>
      </c>
      <c r="E12" s="8">
        <v>43628</v>
      </c>
      <c r="F12" s="8">
        <v>43658</v>
      </c>
      <c r="G12" s="1">
        <v>1200</v>
      </c>
      <c r="H12" s="4">
        <v>3.92</v>
      </c>
      <c r="I12" s="4">
        <v>0.08</v>
      </c>
      <c r="J12" s="4">
        <f t="shared" ref="J12:J13" si="2">G12*I12</f>
        <v>96</v>
      </c>
      <c r="K12" s="7" t="str">
        <f t="shared" ref="K12:K13" ca="1" si="3">IF(AND(F12&lt;&gt;"", I12/H12&lt;=0.75),"Stop Lose!",IF(AND(F12&lt;&gt;"", _xlfn.DAYS(TODAY(), E12)&gt;=2), "Hold Too Long", "Ok"))</f>
        <v>Stop Lose!</v>
      </c>
    </row>
    <row r="13" spans="1:13">
      <c r="D13" s="1" t="s">
        <v>26</v>
      </c>
      <c r="E13" s="8">
        <v>43647</v>
      </c>
      <c r="F13" s="8">
        <v>43658</v>
      </c>
      <c r="G13" s="1">
        <v>1000</v>
      </c>
      <c r="H13" s="4">
        <v>0.7</v>
      </c>
      <c r="I13" s="4">
        <v>0.21</v>
      </c>
      <c r="J13" s="4">
        <f t="shared" si="2"/>
        <v>210</v>
      </c>
      <c r="K13" s="7" t="str">
        <f t="shared" ca="1" si="3"/>
        <v>Stop Lose!</v>
      </c>
    </row>
    <row r="14" spans="1:13">
      <c r="B14" s="1" t="s">
        <v>12</v>
      </c>
      <c r="I14" s="4" t="s">
        <v>9</v>
      </c>
      <c r="J14" s="4">
        <f>SUM(J12:J12)</f>
        <v>96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C12+J14</f>
        <v>140</v>
      </c>
      <c r="K15" s="7">
        <f>J15-H15</f>
        <v>-4860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1</v>
      </c>
      <c r="D17" s="1" t="s">
        <v>25</v>
      </c>
      <c r="E17" s="1"/>
      <c r="F17" s="1"/>
      <c r="G17" s="1">
        <v>0</v>
      </c>
      <c r="H17" s="4">
        <v>5.28</v>
      </c>
      <c r="I17" s="4">
        <v>4.47</v>
      </c>
      <c r="J17" s="4">
        <f>G17*I17</f>
        <v>0</v>
      </c>
      <c r="L17" s="1"/>
      <c r="M17" s="1"/>
    </row>
    <row r="18" spans="1:13" s="7" customFormat="1">
      <c r="A18" s="1"/>
      <c r="B18" s="1"/>
      <c r="C18" s="1"/>
      <c r="D18" s="1" t="s">
        <v>11</v>
      </c>
      <c r="E18" s="1"/>
      <c r="F18" s="1"/>
      <c r="G18" s="1">
        <v>950</v>
      </c>
      <c r="H18" s="4">
        <v>20</v>
      </c>
      <c r="I18" s="4">
        <v>16.600000000000001</v>
      </c>
      <c r="J18" s="4">
        <f>G18*I18</f>
        <v>15770.000000000002</v>
      </c>
      <c r="L18" s="1"/>
      <c r="M18" s="1"/>
    </row>
    <row r="19" spans="1:13" s="7" customFormat="1">
      <c r="A19" s="1"/>
      <c r="B19" s="1" t="s">
        <v>13</v>
      </c>
      <c r="C19" s="1"/>
      <c r="D19" s="1"/>
      <c r="E19" s="1"/>
      <c r="F19" s="1"/>
      <c r="G19" s="1"/>
      <c r="H19" s="4"/>
      <c r="I19" s="4" t="s">
        <v>9</v>
      </c>
      <c r="J19" s="4">
        <f>SUM(J17:J18)</f>
        <v>15770.000000000002</v>
      </c>
      <c r="L19" s="1"/>
      <c r="M19" s="1"/>
    </row>
    <row r="20" spans="1:13" s="7" customFormat="1">
      <c r="A20" s="1" t="s">
        <v>23</v>
      </c>
      <c r="B20" s="1">
        <v>22000</v>
      </c>
      <c r="C20" s="1"/>
      <c r="D20" s="1"/>
      <c r="E20" s="1"/>
      <c r="F20" s="1"/>
      <c r="G20" s="1"/>
      <c r="H20" s="4"/>
      <c r="I20" s="4" t="s">
        <v>10</v>
      </c>
      <c r="J20" s="4">
        <f>C17+J19</f>
        <v>15771.000000000002</v>
      </c>
      <c r="K20" s="7">
        <f>J20-B20</f>
        <v>-6228.9999999999982</v>
      </c>
      <c r="L20" s="1"/>
      <c r="M20" s="1"/>
    </row>
    <row r="22" spans="1:13" s="7" customFormat="1">
      <c r="A22" s="1" t="s">
        <v>23</v>
      </c>
      <c r="B22" s="1">
        <f>B10+B15+B20</f>
        <v>95300</v>
      </c>
      <c r="C22" s="1"/>
      <c r="D22" s="1"/>
      <c r="E22" s="1"/>
      <c r="F22" s="1"/>
      <c r="G22" s="1"/>
      <c r="H22" s="4"/>
      <c r="I22" s="4" t="s">
        <v>14</v>
      </c>
      <c r="J22" s="4">
        <f>J10+J15+J20</f>
        <v>26898</v>
      </c>
      <c r="L22" s="1"/>
      <c r="M22" s="1"/>
    </row>
    <row r="25" spans="1:13" s="7" customFormat="1">
      <c r="A25" s="1" t="s">
        <v>15</v>
      </c>
      <c r="B25" s="1" t="s">
        <v>19</v>
      </c>
      <c r="C25" s="1">
        <v>288</v>
      </c>
      <c r="D25" s="1" t="s">
        <v>24</v>
      </c>
      <c r="E25" s="1"/>
      <c r="F25" s="1"/>
      <c r="G25" s="1">
        <v>100</v>
      </c>
      <c r="H25" s="4">
        <v>73.819999999999993</v>
      </c>
      <c r="I25" s="4">
        <v>52.14</v>
      </c>
      <c r="J25" s="4">
        <f t="shared" ref="J25:J27" si="4">G25*I25</f>
        <v>5214</v>
      </c>
      <c r="L25" s="1"/>
      <c r="M25" s="1"/>
    </row>
    <row r="26" spans="1:13" s="7" customFormat="1">
      <c r="A26" s="1"/>
      <c r="B26" s="1"/>
      <c r="C26" s="1"/>
      <c r="D26" s="1" t="s">
        <v>27</v>
      </c>
      <c r="E26" s="1"/>
      <c r="F26" s="1"/>
      <c r="G26" s="1">
        <v>0</v>
      </c>
      <c r="H26" s="4">
        <v>22.26</v>
      </c>
      <c r="I26" s="4">
        <v>22</v>
      </c>
      <c r="J26" s="4">
        <f t="shared" si="4"/>
        <v>0</v>
      </c>
      <c r="L26" s="1"/>
      <c r="M26" s="1"/>
    </row>
    <row r="27" spans="1:13" s="7" customFormat="1">
      <c r="A27" s="1"/>
      <c r="B27" s="1"/>
      <c r="C27" s="1"/>
      <c r="D27" s="1" t="s">
        <v>55</v>
      </c>
      <c r="E27" s="1"/>
      <c r="F27" s="1"/>
      <c r="G27" s="1">
        <v>3400</v>
      </c>
      <c r="H27" s="4">
        <v>7.93</v>
      </c>
      <c r="I27" s="4">
        <v>8.1999999999999993</v>
      </c>
      <c r="J27" s="4">
        <f t="shared" si="4"/>
        <v>27879.999999999996</v>
      </c>
      <c r="L27" s="1"/>
      <c r="M27" s="1"/>
    </row>
    <row r="28" spans="1:13" s="7" customFormat="1">
      <c r="A28" s="1"/>
      <c r="B28" s="1"/>
      <c r="C28" s="1"/>
      <c r="D28" s="1" t="s">
        <v>25</v>
      </c>
      <c r="E28" s="1"/>
      <c r="F28" s="1"/>
      <c r="G28" s="1">
        <v>1520</v>
      </c>
      <c r="H28" s="4">
        <v>4.33</v>
      </c>
      <c r="I28" s="4">
        <v>4.46</v>
      </c>
      <c r="J28" s="4">
        <f>G28*I28*A1</f>
        <v>9084.1280000000006</v>
      </c>
      <c r="L28" s="1"/>
      <c r="M28" s="1"/>
    </row>
    <row r="29" spans="1:13" s="7" customFormat="1">
      <c r="A29" s="1"/>
      <c r="B29" s="1" t="s">
        <v>13</v>
      </c>
      <c r="C29" s="1"/>
      <c r="D29" s="1"/>
      <c r="E29" s="1"/>
      <c r="F29" s="1"/>
      <c r="G29" s="1"/>
      <c r="H29" s="4"/>
      <c r="I29" s="4" t="s">
        <v>9</v>
      </c>
      <c r="J29" s="4">
        <f>SUM(J25:J28)</f>
        <v>42178.127999999997</v>
      </c>
      <c r="L29" s="1"/>
      <c r="M29" s="1"/>
    </row>
    <row r="30" spans="1:13" s="7" customFormat="1">
      <c r="A30" s="1" t="s">
        <v>23</v>
      </c>
      <c r="B30" s="1">
        <v>58682</v>
      </c>
      <c r="C30" s="1"/>
      <c r="D30" s="1"/>
      <c r="E30" s="1"/>
      <c r="F30" s="1"/>
      <c r="G30" s="1"/>
      <c r="H30" s="4"/>
      <c r="I30" s="4" t="s">
        <v>10</v>
      </c>
      <c r="J30" s="4">
        <f>C25+J29</f>
        <v>42466.127999999997</v>
      </c>
      <c r="K30" s="7">
        <f>J30-B30</f>
        <v>-16215.872000000003</v>
      </c>
      <c r="L30" s="1"/>
      <c r="M30" s="1"/>
    </row>
    <row r="34" spans="1:13" s="7" customFormat="1">
      <c r="A34" s="1" t="s">
        <v>15</v>
      </c>
      <c r="B34" s="1" t="s">
        <v>16</v>
      </c>
      <c r="C34" s="1">
        <v>38</v>
      </c>
      <c r="D34" s="1" t="s">
        <v>25</v>
      </c>
      <c r="E34" s="1"/>
      <c r="F34" s="1"/>
      <c r="G34" s="1">
        <v>400</v>
      </c>
      <c r="H34" s="4">
        <v>5.69</v>
      </c>
      <c r="I34" s="4">
        <v>4.8</v>
      </c>
      <c r="J34" s="4">
        <f t="shared" ref="J34" si="5">G34*I34</f>
        <v>1920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SUM(J34:J34)*A1</f>
        <v>2572.8000000000002</v>
      </c>
      <c r="L35" s="1"/>
      <c r="M35" s="1"/>
    </row>
    <row r="36" spans="1:13" s="7" customFormat="1">
      <c r="A36" s="1" t="s">
        <v>23</v>
      </c>
      <c r="B36" s="1">
        <v>6000</v>
      </c>
      <c r="C36" s="1"/>
      <c r="D36" s="1"/>
      <c r="E36" s="1"/>
      <c r="F36" s="1"/>
      <c r="G36" s="1"/>
      <c r="H36" s="4"/>
      <c r="I36" s="4" t="s">
        <v>10</v>
      </c>
      <c r="J36" s="4">
        <f>C34+J35</f>
        <v>2610.8000000000002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4.8</v>
      </c>
      <c r="J39" s="4">
        <f>G39*I39*A1</f>
        <v>7718.4000000000005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SUM(J38:J39)*1.3</f>
        <v>15576.795000000002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15993.795000000002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4.8</v>
      </c>
      <c r="J44" s="4">
        <f>G44*I44*A1</f>
        <v>8554.5600000000013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8554.5600000000013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8576.5600000000013</v>
      </c>
      <c r="L46" s="1"/>
      <c r="M46" s="1"/>
    </row>
    <row r="49" spans="1:13" s="7" customFormat="1">
      <c r="A49" s="1" t="s">
        <v>23</v>
      </c>
      <c r="B49" s="1">
        <f>B36+B41+B46</f>
        <v>37100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27159.155000000002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-13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0.06</v>
      </c>
      <c r="J3" s="4">
        <f t="shared" ref="J3:J8" si="0">G3*I3</f>
        <v>192</v>
      </c>
      <c r="K3" s="7" t="str">
        <f t="shared" ref="K3:K8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0.04</v>
      </c>
      <c r="J4" s="4">
        <f>G4*I4</f>
        <v>600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2.86</v>
      </c>
      <c r="J5" s="4">
        <f>G5*I5</f>
        <v>9152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59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0.01</v>
      </c>
      <c r="J8" s="4">
        <f t="shared" si="0"/>
        <v>20</v>
      </c>
      <c r="K8" s="7" t="str">
        <f t="shared" ca="1" si="1"/>
        <v>Stop Lose!</v>
      </c>
    </row>
    <row r="9" spans="1:13">
      <c r="B9" s="1" t="s">
        <v>12</v>
      </c>
      <c r="I9" s="4" t="s">
        <v>9</v>
      </c>
      <c r="J9" s="4">
        <f>SUM(J3:J8)</f>
        <v>11214</v>
      </c>
      <c r="L9" s="1">
        <f>SUMIF(F3:F8, "&lt;&gt;",J3:J8)</f>
        <v>11214</v>
      </c>
      <c r="M9" s="1" t="s">
        <v>36</v>
      </c>
    </row>
    <row r="10" spans="1:13">
      <c r="A10" s="1" t="s">
        <v>23</v>
      </c>
      <c r="B10" s="1">
        <v>68300</v>
      </c>
      <c r="H10" s="4">
        <v>10987</v>
      </c>
      <c r="I10" s="4" t="s">
        <v>10</v>
      </c>
      <c r="J10" s="4">
        <f>C3+J9</f>
        <v>11201</v>
      </c>
      <c r="K10" s="7">
        <f>J10-H10</f>
        <v>214</v>
      </c>
      <c r="L10" s="4"/>
      <c r="M10" s="4"/>
    </row>
    <row r="11" spans="1:13">
      <c r="L11" s="4"/>
      <c r="M11" s="4"/>
    </row>
    <row r="12" spans="1:13">
      <c r="A12" s="1" t="s">
        <v>22</v>
      </c>
      <c r="B12" s="1">
        <v>51927769</v>
      </c>
      <c r="C12" s="1">
        <v>44</v>
      </c>
      <c r="D12" s="1" t="s">
        <v>26</v>
      </c>
      <c r="E12" s="8">
        <v>43628</v>
      </c>
      <c r="F12" s="8">
        <v>43658</v>
      </c>
      <c r="G12" s="1">
        <v>1200</v>
      </c>
      <c r="H12" s="4">
        <v>3.92</v>
      </c>
      <c r="I12" s="4">
        <v>0.08</v>
      </c>
      <c r="J12" s="4">
        <f t="shared" ref="J12:J13" si="2">G12*I12</f>
        <v>96</v>
      </c>
      <c r="K12" s="7" t="str">
        <f t="shared" ref="K12:K13" ca="1" si="3">IF(AND(F12&lt;&gt;"", I12/H12&lt;=0.75),"Stop Lose!",IF(AND(F12&lt;&gt;"", _xlfn.DAYS(TODAY(), E12)&gt;=2), "Hold Too Long", "Ok"))</f>
        <v>Stop Lose!</v>
      </c>
    </row>
    <row r="13" spans="1:13">
      <c r="D13" s="1" t="s">
        <v>26</v>
      </c>
      <c r="E13" s="8">
        <v>43647</v>
      </c>
      <c r="F13" s="8">
        <v>43658</v>
      </c>
      <c r="G13" s="1">
        <v>1000</v>
      </c>
      <c r="H13" s="4">
        <v>0.7</v>
      </c>
      <c r="I13" s="4">
        <v>0.21</v>
      </c>
      <c r="J13" s="4">
        <f t="shared" si="2"/>
        <v>210</v>
      </c>
      <c r="K13" s="7" t="str">
        <f t="shared" ca="1" si="3"/>
        <v>Stop Lose!</v>
      </c>
    </row>
    <row r="14" spans="1:13">
      <c r="B14" s="1" t="s">
        <v>12</v>
      </c>
      <c r="I14" s="4" t="s">
        <v>9</v>
      </c>
      <c r="J14" s="4">
        <f>SUM(J12:J12)</f>
        <v>96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C12+J14</f>
        <v>140</v>
      </c>
      <c r="K15" s="7">
        <f>J15-H15</f>
        <v>-4860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-13</v>
      </c>
      <c r="D17" s="1" t="s">
        <v>60</v>
      </c>
      <c r="E17" s="1"/>
      <c r="F17" s="1"/>
      <c r="G17" s="1">
        <v>2000</v>
      </c>
      <c r="H17" s="4">
        <v>2.0099999999999998</v>
      </c>
      <c r="I17" s="4">
        <v>1.8</v>
      </c>
      <c r="J17" s="4">
        <f>G17*I17</f>
        <v>3600</v>
      </c>
      <c r="L17" s="1"/>
      <c r="M17" s="1"/>
    </row>
    <row r="18" spans="1:13" s="7" customFormat="1">
      <c r="A18" s="1"/>
      <c r="B18" s="1"/>
      <c r="C18" s="1"/>
      <c r="D18" s="1" t="s">
        <v>61</v>
      </c>
      <c r="E18" s="1"/>
      <c r="F18" s="1"/>
      <c r="G18" s="1">
        <v>84</v>
      </c>
      <c r="H18" s="4">
        <v>126</v>
      </c>
      <c r="I18" s="4">
        <v>140</v>
      </c>
      <c r="J18" s="4">
        <f>G18*I18</f>
        <v>11760</v>
      </c>
      <c r="L18" s="1"/>
      <c r="M18" s="1"/>
    </row>
    <row r="19" spans="1:13" s="7" customFormat="1">
      <c r="A19" s="1"/>
      <c r="B19" s="1" t="s">
        <v>13</v>
      </c>
      <c r="C19" s="1"/>
      <c r="D19" s="1"/>
      <c r="E19" s="1"/>
      <c r="F19" s="1"/>
      <c r="G19" s="1"/>
      <c r="H19" s="4"/>
      <c r="I19" s="4" t="s">
        <v>9</v>
      </c>
      <c r="J19" s="4">
        <f>SUM(J17:J18)</f>
        <v>15360</v>
      </c>
      <c r="L19" s="1"/>
      <c r="M19" s="1"/>
    </row>
    <row r="20" spans="1:13" s="7" customFormat="1">
      <c r="A20" s="1" t="s">
        <v>23</v>
      </c>
      <c r="B20" s="1">
        <v>22000</v>
      </c>
      <c r="C20" s="1"/>
      <c r="D20" s="1"/>
      <c r="E20" s="1"/>
      <c r="F20" s="1"/>
      <c r="G20" s="1"/>
      <c r="H20" s="4"/>
      <c r="I20" s="4" t="s">
        <v>10</v>
      </c>
      <c r="J20" s="4">
        <f>C17+J19</f>
        <v>15347</v>
      </c>
      <c r="K20" s="7">
        <f>J20-B20</f>
        <v>-6653</v>
      </c>
      <c r="L20" s="1"/>
      <c r="M20" s="1"/>
    </row>
    <row r="22" spans="1:13" s="7" customFormat="1">
      <c r="A22" s="1" t="s">
        <v>23</v>
      </c>
      <c r="B22" s="1">
        <f>B10+B15+B20</f>
        <v>95300</v>
      </c>
      <c r="C22" s="1"/>
      <c r="D22" s="1"/>
      <c r="E22" s="1"/>
      <c r="F22" s="1"/>
      <c r="G22" s="1"/>
      <c r="H22" s="4"/>
      <c r="I22" s="4" t="s">
        <v>14</v>
      </c>
      <c r="J22" s="4">
        <f>J10+J15+J20</f>
        <v>26688</v>
      </c>
      <c r="L22" s="1"/>
      <c r="M22" s="1"/>
    </row>
    <row r="25" spans="1:13" s="7" customFormat="1">
      <c r="A25" s="1" t="s">
        <v>15</v>
      </c>
      <c r="B25" s="1" t="s">
        <v>19</v>
      </c>
      <c r="C25" s="1">
        <v>288</v>
      </c>
      <c r="D25" s="1" t="s">
        <v>24</v>
      </c>
      <c r="E25" s="1"/>
      <c r="F25" s="1"/>
      <c r="G25" s="1">
        <v>100</v>
      </c>
      <c r="H25" s="4">
        <v>73.819999999999993</v>
      </c>
      <c r="I25" s="4">
        <v>52.14</v>
      </c>
      <c r="J25" s="4">
        <f t="shared" ref="J25:J27" si="4">G25*I25</f>
        <v>5214</v>
      </c>
      <c r="L25" s="1"/>
      <c r="M25" s="1"/>
    </row>
    <row r="26" spans="1:13" s="7" customFormat="1">
      <c r="A26" s="1"/>
      <c r="B26" s="1"/>
      <c r="C26" s="1"/>
      <c r="D26" s="1" t="s">
        <v>27</v>
      </c>
      <c r="E26" s="1"/>
      <c r="F26" s="1"/>
      <c r="G26" s="1">
        <v>0</v>
      </c>
      <c r="H26" s="4">
        <v>22.26</v>
      </c>
      <c r="I26" s="4">
        <v>22</v>
      </c>
      <c r="J26" s="4">
        <f t="shared" si="4"/>
        <v>0</v>
      </c>
      <c r="L26" s="1"/>
      <c r="M26" s="1"/>
    </row>
    <row r="27" spans="1:13" s="7" customFormat="1">
      <c r="A27" s="1"/>
      <c r="B27" s="1"/>
      <c r="C27" s="1"/>
      <c r="D27" s="1" t="s">
        <v>55</v>
      </c>
      <c r="E27" s="1"/>
      <c r="F27" s="1"/>
      <c r="G27" s="1">
        <v>3400</v>
      </c>
      <c r="H27" s="4">
        <v>7.93</v>
      </c>
      <c r="I27" s="4">
        <v>8.1999999999999993</v>
      </c>
      <c r="J27" s="4">
        <f t="shared" si="4"/>
        <v>27879.999999999996</v>
      </c>
      <c r="L27" s="1"/>
      <c r="M27" s="1"/>
    </row>
    <row r="28" spans="1:13" s="7" customFormat="1">
      <c r="A28" s="1"/>
      <c r="B28" s="1"/>
      <c r="C28" s="1"/>
      <c r="D28" s="1" t="s">
        <v>25</v>
      </c>
      <c r="E28" s="1"/>
      <c r="F28" s="1"/>
      <c r="G28" s="1">
        <v>1520</v>
      </c>
      <c r="H28" s="4">
        <v>4.33</v>
      </c>
      <c r="I28" s="4">
        <v>4.46</v>
      </c>
      <c r="J28" s="4">
        <f>G28*I28*A1</f>
        <v>9084.1280000000006</v>
      </c>
      <c r="L28" s="1"/>
      <c r="M28" s="1"/>
    </row>
    <row r="29" spans="1:13" s="7" customFormat="1">
      <c r="A29" s="1"/>
      <c r="B29" s="1" t="s">
        <v>13</v>
      </c>
      <c r="C29" s="1"/>
      <c r="D29" s="1"/>
      <c r="E29" s="1"/>
      <c r="F29" s="1"/>
      <c r="G29" s="1"/>
      <c r="H29" s="4"/>
      <c r="I29" s="4" t="s">
        <v>9</v>
      </c>
      <c r="J29" s="4">
        <f>SUM(J25:J28)</f>
        <v>42178.127999999997</v>
      </c>
      <c r="L29" s="1"/>
      <c r="M29" s="1"/>
    </row>
    <row r="30" spans="1:13" s="7" customFormat="1">
      <c r="A30" s="1" t="s">
        <v>23</v>
      </c>
      <c r="B30" s="1">
        <v>58682</v>
      </c>
      <c r="C30" s="1"/>
      <c r="D30" s="1"/>
      <c r="E30" s="1"/>
      <c r="F30" s="1"/>
      <c r="G30" s="1"/>
      <c r="H30" s="4"/>
      <c r="I30" s="4" t="s">
        <v>10</v>
      </c>
      <c r="J30" s="4">
        <f>C25+J29</f>
        <v>42466.127999999997</v>
      </c>
      <c r="K30" s="7">
        <f>J30-B30</f>
        <v>-16215.872000000003</v>
      </c>
      <c r="L30" s="1"/>
      <c r="M30" s="1"/>
    </row>
    <row r="34" spans="1:13" s="7" customFormat="1">
      <c r="A34" s="1" t="s">
        <v>15</v>
      </c>
      <c r="B34" s="1" t="s">
        <v>16</v>
      </c>
      <c r="C34" s="1">
        <v>38</v>
      </c>
      <c r="D34" s="1" t="s">
        <v>25</v>
      </c>
      <c r="E34" s="1"/>
      <c r="F34" s="1"/>
      <c r="G34" s="1">
        <v>400</v>
      </c>
      <c r="H34" s="4">
        <v>5.69</v>
      </c>
      <c r="I34" s="4">
        <v>4.8</v>
      </c>
      <c r="J34" s="4">
        <f t="shared" ref="J34" si="5">G34*I34</f>
        <v>1920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SUM(J34:J34)*A1</f>
        <v>2572.8000000000002</v>
      </c>
      <c r="L35" s="1"/>
      <c r="M35" s="1"/>
    </row>
    <row r="36" spans="1:13" s="7" customFormat="1">
      <c r="A36" s="1" t="s">
        <v>23</v>
      </c>
      <c r="B36" s="1">
        <v>6000</v>
      </c>
      <c r="C36" s="1"/>
      <c r="D36" s="1"/>
      <c r="E36" s="1"/>
      <c r="F36" s="1"/>
      <c r="G36" s="1"/>
      <c r="H36" s="4"/>
      <c r="I36" s="4" t="s">
        <v>10</v>
      </c>
      <c r="J36" s="4">
        <f>C34+J35</f>
        <v>2610.8000000000002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4.8</v>
      </c>
      <c r="J39" s="4">
        <f>G39*I39*A1</f>
        <v>7718.4000000000005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SUM(J38:J39)*1.3</f>
        <v>15576.795000000002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15993.795000000002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4.8</v>
      </c>
      <c r="J44" s="4">
        <f>G44*I44*A1</f>
        <v>8554.5600000000013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8554.5600000000013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8576.5600000000013</v>
      </c>
      <c r="L46" s="1"/>
      <c r="M46" s="1"/>
    </row>
    <row r="49" spans="1:13" s="7" customFormat="1">
      <c r="A49" s="1" t="s">
        <v>23</v>
      </c>
      <c r="B49" s="1">
        <f>B36+B41+B46</f>
        <v>37100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27159.155000000002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50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222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0.09</v>
      </c>
      <c r="J3" s="4">
        <f t="shared" ref="J3:J8" si="0">G3*I3</f>
        <v>288</v>
      </c>
      <c r="K3" s="7" t="str">
        <f t="shared" ref="K3:K8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0.03</v>
      </c>
      <c r="J4" s="4">
        <f>G4*I4</f>
        <v>450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2.5299999999999998</v>
      </c>
      <c r="J5" s="4">
        <f>G5*I5</f>
        <v>8095.9999999999991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62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</v>
      </c>
      <c r="J8" s="4">
        <f t="shared" si="0"/>
        <v>0</v>
      </c>
      <c r="K8" s="7" t="str">
        <f t="shared" ca="1" si="1"/>
        <v>Stop Lose!</v>
      </c>
    </row>
    <row r="9" spans="1:13">
      <c r="D9" s="1" t="s">
        <v>60</v>
      </c>
      <c r="E9" s="8">
        <v>43658</v>
      </c>
      <c r="F9" s="8"/>
      <c r="G9" s="1">
        <v>1000</v>
      </c>
      <c r="H9" s="4">
        <v>1.61</v>
      </c>
      <c r="I9" s="4">
        <v>1.61</v>
      </c>
      <c r="J9" s="4">
        <f t="shared" ref="J9" si="2">G9*I9</f>
        <v>1610</v>
      </c>
      <c r="K9" s="7" t="e">
        <f t="shared" ref="K9" ca="1" si="3">IF(AND(F9&lt;&gt;"", I9/H9&lt;=0.75),"Stop Lose!",IF(AND(F9&lt;&gt;"", _xlfn.DAYS(TODAY(), E9)&gt;=2), "Hold Too Long", "Ok"))</f>
        <v>#NAME?</v>
      </c>
    </row>
    <row r="10" spans="1:13">
      <c r="B10" s="1" t="s">
        <v>12</v>
      </c>
      <c r="I10" s="4" t="s">
        <v>9</v>
      </c>
      <c r="J10" s="4">
        <f>SUM(J3:J9)</f>
        <v>11694</v>
      </c>
      <c r="L10" s="1">
        <f>SUMIF(F3:F8, "&lt;&gt;",J3:J8)</f>
        <v>10084</v>
      </c>
      <c r="M10" s="1" t="s">
        <v>36</v>
      </c>
    </row>
    <row r="11" spans="1:13">
      <c r="A11" s="1" t="s">
        <v>23</v>
      </c>
      <c r="B11" s="1">
        <v>68300</v>
      </c>
      <c r="H11" s="4">
        <v>10987</v>
      </c>
      <c r="I11" s="4" t="s">
        <v>10</v>
      </c>
      <c r="J11" s="4">
        <f>C3+J10</f>
        <v>11916</v>
      </c>
      <c r="K11" s="7">
        <f>J11-H11</f>
        <v>929</v>
      </c>
      <c r="L11" s="4">
        <f>J11-'20190628'!J13</f>
        <v>-2399</v>
      </c>
      <c r="M11" s="4" t="s">
        <v>38</v>
      </c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0.08</v>
      </c>
      <c r="J13" s="4">
        <f t="shared" ref="J13:J14" si="4">G13*I13</f>
        <v>96</v>
      </c>
      <c r="K13" s="7" t="str">
        <f t="shared" ref="K13:K14" ca="1" si="5">IF(AND(F13&lt;&gt;"", I13/H13&lt;=0.75),"Stop Lose!",IF(AND(F13&lt;&gt;"", _xlfn.DAYS(TODAY(), E13)&gt;=2), "Hold Too Long", "Ok"))</f>
        <v>Stop Lose!</v>
      </c>
    </row>
    <row r="14" spans="1:13">
      <c r="D14" s="1" t="s">
        <v>26</v>
      </c>
      <c r="E14" s="8">
        <v>43647</v>
      </c>
      <c r="F14" s="8">
        <v>43658</v>
      </c>
      <c r="G14" s="1">
        <v>1000</v>
      </c>
      <c r="H14" s="4">
        <v>0.7</v>
      </c>
      <c r="I14" s="4">
        <v>0.21</v>
      </c>
      <c r="J14" s="4">
        <f t="shared" si="4"/>
        <v>210</v>
      </c>
      <c r="K14" s="7" t="str">
        <f t="shared" ca="1" si="5"/>
        <v>Stop Lose!</v>
      </c>
    </row>
    <row r="15" spans="1:13">
      <c r="B15" s="1" t="s">
        <v>12</v>
      </c>
      <c r="I15" s="4" t="s">
        <v>9</v>
      </c>
      <c r="J15" s="4">
        <f>SUM(J13:J13)</f>
        <v>96</v>
      </c>
    </row>
    <row r="16" spans="1:13">
      <c r="A16" s="1" t="s">
        <v>23</v>
      </c>
      <c r="B16" s="1">
        <v>5000</v>
      </c>
      <c r="H16" s="4">
        <v>5000</v>
      </c>
      <c r="I16" s="4" t="s">
        <v>10</v>
      </c>
      <c r="J16" s="4">
        <f>C13+J15</f>
        <v>140</v>
      </c>
      <c r="K16" s="7">
        <f>J16-H16</f>
        <v>-4860</v>
      </c>
      <c r="L16" s="4"/>
      <c r="M16" s="4"/>
    </row>
    <row r="18" spans="1:13" s="7" customFormat="1">
      <c r="A18" s="1" t="s">
        <v>1</v>
      </c>
      <c r="B18" s="1" t="s">
        <v>5</v>
      </c>
      <c r="C18" s="1">
        <v>-13</v>
      </c>
      <c r="D18" s="1" t="s">
        <v>60</v>
      </c>
      <c r="E18" s="1"/>
      <c r="F18" s="1"/>
      <c r="G18" s="1">
        <v>2000</v>
      </c>
      <c r="H18" s="4">
        <v>2.0099999999999998</v>
      </c>
      <c r="I18" s="4">
        <v>1.8</v>
      </c>
      <c r="J18" s="4">
        <f>G18*I18</f>
        <v>3600</v>
      </c>
      <c r="L18" s="1"/>
      <c r="M18" s="1"/>
    </row>
    <row r="19" spans="1:13" s="7" customFormat="1">
      <c r="A19" s="1"/>
      <c r="B19" s="1"/>
      <c r="C19" s="1"/>
      <c r="D19" s="1" t="s">
        <v>61</v>
      </c>
      <c r="E19" s="1"/>
      <c r="F19" s="1"/>
      <c r="G19" s="1">
        <v>84</v>
      </c>
      <c r="H19" s="4">
        <v>126</v>
      </c>
      <c r="I19" s="4">
        <v>140</v>
      </c>
      <c r="J19" s="4">
        <f>G19*I19</f>
        <v>11760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SUM(J18:J19)</f>
        <v>15360</v>
      </c>
      <c r="L20" s="1"/>
      <c r="M20" s="1"/>
    </row>
    <row r="21" spans="1:13" s="7" customFormat="1">
      <c r="A21" s="1" t="s">
        <v>23</v>
      </c>
      <c r="B21" s="1">
        <v>22000</v>
      </c>
      <c r="C21" s="1"/>
      <c r="D21" s="1"/>
      <c r="E21" s="1"/>
      <c r="F21" s="1"/>
      <c r="G21" s="1"/>
      <c r="H21" s="4"/>
      <c r="I21" s="4" t="s">
        <v>10</v>
      </c>
      <c r="J21" s="4">
        <f>C18+J20</f>
        <v>15347</v>
      </c>
      <c r="K21" s="7">
        <f>J21-B21</f>
        <v>-6653</v>
      </c>
      <c r="L21" s="1"/>
      <c r="M21" s="1"/>
    </row>
    <row r="23" spans="1:13" s="7" customFormat="1">
      <c r="A23" s="1" t="s">
        <v>23</v>
      </c>
      <c r="B23" s="1">
        <f>B11+B16+B21</f>
        <v>95300</v>
      </c>
      <c r="C23" s="1"/>
      <c r="D23" s="1"/>
      <c r="E23" s="1"/>
      <c r="F23" s="1"/>
      <c r="G23" s="1"/>
      <c r="H23" s="4"/>
      <c r="I23" s="4" t="s">
        <v>14</v>
      </c>
      <c r="J23" s="4">
        <f>J11+J16+J21</f>
        <v>27403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288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8" si="6">G26*I26</f>
        <v>5214</v>
      </c>
      <c r="L26" s="1"/>
      <c r="M26" s="1"/>
    </row>
    <row r="27" spans="1:13" s="7" customFormat="1">
      <c r="A27" s="1"/>
      <c r="B27" s="1"/>
      <c r="C27" s="1"/>
      <c r="D27" s="1" t="s">
        <v>27</v>
      </c>
      <c r="E27" s="1"/>
      <c r="F27" s="1"/>
      <c r="G27" s="1">
        <v>0</v>
      </c>
      <c r="H27" s="4">
        <v>22.26</v>
      </c>
      <c r="I27" s="4">
        <v>22</v>
      </c>
      <c r="J27" s="4">
        <f t="shared" si="6"/>
        <v>0</v>
      </c>
      <c r="L27" s="1"/>
      <c r="M27" s="1"/>
    </row>
    <row r="28" spans="1:13" s="7" customFormat="1">
      <c r="A28" s="1"/>
      <c r="B28" s="1"/>
      <c r="C28" s="1"/>
      <c r="D28" s="1" t="s">
        <v>55</v>
      </c>
      <c r="E28" s="1"/>
      <c r="F28" s="1"/>
      <c r="G28" s="1">
        <v>3400</v>
      </c>
      <c r="H28" s="4">
        <v>7.93</v>
      </c>
      <c r="I28" s="4">
        <v>8.1999999999999993</v>
      </c>
      <c r="J28" s="4">
        <f t="shared" si="6"/>
        <v>27879.999999999996</v>
      </c>
      <c r="L28" s="1"/>
      <c r="M28" s="1"/>
    </row>
    <row r="29" spans="1:13" s="7" customFormat="1">
      <c r="A29" s="1"/>
      <c r="B29" s="1"/>
      <c r="C29" s="1"/>
      <c r="D29" s="1" t="s">
        <v>25</v>
      </c>
      <c r="E29" s="1"/>
      <c r="F29" s="1"/>
      <c r="G29" s="1">
        <v>1520</v>
      </c>
      <c r="H29" s="4">
        <v>4.33</v>
      </c>
      <c r="I29" s="4">
        <v>4.46</v>
      </c>
      <c r="J29" s="4">
        <f>G29*I29*A1</f>
        <v>9084.1280000000006</v>
      </c>
      <c r="L29" s="1"/>
      <c r="M29" s="1"/>
    </row>
    <row r="30" spans="1:13" s="7" customFormat="1">
      <c r="A30" s="1"/>
      <c r="B30" s="1" t="s">
        <v>13</v>
      </c>
      <c r="C30" s="1"/>
      <c r="D30" s="1"/>
      <c r="E30" s="1"/>
      <c r="F30" s="1"/>
      <c r="G30" s="1"/>
      <c r="H30" s="4"/>
      <c r="I30" s="4" t="s">
        <v>9</v>
      </c>
      <c r="J30" s="4">
        <f>SUM(J26:J29)</f>
        <v>42178.127999999997</v>
      </c>
      <c r="L30" s="1"/>
      <c r="M30" s="1"/>
    </row>
    <row r="31" spans="1:13" s="7" customFormat="1">
      <c r="A31" s="1" t="s">
        <v>23</v>
      </c>
      <c r="B31" s="1">
        <v>58682</v>
      </c>
      <c r="C31" s="1"/>
      <c r="D31" s="1"/>
      <c r="E31" s="1"/>
      <c r="F31" s="1"/>
      <c r="G31" s="1"/>
      <c r="H31" s="4"/>
      <c r="I31" s="4" t="s">
        <v>10</v>
      </c>
      <c r="J31" s="4">
        <f>C26+J30</f>
        <v>42466.127999999997</v>
      </c>
      <c r="K31" s="7">
        <f>J31-B31</f>
        <v>-16215.872000000003</v>
      </c>
      <c r="L31" s="1"/>
      <c r="M31" s="1"/>
    </row>
    <row r="35" spans="1:13" s="7" customFormat="1">
      <c r="A35" s="1" t="s">
        <v>15</v>
      </c>
      <c r="B35" s="1" t="s">
        <v>16</v>
      </c>
      <c r="C35" s="1">
        <v>38</v>
      </c>
      <c r="D35" s="1" t="s">
        <v>25</v>
      </c>
      <c r="E35" s="1"/>
      <c r="F35" s="1"/>
      <c r="G35" s="1">
        <v>400</v>
      </c>
      <c r="H35" s="4">
        <v>5.69</v>
      </c>
      <c r="I35" s="4">
        <v>4.8</v>
      </c>
      <c r="J35" s="4">
        <f t="shared" ref="J35" si="7">G35*I35</f>
        <v>1920</v>
      </c>
      <c r="L35" s="1"/>
      <c r="M35" s="1"/>
    </row>
    <row r="36" spans="1:13" s="7" customFormat="1">
      <c r="A36" s="1"/>
      <c r="B36" s="1" t="s">
        <v>13</v>
      </c>
      <c r="C36" s="1"/>
      <c r="D36" s="1"/>
      <c r="E36" s="1"/>
      <c r="F36" s="1"/>
      <c r="G36" s="1"/>
      <c r="H36" s="4"/>
      <c r="I36" s="4" t="s">
        <v>9</v>
      </c>
      <c r="J36" s="4">
        <f>SUM(J35:J35)*A1</f>
        <v>2572.8000000000002</v>
      </c>
      <c r="L36" s="1"/>
      <c r="M36" s="1"/>
    </row>
    <row r="37" spans="1:13" s="7" customFormat="1">
      <c r="A37" s="1" t="s">
        <v>23</v>
      </c>
      <c r="B37" s="1">
        <v>6000</v>
      </c>
      <c r="C37" s="1"/>
      <c r="D37" s="1"/>
      <c r="E37" s="1"/>
      <c r="F37" s="1"/>
      <c r="G37" s="1"/>
      <c r="H37" s="4"/>
      <c r="I37" s="4" t="s">
        <v>10</v>
      </c>
      <c r="J37" s="4">
        <f>C35+J36</f>
        <v>2610.8000000000002</v>
      </c>
      <c r="L37" s="1"/>
      <c r="M37" s="1"/>
    </row>
    <row r="39" spans="1:13" s="7" customFormat="1">
      <c r="A39" s="1" t="s">
        <v>15</v>
      </c>
      <c r="B39" s="1" t="s">
        <v>17</v>
      </c>
      <c r="C39" s="1">
        <v>417</v>
      </c>
      <c r="D39" s="1" t="s">
        <v>24</v>
      </c>
      <c r="E39" s="1"/>
      <c r="F39" s="1"/>
      <c r="G39" s="1">
        <v>75</v>
      </c>
      <c r="H39" s="4">
        <v>65.2</v>
      </c>
      <c r="I39" s="4">
        <v>56.85</v>
      </c>
      <c r="J39" s="4">
        <f t="shared" ref="J39" si="8">G39*I39</f>
        <v>4263.75</v>
      </c>
      <c r="L39" s="1"/>
      <c r="M39" s="1"/>
    </row>
    <row r="40" spans="1:13" s="7" customFormat="1">
      <c r="A40" s="1"/>
      <c r="B40" s="1"/>
      <c r="C40" s="1"/>
      <c r="D40" s="1" t="s">
        <v>25</v>
      </c>
      <c r="E40" s="1"/>
      <c r="F40" s="1"/>
      <c r="G40" s="1">
        <v>1200</v>
      </c>
      <c r="H40" s="4">
        <v>5.6</v>
      </c>
      <c r="I40" s="4">
        <v>4.8</v>
      </c>
      <c r="J40" s="4">
        <f>G40*I40*A1</f>
        <v>7718.4000000000005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SUM(J39:J40)*1.3</f>
        <v>15576.795000000002</v>
      </c>
      <c r="L41" s="1"/>
      <c r="M41" s="1"/>
    </row>
    <row r="42" spans="1:13" s="7" customFormat="1">
      <c r="A42" s="1" t="s">
        <v>23</v>
      </c>
      <c r="B42" s="1">
        <v>17000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15993.795000000002</v>
      </c>
      <c r="L42" s="1"/>
      <c r="M42" s="1"/>
    </row>
    <row r="44" spans="1:13" s="7" customFormat="1">
      <c r="A44" s="1" t="s">
        <v>15</v>
      </c>
      <c r="B44" s="1" t="s">
        <v>20</v>
      </c>
      <c r="C44" s="1">
        <v>22</v>
      </c>
      <c r="D44" s="1" t="s">
        <v>18</v>
      </c>
      <c r="E44" s="1"/>
      <c r="F44" s="1"/>
      <c r="G44" s="1">
        <v>0</v>
      </c>
      <c r="H44" s="4">
        <v>6.01</v>
      </c>
      <c r="I44" s="4">
        <v>3.94</v>
      </c>
      <c r="J44" s="4">
        <f t="shared" ref="J44" si="9">G44*I44</f>
        <v>0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1330</v>
      </c>
      <c r="H45" s="4">
        <v>6.07</v>
      </c>
      <c r="I45" s="4">
        <v>4.8</v>
      </c>
      <c r="J45" s="4">
        <f>G45*I45*A1</f>
        <v>8554.5600000000013</v>
      </c>
      <c r="L45" s="1"/>
      <c r="M45" s="1"/>
    </row>
    <row r="46" spans="1:13" s="7" customFormat="1">
      <c r="A46" s="1"/>
      <c r="B46" s="1" t="s">
        <v>12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8554.5600000000013</v>
      </c>
      <c r="L46" s="1"/>
      <c r="M46" s="1"/>
    </row>
    <row r="47" spans="1:13" s="7" customFormat="1">
      <c r="A47" s="1" t="s">
        <v>23</v>
      </c>
      <c r="B47" s="1">
        <v>14100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8576.5600000000013</v>
      </c>
      <c r="L47" s="1"/>
      <c r="M47" s="1"/>
    </row>
    <row r="50" spans="1:13" s="7" customFormat="1">
      <c r="A50" s="1" t="s">
        <v>23</v>
      </c>
      <c r="B50" s="1">
        <f>B37+B42+B47</f>
        <v>37100</v>
      </c>
      <c r="C50" s="1"/>
      <c r="D50" s="1"/>
      <c r="E50" s="1"/>
      <c r="F50" s="1"/>
      <c r="G50" s="1"/>
      <c r="H50" s="4"/>
      <c r="I50" s="4" t="s">
        <v>14</v>
      </c>
      <c r="J50" s="4">
        <f>J37+J42+J46</f>
        <v>27159.155000000002</v>
      </c>
      <c r="L50" s="1"/>
      <c r="M50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222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0.02</v>
      </c>
      <c r="J3" s="4">
        <f t="shared" ref="J3:J9" si="0">G3*I3</f>
        <v>64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0.01</v>
      </c>
      <c r="J4" s="4">
        <f>G4*I4</f>
        <v>150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2.3199999999999998</v>
      </c>
      <c r="J5" s="4">
        <f>G5*I5</f>
        <v>7423.9999999999991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63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</v>
      </c>
      <c r="J8" s="4">
        <f t="shared" si="0"/>
        <v>0</v>
      </c>
      <c r="K8" s="7" t="str">
        <f t="shared" ca="1" si="1"/>
        <v>Stop Lose!</v>
      </c>
    </row>
    <row r="9" spans="1:13">
      <c r="D9" s="1" t="s">
        <v>60</v>
      </c>
      <c r="E9" s="8">
        <v>43658</v>
      </c>
      <c r="F9" s="8"/>
      <c r="G9" s="1">
        <v>1000</v>
      </c>
      <c r="H9" s="4">
        <v>1.61</v>
      </c>
      <c r="I9" s="4">
        <v>1.46</v>
      </c>
      <c r="J9" s="4">
        <f t="shared" si="0"/>
        <v>1460</v>
      </c>
      <c r="K9" s="7" t="e">
        <f t="shared" ca="1" si="1"/>
        <v>#NAME?</v>
      </c>
    </row>
    <row r="10" spans="1:13">
      <c r="B10" s="1" t="s">
        <v>12</v>
      </c>
      <c r="I10" s="4" t="s">
        <v>9</v>
      </c>
      <c r="J10" s="4">
        <f>SUM(J3:J9)</f>
        <v>10348</v>
      </c>
      <c r="L10" s="1">
        <f>SUMIF(F3:F8, "&lt;&gt;",J3:J8)</f>
        <v>8888</v>
      </c>
      <c r="M10" s="1" t="s">
        <v>36</v>
      </c>
    </row>
    <row r="11" spans="1:13">
      <c r="A11" s="1" t="s">
        <v>23</v>
      </c>
      <c r="B11" s="1">
        <v>68300</v>
      </c>
      <c r="H11" s="4">
        <v>11916</v>
      </c>
      <c r="I11" s="4" t="s">
        <v>10</v>
      </c>
      <c r="J11" s="4">
        <f>C3+J10</f>
        <v>10570</v>
      </c>
      <c r="K11" s="7">
        <f>J11-H11</f>
        <v>-1346</v>
      </c>
      <c r="L11" s="4"/>
      <c r="M11" s="4"/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0.08</v>
      </c>
      <c r="J13" s="4">
        <f t="shared" ref="J13:J14" si="2">G13*I13</f>
        <v>96</v>
      </c>
      <c r="K13" s="7" t="str">
        <f t="shared" ref="K13:K14" ca="1" si="3">IF(AND(F13&lt;&gt;"", I13/H13&lt;=0.75),"Stop Lose!",IF(AND(F13&lt;&gt;"", _xlfn.DAYS(TODAY(), E13)&gt;=2), "Hold Too Long", "Ok"))</f>
        <v>Stop Lose!</v>
      </c>
    </row>
    <row r="14" spans="1:13">
      <c r="D14" s="1" t="s">
        <v>26</v>
      </c>
      <c r="E14" s="8">
        <v>43647</v>
      </c>
      <c r="F14" s="8">
        <v>43658</v>
      </c>
      <c r="G14" s="1">
        <v>1000</v>
      </c>
      <c r="H14" s="4">
        <v>0.7</v>
      </c>
      <c r="I14" s="4">
        <v>0.21</v>
      </c>
      <c r="J14" s="4">
        <f t="shared" si="2"/>
        <v>210</v>
      </c>
      <c r="K14" s="7" t="str">
        <f t="shared" ca="1" si="3"/>
        <v>Stop Lose!</v>
      </c>
    </row>
    <row r="15" spans="1:13">
      <c r="B15" s="1" t="s">
        <v>12</v>
      </c>
      <c r="I15" s="4" t="s">
        <v>9</v>
      </c>
      <c r="J15" s="4">
        <f>SUM(J13:J13)</f>
        <v>96</v>
      </c>
    </row>
    <row r="16" spans="1:13">
      <c r="A16" s="1" t="s">
        <v>23</v>
      </c>
      <c r="B16" s="1">
        <v>5000</v>
      </c>
      <c r="H16" s="4">
        <v>5000</v>
      </c>
      <c r="I16" s="4" t="s">
        <v>10</v>
      </c>
      <c r="J16" s="4">
        <f>C13+J15</f>
        <v>140</v>
      </c>
      <c r="K16" s="7">
        <f>J16-H16</f>
        <v>-4860</v>
      </c>
      <c r="L16" s="4"/>
      <c r="M16" s="4"/>
    </row>
    <row r="18" spans="1:13" s="7" customFormat="1">
      <c r="A18" s="1" t="s">
        <v>1</v>
      </c>
      <c r="B18" s="1" t="s">
        <v>5</v>
      </c>
      <c r="C18" s="1">
        <v>-13</v>
      </c>
      <c r="D18" s="1" t="s">
        <v>60</v>
      </c>
      <c r="E18" s="1"/>
      <c r="F18" s="1"/>
      <c r="G18" s="1">
        <v>2000</v>
      </c>
      <c r="H18" s="4">
        <v>2.0099999999999998</v>
      </c>
      <c r="I18" s="4">
        <v>1.8</v>
      </c>
      <c r="J18" s="4">
        <f>G18*I18</f>
        <v>3600</v>
      </c>
      <c r="L18" s="1"/>
      <c r="M18" s="1"/>
    </row>
    <row r="19" spans="1:13" s="7" customFormat="1">
      <c r="A19" s="1"/>
      <c r="B19" s="1"/>
      <c r="C19" s="1"/>
      <c r="D19" s="1" t="s">
        <v>61</v>
      </c>
      <c r="E19" s="1"/>
      <c r="F19" s="1"/>
      <c r="G19" s="1">
        <v>84</v>
      </c>
      <c r="H19" s="4">
        <v>126</v>
      </c>
      <c r="I19" s="4">
        <v>140</v>
      </c>
      <c r="J19" s="4">
        <f>G19*I19</f>
        <v>11760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SUM(J18:J19)</f>
        <v>15360</v>
      </c>
      <c r="L20" s="1"/>
      <c r="M20" s="1"/>
    </row>
    <row r="21" spans="1:13" s="7" customFormat="1">
      <c r="A21" s="1" t="s">
        <v>23</v>
      </c>
      <c r="B21" s="1">
        <v>22000</v>
      </c>
      <c r="C21" s="1"/>
      <c r="D21" s="1"/>
      <c r="E21" s="1"/>
      <c r="F21" s="1"/>
      <c r="G21" s="1"/>
      <c r="H21" s="4"/>
      <c r="I21" s="4" t="s">
        <v>10</v>
      </c>
      <c r="J21" s="4">
        <f>C18+J20</f>
        <v>15347</v>
      </c>
      <c r="K21" s="7">
        <f>J21-B21</f>
        <v>-6653</v>
      </c>
      <c r="L21" s="1"/>
      <c r="M21" s="1"/>
    </row>
    <row r="23" spans="1:13" s="7" customFormat="1">
      <c r="A23" s="1" t="s">
        <v>23</v>
      </c>
      <c r="B23" s="1">
        <f>B11+B16+B21</f>
        <v>95300</v>
      </c>
      <c r="C23" s="1"/>
      <c r="D23" s="1"/>
      <c r="E23" s="1"/>
      <c r="F23" s="1"/>
      <c r="G23" s="1"/>
      <c r="H23" s="4"/>
      <c r="I23" s="4" t="s">
        <v>14</v>
      </c>
      <c r="J23" s="4">
        <f>J11+J16+J21</f>
        <v>26057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288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8" si="4">G26*I26</f>
        <v>5214</v>
      </c>
      <c r="L26" s="1"/>
      <c r="M26" s="1"/>
    </row>
    <row r="27" spans="1:13" s="7" customFormat="1">
      <c r="A27" s="1"/>
      <c r="B27" s="1"/>
      <c r="C27" s="1"/>
      <c r="D27" s="1" t="s">
        <v>27</v>
      </c>
      <c r="E27" s="1"/>
      <c r="F27" s="1"/>
      <c r="G27" s="1">
        <v>0</v>
      </c>
      <c r="H27" s="4">
        <v>22.26</v>
      </c>
      <c r="I27" s="4">
        <v>22</v>
      </c>
      <c r="J27" s="4">
        <f t="shared" si="4"/>
        <v>0</v>
      </c>
      <c r="L27" s="1"/>
      <c r="M27" s="1"/>
    </row>
    <row r="28" spans="1:13" s="7" customFormat="1">
      <c r="A28" s="1"/>
      <c r="B28" s="1"/>
      <c r="C28" s="1"/>
      <c r="D28" s="1" t="s">
        <v>55</v>
      </c>
      <c r="E28" s="1"/>
      <c r="F28" s="1"/>
      <c r="G28" s="1">
        <v>3400</v>
      </c>
      <c r="H28" s="4">
        <v>7.93</v>
      </c>
      <c r="I28" s="4">
        <v>8.1999999999999993</v>
      </c>
      <c r="J28" s="4">
        <f t="shared" si="4"/>
        <v>27879.999999999996</v>
      </c>
      <c r="L28" s="1"/>
      <c r="M28" s="1"/>
    </row>
    <row r="29" spans="1:13" s="7" customFormat="1">
      <c r="A29" s="1"/>
      <c r="B29" s="1"/>
      <c r="C29" s="1"/>
      <c r="D29" s="1" t="s">
        <v>25</v>
      </c>
      <c r="E29" s="1"/>
      <c r="F29" s="1"/>
      <c r="G29" s="1">
        <v>1520</v>
      </c>
      <c r="H29" s="4">
        <v>4.33</v>
      </c>
      <c r="I29" s="4">
        <v>4.46</v>
      </c>
      <c r="J29" s="4">
        <f>G29*I29*A1</f>
        <v>9084.1280000000006</v>
      </c>
      <c r="L29" s="1"/>
      <c r="M29" s="1"/>
    </row>
    <row r="30" spans="1:13" s="7" customFormat="1">
      <c r="A30" s="1"/>
      <c r="B30" s="1" t="s">
        <v>13</v>
      </c>
      <c r="C30" s="1"/>
      <c r="D30" s="1"/>
      <c r="E30" s="1"/>
      <c r="F30" s="1"/>
      <c r="G30" s="1"/>
      <c r="H30" s="4"/>
      <c r="I30" s="4" t="s">
        <v>9</v>
      </c>
      <c r="J30" s="4">
        <f>SUM(J26:J29)</f>
        <v>42178.127999999997</v>
      </c>
      <c r="L30" s="1"/>
      <c r="M30" s="1"/>
    </row>
    <row r="31" spans="1:13" s="7" customFormat="1">
      <c r="A31" s="1" t="s">
        <v>23</v>
      </c>
      <c r="B31" s="1">
        <v>58682</v>
      </c>
      <c r="C31" s="1"/>
      <c r="D31" s="1"/>
      <c r="E31" s="1"/>
      <c r="F31" s="1"/>
      <c r="G31" s="1"/>
      <c r="H31" s="4"/>
      <c r="I31" s="4" t="s">
        <v>10</v>
      </c>
      <c r="J31" s="4">
        <f>C26+J30</f>
        <v>42466.127999999997</v>
      </c>
      <c r="K31" s="7">
        <f>J31-B31</f>
        <v>-16215.872000000003</v>
      </c>
      <c r="L31" s="1"/>
      <c r="M31" s="1"/>
    </row>
    <row r="35" spans="1:13" s="7" customFormat="1">
      <c r="A35" s="1" t="s">
        <v>15</v>
      </c>
      <c r="B35" s="1" t="s">
        <v>16</v>
      </c>
      <c r="C35" s="1">
        <v>38</v>
      </c>
      <c r="D35" s="1" t="s">
        <v>25</v>
      </c>
      <c r="E35" s="1"/>
      <c r="F35" s="1"/>
      <c r="G35" s="1">
        <v>400</v>
      </c>
      <c r="H35" s="4">
        <v>5.69</v>
      </c>
      <c r="I35" s="4">
        <v>4.8</v>
      </c>
      <c r="J35" s="4">
        <f t="shared" ref="J35" si="5">G35*I35</f>
        <v>1920</v>
      </c>
      <c r="L35" s="1"/>
      <c r="M35" s="1"/>
    </row>
    <row r="36" spans="1:13" s="7" customFormat="1">
      <c r="A36" s="1"/>
      <c r="B36" s="1" t="s">
        <v>13</v>
      </c>
      <c r="C36" s="1"/>
      <c r="D36" s="1"/>
      <c r="E36" s="1"/>
      <c r="F36" s="1"/>
      <c r="G36" s="1"/>
      <c r="H36" s="4"/>
      <c r="I36" s="4" t="s">
        <v>9</v>
      </c>
      <c r="J36" s="4">
        <f>SUM(J35:J35)*A1</f>
        <v>2572.8000000000002</v>
      </c>
      <c r="L36" s="1"/>
      <c r="M36" s="1"/>
    </row>
    <row r="37" spans="1:13" s="7" customFormat="1">
      <c r="A37" s="1" t="s">
        <v>23</v>
      </c>
      <c r="B37" s="1">
        <v>6000</v>
      </c>
      <c r="C37" s="1"/>
      <c r="D37" s="1"/>
      <c r="E37" s="1"/>
      <c r="F37" s="1"/>
      <c r="G37" s="1"/>
      <c r="H37" s="4"/>
      <c r="I37" s="4" t="s">
        <v>10</v>
      </c>
      <c r="J37" s="4">
        <f>C35+J36</f>
        <v>2610.8000000000002</v>
      </c>
      <c r="L37" s="1"/>
      <c r="M37" s="1"/>
    </row>
    <row r="39" spans="1:13" s="7" customFormat="1">
      <c r="A39" s="1" t="s">
        <v>15</v>
      </c>
      <c r="B39" s="1" t="s">
        <v>17</v>
      </c>
      <c r="C39" s="1">
        <v>417</v>
      </c>
      <c r="D39" s="1" t="s">
        <v>24</v>
      </c>
      <c r="E39" s="1"/>
      <c r="F39" s="1"/>
      <c r="G39" s="1">
        <v>75</v>
      </c>
      <c r="H39" s="4">
        <v>65.2</v>
      </c>
      <c r="I39" s="4">
        <v>56.85</v>
      </c>
      <c r="J39" s="4">
        <f t="shared" ref="J39" si="6">G39*I39</f>
        <v>4263.75</v>
      </c>
      <c r="L39" s="1"/>
      <c r="M39" s="1"/>
    </row>
    <row r="40" spans="1:13" s="7" customFormat="1">
      <c r="A40" s="1"/>
      <c r="B40" s="1"/>
      <c r="C40" s="1"/>
      <c r="D40" s="1" t="s">
        <v>25</v>
      </c>
      <c r="E40" s="1"/>
      <c r="F40" s="1"/>
      <c r="G40" s="1">
        <v>1200</v>
      </c>
      <c r="H40" s="4">
        <v>5.6</v>
      </c>
      <c r="I40" s="4">
        <v>4.8</v>
      </c>
      <c r="J40" s="4">
        <f>G40*I40*A1</f>
        <v>7718.4000000000005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SUM(J39:J40)*1.3</f>
        <v>15576.795000000002</v>
      </c>
      <c r="L41" s="1"/>
      <c r="M41" s="1"/>
    </row>
    <row r="42" spans="1:13" s="7" customFormat="1">
      <c r="A42" s="1" t="s">
        <v>23</v>
      </c>
      <c r="B42" s="1">
        <v>17000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15993.795000000002</v>
      </c>
      <c r="L42" s="1"/>
      <c r="M42" s="1"/>
    </row>
    <row r="44" spans="1:13" s="7" customFormat="1">
      <c r="A44" s="1" t="s">
        <v>15</v>
      </c>
      <c r="B44" s="1" t="s">
        <v>20</v>
      </c>
      <c r="C44" s="1">
        <v>22</v>
      </c>
      <c r="D44" s="1" t="s">
        <v>18</v>
      </c>
      <c r="E44" s="1"/>
      <c r="F44" s="1"/>
      <c r="G44" s="1">
        <v>0</v>
      </c>
      <c r="H44" s="4">
        <v>6.01</v>
      </c>
      <c r="I44" s="4">
        <v>3.94</v>
      </c>
      <c r="J44" s="4">
        <f t="shared" ref="J44" si="7">G44*I44</f>
        <v>0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1330</v>
      </c>
      <c r="H45" s="4">
        <v>6.07</v>
      </c>
      <c r="I45" s="4">
        <v>4.8</v>
      </c>
      <c r="J45" s="4">
        <f>G45*I45*A1</f>
        <v>8554.5600000000013</v>
      </c>
      <c r="L45" s="1"/>
      <c r="M45" s="1"/>
    </row>
    <row r="46" spans="1:13" s="7" customFormat="1">
      <c r="A46" s="1"/>
      <c r="B46" s="1" t="s">
        <v>12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8554.5600000000013</v>
      </c>
      <c r="L46" s="1"/>
      <c r="M46" s="1"/>
    </row>
    <row r="47" spans="1:13" s="7" customFormat="1">
      <c r="A47" s="1" t="s">
        <v>23</v>
      </c>
      <c r="B47" s="1">
        <v>14100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8576.5600000000013</v>
      </c>
      <c r="L47" s="1"/>
      <c r="M47" s="1"/>
    </row>
    <row r="50" spans="1:13" s="7" customFormat="1">
      <c r="A50" s="1" t="s">
        <v>23</v>
      </c>
      <c r="B50" s="1">
        <f>B37+B42+B47</f>
        <v>37100</v>
      </c>
      <c r="C50" s="1"/>
      <c r="D50" s="1"/>
      <c r="E50" s="1"/>
      <c r="F50" s="1"/>
      <c r="G50" s="1"/>
      <c r="H50" s="4"/>
      <c r="I50" s="4" t="s">
        <v>14</v>
      </c>
      <c r="J50" s="4">
        <f>J37+J42+J46</f>
        <v>27159.155000000002</v>
      </c>
      <c r="L50" s="1"/>
      <c r="M50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0"/>
  <sheetViews>
    <sheetView topLeftCell="A4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222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0.02</v>
      </c>
      <c r="J3" s="4">
        <f t="shared" ref="J3:J9" si="0">G3*I3</f>
        <v>64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0.01</v>
      </c>
      <c r="J4" s="4">
        <f>G4*I4</f>
        <v>150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2.5499999999999998</v>
      </c>
      <c r="J5" s="4">
        <f>G5*I5</f>
        <v>8159.9999999999991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63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</v>
      </c>
      <c r="J8" s="4">
        <f t="shared" si="0"/>
        <v>0</v>
      </c>
      <c r="K8" s="7" t="str">
        <f t="shared" ca="1" si="1"/>
        <v>Stop Lose!</v>
      </c>
    </row>
    <row r="9" spans="1:13">
      <c r="D9" s="1" t="s">
        <v>60</v>
      </c>
      <c r="E9" s="8">
        <v>43658</v>
      </c>
      <c r="F9" s="8"/>
      <c r="G9" s="1">
        <v>1000</v>
      </c>
      <c r="H9" s="4">
        <v>1.61</v>
      </c>
      <c r="I9" s="4">
        <v>1.39</v>
      </c>
      <c r="J9" s="4">
        <f t="shared" si="0"/>
        <v>1390</v>
      </c>
      <c r="K9" s="7" t="e">
        <f t="shared" ca="1" si="1"/>
        <v>#NAME?</v>
      </c>
    </row>
    <row r="10" spans="1:13">
      <c r="B10" s="1" t="s">
        <v>12</v>
      </c>
      <c r="I10" s="4" t="s">
        <v>9</v>
      </c>
      <c r="J10" s="4">
        <f>SUM(J3:J9)</f>
        <v>11014</v>
      </c>
      <c r="L10" s="1">
        <f>SUMIF(F3:F8, "&lt;&gt;",J3:J8)</f>
        <v>9624</v>
      </c>
      <c r="M10" s="1" t="s">
        <v>36</v>
      </c>
    </row>
    <row r="11" spans="1:13">
      <c r="A11" s="1" t="s">
        <v>23</v>
      </c>
      <c r="B11" s="1">
        <v>68300</v>
      </c>
      <c r="H11" s="4">
        <v>10570</v>
      </c>
      <c r="I11" s="4" t="s">
        <v>10</v>
      </c>
      <c r="J11" s="4">
        <f>C3+J10</f>
        <v>11236</v>
      </c>
      <c r="K11" s="7">
        <f>J11-H11</f>
        <v>666</v>
      </c>
      <c r="L11" s="4"/>
      <c r="M11" s="4"/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>
        <v>43628</v>
      </c>
      <c r="F13" s="8">
        <v>43658</v>
      </c>
      <c r="G13" s="1">
        <v>1200</v>
      </c>
      <c r="H13" s="4">
        <v>3.92</v>
      </c>
      <c r="I13" s="4">
        <v>0.08</v>
      </c>
      <c r="J13" s="4">
        <f t="shared" ref="J13:J14" si="2">G13*I13</f>
        <v>96</v>
      </c>
      <c r="K13" s="7" t="str">
        <f t="shared" ref="K13:K14" ca="1" si="3">IF(AND(F13&lt;&gt;"", I13/H13&lt;=0.75),"Stop Lose!",IF(AND(F13&lt;&gt;"", _xlfn.DAYS(TODAY(), E13)&gt;=2), "Hold Too Long", "Ok"))</f>
        <v>Stop Lose!</v>
      </c>
    </row>
    <row r="14" spans="1:13">
      <c r="D14" s="1" t="s">
        <v>26</v>
      </c>
      <c r="E14" s="8">
        <v>43647</v>
      </c>
      <c r="F14" s="8">
        <v>43658</v>
      </c>
      <c r="G14" s="1">
        <v>1000</v>
      </c>
      <c r="H14" s="4">
        <v>0.7</v>
      </c>
      <c r="I14" s="4">
        <v>0.21</v>
      </c>
      <c r="J14" s="4">
        <f t="shared" si="2"/>
        <v>210</v>
      </c>
      <c r="K14" s="7" t="str">
        <f t="shared" ca="1" si="3"/>
        <v>Stop Lose!</v>
      </c>
    </row>
    <row r="15" spans="1:13">
      <c r="B15" s="1" t="s">
        <v>12</v>
      </c>
      <c r="I15" s="4" t="s">
        <v>9</v>
      </c>
      <c r="J15" s="4">
        <f>SUM(J13:J13)</f>
        <v>96</v>
      </c>
    </row>
    <row r="16" spans="1:13">
      <c r="A16" s="1" t="s">
        <v>23</v>
      </c>
      <c r="B16" s="1">
        <v>5000</v>
      </c>
      <c r="H16" s="4">
        <v>5000</v>
      </c>
      <c r="I16" s="4" t="s">
        <v>10</v>
      </c>
      <c r="J16" s="4">
        <f>C13+J15</f>
        <v>140</v>
      </c>
      <c r="K16" s="7">
        <f>J16-H16</f>
        <v>-4860</v>
      </c>
      <c r="L16" s="4"/>
      <c r="M16" s="4"/>
    </row>
    <row r="18" spans="1:13" s="7" customFormat="1">
      <c r="A18" s="1" t="s">
        <v>1</v>
      </c>
      <c r="B18" s="1" t="s">
        <v>5</v>
      </c>
      <c r="C18" s="1">
        <v>124</v>
      </c>
      <c r="D18" s="1" t="s">
        <v>60</v>
      </c>
      <c r="E18" s="1"/>
      <c r="F18" s="1"/>
      <c r="G18" s="1">
        <v>2000</v>
      </c>
      <c r="H18" s="4">
        <v>2.0099999999999998</v>
      </c>
      <c r="I18" s="4">
        <v>1.39</v>
      </c>
      <c r="J18" s="4">
        <f>G18*I18</f>
        <v>2780</v>
      </c>
      <c r="L18" s="1"/>
      <c r="M18" s="1"/>
    </row>
    <row r="19" spans="1:13" s="7" customFormat="1">
      <c r="A19" s="1"/>
      <c r="B19" s="1"/>
      <c r="C19" s="1"/>
      <c r="D19" s="1" t="s">
        <v>61</v>
      </c>
      <c r="E19" s="1"/>
      <c r="F19" s="1"/>
      <c r="G19" s="1">
        <v>84</v>
      </c>
      <c r="H19" s="4">
        <v>126</v>
      </c>
      <c r="I19" s="4">
        <v>150</v>
      </c>
      <c r="J19" s="4">
        <f>G19*I19</f>
        <v>12600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SUM(J18:J19)</f>
        <v>15380</v>
      </c>
      <c r="L20" s="1"/>
      <c r="M20" s="1"/>
    </row>
    <row r="21" spans="1:13" s="7" customFormat="1">
      <c r="A21" s="1" t="s">
        <v>23</v>
      </c>
      <c r="B21" s="1">
        <v>22000</v>
      </c>
      <c r="C21" s="1"/>
      <c r="D21" s="1"/>
      <c r="E21" s="1"/>
      <c r="F21" s="1"/>
      <c r="G21" s="1"/>
      <c r="H21" s="4"/>
      <c r="I21" s="4" t="s">
        <v>10</v>
      </c>
      <c r="J21" s="4">
        <f>C18+J20</f>
        <v>15504</v>
      </c>
      <c r="K21" s="7">
        <f>J21-B21</f>
        <v>-6496</v>
      </c>
      <c r="L21" s="1"/>
      <c r="M21" s="1"/>
    </row>
    <row r="23" spans="1:13" s="7" customFormat="1">
      <c r="A23" s="1" t="s">
        <v>23</v>
      </c>
      <c r="B23" s="1">
        <f>B11+B16+B21</f>
        <v>95300</v>
      </c>
      <c r="C23" s="1"/>
      <c r="D23" s="1"/>
      <c r="E23" s="1"/>
      <c r="F23" s="1"/>
      <c r="G23" s="1"/>
      <c r="H23" s="4"/>
      <c r="I23" s="4" t="s">
        <v>14</v>
      </c>
      <c r="J23" s="4">
        <f>J11+J16+J21</f>
        <v>26880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288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8" si="4">G26*I26</f>
        <v>5214</v>
      </c>
      <c r="L26" s="1"/>
      <c r="M26" s="1"/>
    </row>
    <row r="27" spans="1:13" s="7" customFormat="1">
      <c r="A27" s="1"/>
      <c r="B27" s="1"/>
      <c r="C27" s="1"/>
      <c r="D27" s="1" t="s">
        <v>27</v>
      </c>
      <c r="E27" s="1"/>
      <c r="F27" s="1"/>
      <c r="G27" s="1">
        <v>0</v>
      </c>
      <c r="H27" s="4">
        <v>22.26</v>
      </c>
      <c r="I27" s="4">
        <v>22</v>
      </c>
      <c r="J27" s="4">
        <f t="shared" si="4"/>
        <v>0</v>
      </c>
      <c r="L27" s="1"/>
      <c r="M27" s="1"/>
    </row>
    <row r="28" spans="1:13" s="7" customFormat="1">
      <c r="A28" s="1"/>
      <c r="B28" s="1"/>
      <c r="C28" s="1"/>
      <c r="D28" s="1" t="s">
        <v>55</v>
      </c>
      <c r="E28" s="1"/>
      <c r="F28" s="1"/>
      <c r="G28" s="1">
        <v>3400</v>
      </c>
      <c r="H28" s="4">
        <v>7.93</v>
      </c>
      <c r="I28" s="4">
        <v>8.66</v>
      </c>
      <c r="J28" s="4">
        <f t="shared" si="4"/>
        <v>29444</v>
      </c>
      <c r="L28" s="1"/>
      <c r="M28" s="1"/>
    </row>
    <row r="29" spans="1:13" s="7" customFormat="1">
      <c r="A29" s="1"/>
      <c r="B29" s="1"/>
      <c r="C29" s="1"/>
      <c r="D29" s="1" t="s">
        <v>25</v>
      </c>
      <c r="E29" s="1"/>
      <c r="F29" s="1"/>
      <c r="G29" s="1">
        <v>1520</v>
      </c>
      <c r="H29" s="4">
        <v>4.33</v>
      </c>
      <c r="I29" s="4">
        <v>4.46</v>
      </c>
      <c r="J29" s="4">
        <f>G29*I29*A1</f>
        <v>9084.1280000000006</v>
      </c>
      <c r="L29" s="1"/>
      <c r="M29" s="1"/>
    </row>
    <row r="30" spans="1:13" s="7" customFormat="1">
      <c r="A30" s="1"/>
      <c r="B30" s="1" t="s">
        <v>13</v>
      </c>
      <c r="C30" s="1"/>
      <c r="D30" s="1"/>
      <c r="E30" s="1"/>
      <c r="F30" s="1"/>
      <c r="G30" s="1"/>
      <c r="H30" s="4"/>
      <c r="I30" s="4" t="s">
        <v>9</v>
      </c>
      <c r="J30" s="4">
        <f>SUM(J26:J29)</f>
        <v>43742.127999999997</v>
      </c>
      <c r="L30" s="1"/>
      <c r="M30" s="1"/>
    </row>
    <row r="31" spans="1:13" s="7" customFormat="1">
      <c r="A31" s="1" t="s">
        <v>23</v>
      </c>
      <c r="B31" s="1">
        <v>58682</v>
      </c>
      <c r="C31" s="1"/>
      <c r="D31" s="1"/>
      <c r="E31" s="1"/>
      <c r="F31" s="1"/>
      <c r="G31" s="1"/>
      <c r="H31" s="4"/>
      <c r="I31" s="4" t="s">
        <v>10</v>
      </c>
      <c r="J31" s="4">
        <f>C26+J30</f>
        <v>44030.127999999997</v>
      </c>
      <c r="K31" s="7">
        <f>J31-B31</f>
        <v>-14651.872000000003</v>
      </c>
      <c r="L31" s="1"/>
      <c r="M31" s="1"/>
    </row>
    <row r="35" spans="1:13" s="7" customFormat="1">
      <c r="A35" s="1" t="s">
        <v>15</v>
      </c>
      <c r="B35" s="1" t="s">
        <v>16</v>
      </c>
      <c r="C35" s="1">
        <v>38</v>
      </c>
      <c r="D35" s="1" t="s">
        <v>25</v>
      </c>
      <c r="E35" s="1"/>
      <c r="F35" s="1"/>
      <c r="G35" s="1">
        <v>400</v>
      </c>
      <c r="H35" s="4">
        <v>5.69</v>
      </c>
      <c r="I35" s="4">
        <v>4.8</v>
      </c>
      <c r="J35" s="4">
        <f t="shared" ref="J35" si="5">G35*I35</f>
        <v>1920</v>
      </c>
      <c r="L35" s="1"/>
      <c r="M35" s="1"/>
    </row>
    <row r="36" spans="1:13" s="7" customFormat="1">
      <c r="A36" s="1"/>
      <c r="B36" s="1" t="s">
        <v>13</v>
      </c>
      <c r="C36" s="1"/>
      <c r="D36" s="1"/>
      <c r="E36" s="1"/>
      <c r="F36" s="1"/>
      <c r="G36" s="1"/>
      <c r="H36" s="4"/>
      <c r="I36" s="4" t="s">
        <v>9</v>
      </c>
      <c r="J36" s="4">
        <f>SUM(J35:J35)*A1</f>
        <v>2572.8000000000002</v>
      </c>
      <c r="L36" s="1"/>
      <c r="M36" s="1"/>
    </row>
    <row r="37" spans="1:13" s="7" customFormat="1">
      <c r="A37" s="1" t="s">
        <v>23</v>
      </c>
      <c r="B37" s="1">
        <v>6000</v>
      </c>
      <c r="C37" s="1"/>
      <c r="D37" s="1"/>
      <c r="E37" s="1"/>
      <c r="F37" s="1"/>
      <c r="G37" s="1"/>
      <c r="H37" s="4"/>
      <c r="I37" s="4" t="s">
        <v>10</v>
      </c>
      <c r="J37" s="4">
        <f>C35+J36</f>
        <v>2610.8000000000002</v>
      </c>
      <c r="L37" s="1"/>
      <c r="M37" s="1"/>
    </row>
    <row r="39" spans="1:13" s="7" customFormat="1">
      <c r="A39" s="1" t="s">
        <v>15</v>
      </c>
      <c r="B39" s="1" t="s">
        <v>17</v>
      </c>
      <c r="C39" s="1">
        <v>417</v>
      </c>
      <c r="D39" s="1" t="s">
        <v>24</v>
      </c>
      <c r="E39" s="1"/>
      <c r="F39" s="1"/>
      <c r="G39" s="1">
        <v>75</v>
      </c>
      <c r="H39" s="4">
        <v>65.2</v>
      </c>
      <c r="I39" s="4">
        <v>56.85</v>
      </c>
      <c r="J39" s="4">
        <f t="shared" ref="J39" si="6">G39*I39</f>
        <v>4263.75</v>
      </c>
      <c r="L39" s="1"/>
      <c r="M39" s="1"/>
    </row>
    <row r="40" spans="1:13" s="7" customFormat="1">
      <c r="A40" s="1"/>
      <c r="B40" s="1"/>
      <c r="C40" s="1"/>
      <c r="D40" s="1" t="s">
        <v>25</v>
      </c>
      <c r="E40" s="1"/>
      <c r="F40" s="1"/>
      <c r="G40" s="1">
        <v>1200</v>
      </c>
      <c r="H40" s="4">
        <v>5.6</v>
      </c>
      <c r="I40" s="4">
        <v>4.8</v>
      </c>
      <c r="J40" s="4">
        <f>G40*I40*A1</f>
        <v>7718.4000000000005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SUM(J39:J40)*1.3</f>
        <v>15576.795000000002</v>
      </c>
      <c r="L41" s="1"/>
      <c r="M41" s="1"/>
    </row>
    <row r="42" spans="1:13" s="7" customFormat="1">
      <c r="A42" s="1" t="s">
        <v>23</v>
      </c>
      <c r="B42" s="1">
        <v>17000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15993.795000000002</v>
      </c>
      <c r="L42" s="1"/>
      <c r="M42" s="1"/>
    </row>
    <row r="44" spans="1:13" s="7" customFormat="1">
      <c r="A44" s="1" t="s">
        <v>15</v>
      </c>
      <c r="B44" s="1" t="s">
        <v>20</v>
      </c>
      <c r="C44" s="1">
        <v>22</v>
      </c>
      <c r="D44" s="1" t="s">
        <v>18</v>
      </c>
      <c r="E44" s="1"/>
      <c r="F44" s="1"/>
      <c r="G44" s="1">
        <v>0</v>
      </c>
      <c r="H44" s="4">
        <v>6.01</v>
      </c>
      <c r="I44" s="4">
        <v>3.94</v>
      </c>
      <c r="J44" s="4">
        <f t="shared" ref="J44" si="7">G44*I44</f>
        <v>0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1330</v>
      </c>
      <c r="H45" s="4">
        <v>6.07</v>
      </c>
      <c r="I45" s="4">
        <v>4.8</v>
      </c>
      <c r="J45" s="4">
        <f>G45*I45*A1</f>
        <v>8554.5600000000013</v>
      </c>
      <c r="L45" s="1"/>
      <c r="M45" s="1"/>
    </row>
    <row r="46" spans="1:13" s="7" customFormat="1">
      <c r="A46" s="1"/>
      <c r="B46" s="1" t="s">
        <v>12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8554.5600000000013</v>
      </c>
      <c r="L46" s="1"/>
      <c r="M46" s="1"/>
    </row>
    <row r="47" spans="1:13" s="7" customFormat="1">
      <c r="A47" s="1" t="s">
        <v>23</v>
      </c>
      <c r="B47" s="1">
        <v>14100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8576.5600000000013</v>
      </c>
      <c r="L47" s="1"/>
      <c r="M47" s="1"/>
    </row>
    <row r="50" spans="1:13" s="7" customFormat="1">
      <c r="A50" s="1" t="s">
        <v>23</v>
      </c>
      <c r="B50" s="1">
        <f>B37+B42+B47</f>
        <v>37100</v>
      </c>
      <c r="C50" s="1"/>
      <c r="D50" s="1"/>
      <c r="E50" s="1"/>
      <c r="F50" s="1"/>
      <c r="G50" s="1"/>
      <c r="H50" s="4"/>
      <c r="I50" s="4" t="s">
        <v>14</v>
      </c>
      <c r="J50" s="4">
        <f>J37+J42+J46</f>
        <v>27159.155000000002</v>
      </c>
      <c r="L50" s="1"/>
      <c r="M5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topLeftCell="B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3823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4.91</v>
      </c>
      <c r="J3" s="4">
        <f t="shared" ref="J3:J11" si="0">G3*I3</f>
        <v>9820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25</v>
      </c>
      <c r="E4" s="8">
        <v>43590</v>
      </c>
      <c r="F4" s="8"/>
      <c r="G4" s="1">
        <v>16000</v>
      </c>
      <c r="H4" s="4">
        <v>0.65</v>
      </c>
      <c r="I4" s="4">
        <v>0.05</v>
      </c>
      <c r="J4" s="4">
        <f t="shared" si="0"/>
        <v>800</v>
      </c>
      <c r="K4" s="7" t="e">
        <f t="shared" ca="1" si="1"/>
        <v>#NAME?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0.15</v>
      </c>
      <c r="I5" s="4">
        <v>7.0000000000000007E-2</v>
      </c>
      <c r="J5" s="4">
        <f>G5*I5</f>
        <v>1050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32</v>
      </c>
      <c r="E6" s="8">
        <v>43636</v>
      </c>
      <c r="F6" s="8">
        <v>43665</v>
      </c>
      <c r="G6" s="1">
        <v>3000</v>
      </c>
      <c r="H6" s="4">
        <v>0.31</v>
      </c>
      <c r="I6" s="4">
        <v>0.31</v>
      </c>
      <c r="J6" s="4">
        <f>G6*I6</f>
        <v>930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0.46</v>
      </c>
      <c r="I7" s="4">
        <v>0.22</v>
      </c>
      <c r="J7" s="4">
        <f>G7*I7</f>
        <v>2860</v>
      </c>
      <c r="K7" s="7" t="str">
        <f ca="1">IF(AND(F7&lt;&gt;"", I7/H7&lt;=0.75),"Stop Lose!",IF(AND(F7&lt;&gt;"", _xlfn.DAYS(TODAY(), E7)&gt;=2), "Hold Too Long", "Ok"))</f>
        <v>Stop Lose!</v>
      </c>
      <c r="L7" s="1" t="s">
        <v>41</v>
      </c>
    </row>
    <row r="8" spans="1:13">
      <c r="D8" s="1" t="s">
        <v>33</v>
      </c>
      <c r="E8" s="8">
        <v>43636</v>
      </c>
      <c r="F8" s="8">
        <v>43665</v>
      </c>
      <c r="G8" s="1">
        <v>600</v>
      </c>
      <c r="H8" s="4">
        <v>0.35</v>
      </c>
      <c r="I8" s="4">
        <v>0.41</v>
      </c>
      <c r="J8" s="4">
        <f>G8*I8</f>
        <v>245.99999999999997</v>
      </c>
      <c r="K8" s="7" t="e">
        <f ca="1">IF(AND(F8&lt;&gt;"", I8/H8&lt;=0.75),"Stop Lose!",IF(AND(F8&lt;&gt;"", _xlfn.DAYS(TODAY(), E8)&gt;=2), "Hold Too Long", "Ok"))</f>
        <v>#NAME?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7.0000000000000007E-2</v>
      </c>
      <c r="J9" s="4">
        <f t="shared" si="0"/>
        <v>140</v>
      </c>
      <c r="K9" s="7" t="str">
        <f t="shared" ca="1" si="1"/>
        <v>Stop Lose!</v>
      </c>
    </row>
    <row r="10" spans="1:13">
      <c r="D10" s="1" t="s">
        <v>30</v>
      </c>
      <c r="E10" s="8">
        <v>43635</v>
      </c>
      <c r="F10" s="8">
        <v>43658</v>
      </c>
      <c r="G10" s="1">
        <v>1000</v>
      </c>
      <c r="H10" s="4">
        <v>1.8</v>
      </c>
      <c r="I10" s="4">
        <v>1.23</v>
      </c>
      <c r="J10" s="4">
        <f t="shared" si="0"/>
        <v>1230</v>
      </c>
      <c r="K10" s="7" t="str">
        <f t="shared" ca="1" si="1"/>
        <v>Stop Lose!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0.15</v>
      </c>
      <c r="J11" s="4">
        <f t="shared" si="0"/>
        <v>600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17676</v>
      </c>
      <c r="L12" s="1">
        <f>SUMIF(F3:F11, "&lt;&gt;",J3:J11)</f>
        <v>7056</v>
      </c>
      <c r="M12" s="1" t="s">
        <v>36</v>
      </c>
    </row>
    <row r="13" spans="1:13">
      <c r="A13" s="1" t="s">
        <v>23</v>
      </c>
      <c r="B13" s="1">
        <v>68300</v>
      </c>
      <c r="H13" s="4">
        <v>22123</v>
      </c>
      <c r="I13" s="4" t="s">
        <v>10</v>
      </c>
      <c r="J13" s="4">
        <f>C3+J12</f>
        <v>21499</v>
      </c>
      <c r="K13" s="7">
        <f>J13-H13</f>
        <v>-624</v>
      </c>
      <c r="L13" s="4">
        <f>J13-'20190620'!J13</f>
        <v>0</v>
      </c>
      <c r="M13" s="4" t="s">
        <v>38</v>
      </c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41321.5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8"/>
  <sheetViews>
    <sheetView topLeftCell="A7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220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0.02</v>
      </c>
      <c r="J3" s="4">
        <f t="shared" ref="J3:J9" si="0">G3*I3</f>
        <v>64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0.01</v>
      </c>
      <c r="J4" s="4">
        <f>G4*I4</f>
        <v>150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2.91</v>
      </c>
      <c r="J5" s="4">
        <f>G5*I5</f>
        <v>9312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64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</v>
      </c>
      <c r="J8" s="4">
        <f t="shared" si="0"/>
        <v>0</v>
      </c>
      <c r="K8" s="7" t="str">
        <f t="shared" ca="1" si="1"/>
        <v>Stop Lose!</v>
      </c>
    </row>
    <row r="9" spans="1:13">
      <c r="D9" s="1" t="s">
        <v>60</v>
      </c>
      <c r="E9" s="8">
        <v>43658</v>
      </c>
      <c r="F9" s="8"/>
      <c r="G9" s="1">
        <v>1000</v>
      </c>
      <c r="H9" s="4">
        <v>1.61</v>
      </c>
      <c r="I9" s="4">
        <v>1.32</v>
      </c>
      <c r="J9" s="4">
        <f t="shared" si="0"/>
        <v>1320</v>
      </c>
      <c r="K9" s="7" t="e">
        <f t="shared" ca="1" si="1"/>
        <v>#NAME?</v>
      </c>
    </row>
    <row r="10" spans="1:13">
      <c r="B10" s="1" t="s">
        <v>12</v>
      </c>
      <c r="I10" s="4" t="s">
        <v>9</v>
      </c>
      <c r="J10" s="4">
        <f>SUM(J3:J9)</f>
        <v>12096</v>
      </c>
      <c r="L10" s="1">
        <f>SUMIF(F3:F8, "&lt;&gt;",J3:J8)</f>
        <v>10776</v>
      </c>
      <c r="M10" s="1" t="s">
        <v>36</v>
      </c>
    </row>
    <row r="11" spans="1:13">
      <c r="A11" s="1" t="s">
        <v>23</v>
      </c>
      <c r="B11" s="1">
        <v>68300</v>
      </c>
      <c r="H11" s="4">
        <v>11236</v>
      </c>
      <c r="I11" s="4" t="s">
        <v>10</v>
      </c>
      <c r="J11" s="4">
        <f>C3+J10</f>
        <v>12316</v>
      </c>
      <c r="K11" s="7">
        <f>J11-H11</f>
        <v>1080</v>
      </c>
      <c r="L11" s="4"/>
      <c r="M11" s="4"/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/>
      <c r="F13" s="8"/>
      <c r="G13" s="1">
        <v>0</v>
      </c>
      <c r="H13" s="4">
        <v>3.92</v>
      </c>
      <c r="I13" s="4">
        <v>0.08</v>
      </c>
      <c r="J13" s="4">
        <f t="shared" ref="J13" si="2">G13*I13</f>
        <v>0</v>
      </c>
      <c r="K13" s="7" t="e">
        <f t="shared" ref="K13" ca="1" si="3">IF(AND(F13&lt;&gt;"", I13/H13&lt;=0.75),"Stop Lose!",IF(AND(F13&lt;&gt;"", _xlfn.DAYS(TODAY(), E13)&gt;=2), "Hold Too Long", "Ok"))</f>
        <v>#NAME?</v>
      </c>
    </row>
    <row r="14" spans="1:13">
      <c r="B14" s="1" t="s">
        <v>12</v>
      </c>
      <c r="I14" s="4" t="s">
        <v>9</v>
      </c>
      <c r="J14" s="4">
        <f>SUM(J13:J13)</f>
        <v>0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C13+J14</f>
        <v>44</v>
      </c>
      <c r="K15" s="7">
        <f>J15-H15</f>
        <v>-4956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4324</v>
      </c>
      <c r="D17" s="1" t="s">
        <v>60</v>
      </c>
      <c r="E17" s="1"/>
      <c r="F17" s="1"/>
      <c r="G17" s="1">
        <v>2000</v>
      </c>
      <c r="H17" s="4">
        <v>2.0099999999999998</v>
      </c>
      <c r="I17" s="4">
        <v>1.39</v>
      </c>
      <c r="J17" s="4">
        <f>G17*I17</f>
        <v>2780</v>
      </c>
      <c r="L17" s="1"/>
      <c r="M17" s="1"/>
    </row>
    <row r="18" spans="1:13" s="7" customFormat="1">
      <c r="A18" s="1"/>
      <c r="B18" s="1"/>
      <c r="C18" s="1"/>
      <c r="D18" s="1" t="s">
        <v>61</v>
      </c>
      <c r="E18" s="1"/>
      <c r="F18" s="1"/>
      <c r="G18" s="1">
        <v>84</v>
      </c>
      <c r="H18" s="4">
        <v>126</v>
      </c>
      <c r="I18" s="4">
        <v>160</v>
      </c>
      <c r="J18" s="4">
        <f>G18*I18</f>
        <v>13440</v>
      </c>
      <c r="L18" s="1"/>
      <c r="M18" s="1"/>
    </row>
    <row r="19" spans="1:13" s="7" customFormat="1">
      <c r="A19" s="1"/>
      <c r="B19" s="1"/>
      <c r="C19" s="1"/>
      <c r="D19" s="1" t="s">
        <v>25</v>
      </c>
      <c r="E19" s="1"/>
      <c r="F19" s="1"/>
      <c r="G19" s="1">
        <v>1520</v>
      </c>
      <c r="H19" s="4">
        <v>4.33</v>
      </c>
      <c r="I19" s="4">
        <v>4</v>
      </c>
      <c r="J19" s="4">
        <f>G19*I19</f>
        <v>6080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SUM(J17:J19)</f>
        <v>22300</v>
      </c>
      <c r="L20" s="1"/>
      <c r="M20" s="1"/>
    </row>
    <row r="21" spans="1:13" s="7" customFormat="1">
      <c r="A21" s="1" t="s">
        <v>23</v>
      </c>
      <c r="B21" s="1">
        <v>33000</v>
      </c>
      <c r="C21" s="1"/>
      <c r="D21" s="1"/>
      <c r="E21" s="1"/>
      <c r="F21" s="1"/>
      <c r="G21" s="1"/>
      <c r="H21" s="4"/>
      <c r="I21" s="4" t="s">
        <v>10</v>
      </c>
      <c r="J21" s="4">
        <f>C17+J20</f>
        <v>26624</v>
      </c>
      <c r="K21" s="7">
        <f>J21-B21</f>
        <v>-6376</v>
      </c>
      <c r="L21" s="1"/>
      <c r="M21" s="1"/>
    </row>
    <row r="23" spans="1:13" s="7" customFormat="1">
      <c r="A23" s="1" t="s">
        <v>23</v>
      </c>
      <c r="B23" s="1">
        <f>B11+B15+B21</f>
        <v>106300</v>
      </c>
      <c r="C23" s="1"/>
      <c r="D23" s="1"/>
      <c r="E23" s="1"/>
      <c r="F23" s="1"/>
      <c r="G23" s="1"/>
      <c r="H23" s="4"/>
      <c r="I23" s="4" t="s">
        <v>14</v>
      </c>
      <c r="J23" s="4">
        <f>J11+J15+J21</f>
        <v>38984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288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7" si="4">G26*I26</f>
        <v>5214</v>
      </c>
      <c r="L26" s="1"/>
      <c r="M26" s="1"/>
    </row>
    <row r="27" spans="1:13" s="7" customFormat="1">
      <c r="A27" s="1"/>
      <c r="B27" s="1"/>
      <c r="C27" s="1"/>
      <c r="D27" s="1" t="s">
        <v>55</v>
      </c>
      <c r="E27" s="1"/>
      <c r="F27" s="1"/>
      <c r="G27" s="1">
        <v>3400</v>
      </c>
      <c r="H27" s="4">
        <v>7.93</v>
      </c>
      <c r="I27" s="4">
        <v>8.6999999999999993</v>
      </c>
      <c r="J27" s="4">
        <f t="shared" si="4"/>
        <v>29579.999999999996</v>
      </c>
      <c r="L27" s="1"/>
      <c r="M27" s="1"/>
    </row>
    <row r="28" spans="1:13" s="7" customFormat="1">
      <c r="A28" s="1"/>
      <c r="B28" s="1" t="s">
        <v>13</v>
      </c>
      <c r="C28" s="1"/>
      <c r="D28" s="1"/>
      <c r="E28" s="1"/>
      <c r="F28" s="1"/>
      <c r="G28" s="1"/>
      <c r="H28" s="4"/>
      <c r="I28" s="4" t="s">
        <v>9</v>
      </c>
      <c r="J28" s="4">
        <f>SUM(J26:J27)</f>
        <v>34794</v>
      </c>
      <c r="L28" s="1"/>
      <c r="M28" s="1"/>
    </row>
    <row r="29" spans="1:13" s="7" customFormat="1">
      <c r="A29" s="1" t="s">
        <v>23</v>
      </c>
      <c r="B29" s="1">
        <v>50000</v>
      </c>
      <c r="C29" s="1"/>
      <c r="D29" s="1"/>
      <c r="E29" s="1"/>
      <c r="F29" s="1"/>
      <c r="G29" s="1"/>
      <c r="H29" s="4"/>
      <c r="I29" s="4" t="s">
        <v>10</v>
      </c>
      <c r="J29" s="4">
        <f>C26+J28</f>
        <v>35082</v>
      </c>
      <c r="K29" s="7">
        <f>J29-B29</f>
        <v>-14918</v>
      </c>
      <c r="L29" s="1"/>
      <c r="M29" s="1"/>
    </row>
    <row r="33" spans="1:13" s="7" customFormat="1">
      <c r="A33" s="1" t="s">
        <v>15</v>
      </c>
      <c r="B33" s="1" t="s">
        <v>16</v>
      </c>
      <c r="C33" s="1">
        <v>38</v>
      </c>
      <c r="D33" s="1" t="s">
        <v>25</v>
      </c>
      <c r="E33" s="1"/>
      <c r="F33" s="1"/>
      <c r="G33" s="1">
        <v>400</v>
      </c>
      <c r="H33" s="4">
        <v>5.69</v>
      </c>
      <c r="I33" s="4">
        <v>4</v>
      </c>
      <c r="J33" s="4">
        <f t="shared" ref="J33" si="5">G33*I33</f>
        <v>1600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SUM(J33:J33)*A1</f>
        <v>2144</v>
      </c>
      <c r="L34" s="1"/>
      <c r="M34" s="1"/>
    </row>
    <row r="35" spans="1:13" s="7" customFormat="1">
      <c r="A35" s="1" t="s">
        <v>23</v>
      </c>
      <c r="B35" s="1">
        <v>6000</v>
      </c>
      <c r="C35" s="1"/>
      <c r="D35" s="1"/>
      <c r="E35" s="1"/>
      <c r="F35" s="1"/>
      <c r="G35" s="1"/>
      <c r="H35" s="4"/>
      <c r="I35" s="4" t="s">
        <v>10</v>
      </c>
      <c r="J35" s="4">
        <f>C33+J34</f>
        <v>2182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</v>
      </c>
      <c r="J38" s="4">
        <f>G38*I38*A1</f>
        <v>6432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SUM(J37:J38)*1.3</f>
        <v>13904.475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14321.475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</v>
      </c>
      <c r="J43" s="4">
        <f>G43*I43*A1</f>
        <v>7128.8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7128.8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7150.8</v>
      </c>
      <c r="L45" s="1"/>
      <c r="M45" s="1"/>
    </row>
    <row r="48" spans="1:13" s="7" customFormat="1">
      <c r="A48" s="1" t="s">
        <v>23</v>
      </c>
      <c r="B48" s="1">
        <f>B35+B40+B45</f>
        <v>37100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23632.274999999998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220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0.02</v>
      </c>
      <c r="J3" s="4">
        <f t="shared" ref="J3:J9" si="0">G3*I3</f>
        <v>64</v>
      </c>
      <c r="K3" s="7" t="str">
        <f t="shared" ref="K3:K9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0.01</v>
      </c>
      <c r="J4" s="4">
        <f>G4*I4</f>
        <v>150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43649</v>
      </c>
      <c r="F5" s="8">
        <v>43728</v>
      </c>
      <c r="G5" s="1">
        <v>3200</v>
      </c>
      <c r="H5" s="4">
        <v>3.3</v>
      </c>
      <c r="I5" s="4">
        <v>2.76</v>
      </c>
      <c r="J5" s="4">
        <f>G5*I5</f>
        <v>8832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65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</v>
      </c>
      <c r="J8" s="4">
        <f t="shared" si="0"/>
        <v>0</v>
      </c>
      <c r="K8" s="7" t="str">
        <f t="shared" ca="1" si="1"/>
        <v>Stop Lose!</v>
      </c>
    </row>
    <row r="9" spans="1:13">
      <c r="D9" s="1" t="s">
        <v>60</v>
      </c>
      <c r="E9" s="8">
        <v>43658</v>
      </c>
      <c r="F9" s="8"/>
      <c r="G9" s="1">
        <v>1000</v>
      </c>
      <c r="H9" s="4">
        <v>1.61</v>
      </c>
      <c r="I9" s="4">
        <v>1.32</v>
      </c>
      <c r="J9" s="4">
        <f t="shared" si="0"/>
        <v>1320</v>
      </c>
      <c r="K9" s="7" t="e">
        <f t="shared" ca="1" si="1"/>
        <v>#NAME?</v>
      </c>
    </row>
    <row r="10" spans="1:13">
      <c r="B10" s="1" t="s">
        <v>12</v>
      </c>
      <c r="I10" s="4" t="s">
        <v>9</v>
      </c>
      <c r="J10" s="4">
        <f>SUM(J3:J9)</f>
        <v>11616</v>
      </c>
      <c r="L10" s="1">
        <f>SUMIF(F3:F8, "&lt;&gt;",J3:J8)</f>
        <v>10296</v>
      </c>
      <c r="M10" s="1" t="s">
        <v>36</v>
      </c>
    </row>
    <row r="11" spans="1:13">
      <c r="A11" s="1" t="s">
        <v>23</v>
      </c>
      <c r="B11" s="1">
        <v>68300</v>
      </c>
      <c r="H11" s="4">
        <v>12316</v>
      </c>
      <c r="I11" s="4" t="s">
        <v>10</v>
      </c>
      <c r="J11" s="4">
        <f>C3+J10</f>
        <v>11836</v>
      </c>
      <c r="K11" s="7">
        <f>J11-H11</f>
        <v>-480</v>
      </c>
      <c r="L11" s="4"/>
      <c r="M11" s="4"/>
    </row>
    <row r="12" spans="1:13">
      <c r="L12" s="4"/>
      <c r="M12" s="4"/>
    </row>
    <row r="13" spans="1:13">
      <c r="A13" s="1" t="s">
        <v>22</v>
      </c>
      <c r="B13" s="1">
        <v>51927769</v>
      </c>
      <c r="C13" s="1">
        <v>44</v>
      </c>
      <c r="D13" s="1" t="s">
        <v>26</v>
      </c>
      <c r="E13" s="8"/>
      <c r="F13" s="8"/>
      <c r="G13" s="1">
        <v>0</v>
      </c>
      <c r="H13" s="4">
        <v>3.92</v>
      </c>
      <c r="I13" s="4">
        <v>0.08</v>
      </c>
      <c r="J13" s="4">
        <f t="shared" ref="J13" si="2">G13*I13</f>
        <v>0</v>
      </c>
      <c r="K13" s="7" t="e">
        <f t="shared" ref="K13" ca="1" si="3">IF(AND(F13&lt;&gt;"", I13/H13&lt;=0.75),"Stop Lose!",IF(AND(F13&lt;&gt;"", _xlfn.DAYS(TODAY(), E13)&gt;=2), "Hold Too Long", "Ok"))</f>
        <v>#NAME?</v>
      </c>
    </row>
    <row r="14" spans="1:13">
      <c r="B14" s="1" t="s">
        <v>12</v>
      </c>
      <c r="I14" s="4" t="s">
        <v>9</v>
      </c>
      <c r="J14" s="4">
        <f>SUM(J13:J13)</f>
        <v>0</v>
      </c>
    </row>
    <row r="15" spans="1:13">
      <c r="A15" s="1" t="s">
        <v>23</v>
      </c>
      <c r="B15" s="1">
        <v>5000</v>
      </c>
      <c r="H15" s="4">
        <v>5000</v>
      </c>
      <c r="I15" s="4" t="s">
        <v>10</v>
      </c>
      <c r="J15" s="4">
        <f>C13+J14</f>
        <v>44</v>
      </c>
      <c r="K15" s="7">
        <f>J15-H15</f>
        <v>-4956</v>
      </c>
      <c r="L15" s="4"/>
      <c r="M15" s="4"/>
    </row>
    <row r="17" spans="1:13" s="7" customFormat="1">
      <c r="A17" s="1" t="s">
        <v>1</v>
      </c>
      <c r="B17" s="1" t="s">
        <v>5</v>
      </c>
      <c r="C17" s="1">
        <v>4511</v>
      </c>
      <c r="D17" s="1" t="s">
        <v>60</v>
      </c>
      <c r="E17" s="1"/>
      <c r="F17" s="1"/>
      <c r="G17" s="1">
        <v>2000</v>
      </c>
      <c r="H17" s="4">
        <v>2.0099999999999998</v>
      </c>
      <c r="I17" s="4">
        <v>1.39</v>
      </c>
      <c r="J17" s="4">
        <f>G17*I17</f>
        <v>2780</v>
      </c>
      <c r="L17" s="1"/>
      <c r="M17" s="1"/>
    </row>
    <row r="18" spans="1:13" s="7" customFormat="1">
      <c r="A18" s="1"/>
      <c r="B18" s="1"/>
      <c r="C18" s="1"/>
      <c r="D18" s="1" t="s">
        <v>61</v>
      </c>
      <c r="E18" s="1"/>
      <c r="F18" s="1"/>
      <c r="G18" s="1">
        <v>85</v>
      </c>
      <c r="H18" s="4">
        <v>156</v>
      </c>
      <c r="I18" s="4">
        <v>159.9</v>
      </c>
      <c r="J18" s="4">
        <f>G18*I18</f>
        <v>13591.5</v>
      </c>
      <c r="L18" s="1"/>
      <c r="M18" s="1"/>
    </row>
    <row r="19" spans="1:13" s="7" customFormat="1">
      <c r="A19" s="1"/>
      <c r="B19" s="1"/>
      <c r="C19" s="1"/>
      <c r="D19" s="1" t="s">
        <v>25</v>
      </c>
      <c r="E19" s="1"/>
      <c r="F19" s="1"/>
      <c r="G19" s="1">
        <v>1520</v>
      </c>
      <c r="H19" s="4">
        <v>4.33</v>
      </c>
      <c r="I19" s="4">
        <v>4</v>
      </c>
      <c r="J19" s="4">
        <f>G19*I19</f>
        <v>6080</v>
      </c>
      <c r="L19" s="1"/>
      <c r="M19" s="1"/>
    </row>
    <row r="20" spans="1:13" s="7" customFormat="1">
      <c r="A20" s="1"/>
      <c r="B20" s="1" t="s">
        <v>13</v>
      </c>
      <c r="C20" s="1"/>
      <c r="D20" s="1"/>
      <c r="E20" s="1"/>
      <c r="F20" s="1"/>
      <c r="G20" s="1"/>
      <c r="H20" s="4"/>
      <c r="I20" s="4" t="s">
        <v>9</v>
      </c>
      <c r="J20" s="4">
        <f>SUM(J17:J19)</f>
        <v>22451.5</v>
      </c>
      <c r="L20" s="1"/>
      <c r="M20" s="1"/>
    </row>
    <row r="21" spans="1:13" s="7" customFormat="1">
      <c r="A21" s="1" t="s">
        <v>23</v>
      </c>
      <c r="B21" s="1">
        <v>33000</v>
      </c>
      <c r="C21" s="1"/>
      <c r="D21" s="1"/>
      <c r="E21" s="1"/>
      <c r="F21" s="1"/>
      <c r="G21" s="1"/>
      <c r="H21" s="4"/>
      <c r="I21" s="4" t="s">
        <v>10</v>
      </c>
      <c r="J21" s="4">
        <f>C17+J20</f>
        <v>26962.5</v>
      </c>
      <c r="K21" s="7">
        <f>J21-B21</f>
        <v>-6037.5</v>
      </c>
      <c r="L21" s="1"/>
      <c r="M21" s="1"/>
    </row>
    <row r="23" spans="1:13" s="7" customFormat="1">
      <c r="A23" s="1" t="s">
        <v>23</v>
      </c>
      <c r="B23" s="1">
        <f>B11+B15+B21</f>
        <v>106300</v>
      </c>
      <c r="C23" s="1"/>
      <c r="D23" s="1"/>
      <c r="E23" s="1"/>
      <c r="F23" s="1"/>
      <c r="G23" s="1"/>
      <c r="H23" s="4"/>
      <c r="I23" s="4" t="s">
        <v>14</v>
      </c>
      <c r="J23" s="4">
        <f>J11+J15+J21</f>
        <v>38842.5</v>
      </c>
      <c r="L23" s="1"/>
      <c r="M23" s="1"/>
    </row>
    <row r="26" spans="1:13" s="7" customFormat="1">
      <c r="A26" s="1" t="s">
        <v>15</v>
      </c>
      <c r="B26" s="1" t="s">
        <v>19</v>
      </c>
      <c r="C26" s="1">
        <v>419</v>
      </c>
      <c r="D26" s="1" t="s">
        <v>24</v>
      </c>
      <c r="E26" s="1"/>
      <c r="F26" s="1"/>
      <c r="G26" s="1">
        <v>100</v>
      </c>
      <c r="H26" s="4">
        <v>73.819999999999993</v>
      </c>
      <c r="I26" s="4">
        <v>52.14</v>
      </c>
      <c r="J26" s="4">
        <f t="shared" ref="J26:J27" si="4">G26*I26</f>
        <v>5214</v>
      </c>
      <c r="L26" s="1"/>
      <c r="M26" s="1"/>
    </row>
    <row r="27" spans="1:13" s="7" customFormat="1">
      <c r="A27" s="1"/>
      <c r="B27" s="1"/>
      <c r="C27" s="1"/>
      <c r="D27" s="1" t="s">
        <v>66</v>
      </c>
      <c r="E27" s="1"/>
      <c r="F27" s="1"/>
      <c r="G27" s="1">
        <v>6400</v>
      </c>
      <c r="H27" s="4">
        <v>4.8</v>
      </c>
      <c r="I27" s="4">
        <v>4.8</v>
      </c>
      <c r="J27" s="4">
        <f t="shared" si="4"/>
        <v>30720</v>
      </c>
      <c r="L27" s="1"/>
      <c r="M27" s="1"/>
    </row>
    <row r="28" spans="1:13" s="7" customFormat="1">
      <c r="A28" s="1"/>
      <c r="B28" s="1" t="s">
        <v>13</v>
      </c>
      <c r="C28" s="1"/>
      <c r="D28" s="1"/>
      <c r="E28" s="1"/>
      <c r="F28" s="1"/>
      <c r="G28" s="1"/>
      <c r="H28" s="4"/>
      <c r="I28" s="4" t="s">
        <v>9</v>
      </c>
      <c r="J28" s="4">
        <f>SUM(J26:J27)</f>
        <v>35934</v>
      </c>
      <c r="L28" s="1"/>
      <c r="M28" s="1"/>
    </row>
    <row r="29" spans="1:13" s="7" customFormat="1">
      <c r="A29" s="1" t="s">
        <v>23</v>
      </c>
      <c r="B29" s="1">
        <v>50000</v>
      </c>
      <c r="C29" s="1"/>
      <c r="D29" s="1"/>
      <c r="E29" s="1"/>
      <c r="F29" s="1"/>
      <c r="G29" s="1"/>
      <c r="H29" s="4"/>
      <c r="I29" s="4" t="s">
        <v>10</v>
      </c>
      <c r="J29" s="4">
        <f>C26+J28</f>
        <v>36353</v>
      </c>
      <c r="K29" s="7">
        <f>J29-B29</f>
        <v>-13647</v>
      </c>
      <c r="L29" s="1"/>
      <c r="M29" s="1"/>
    </row>
    <row r="33" spans="1:13" s="7" customFormat="1">
      <c r="A33" s="1" t="s">
        <v>15</v>
      </c>
      <c r="B33" s="1" t="s">
        <v>16</v>
      </c>
      <c r="C33" s="1">
        <v>175</v>
      </c>
      <c r="D33" s="1" t="s">
        <v>25</v>
      </c>
      <c r="E33" s="1"/>
      <c r="F33" s="1"/>
      <c r="G33" s="1">
        <v>400</v>
      </c>
      <c r="H33" s="4">
        <v>5.69</v>
      </c>
      <c r="I33" s="4">
        <v>4</v>
      </c>
      <c r="J33" s="4">
        <f>G33*I33*A1</f>
        <v>2144</v>
      </c>
      <c r="L33" s="1"/>
      <c r="M33" s="1"/>
    </row>
    <row r="34" spans="1:13" s="7" customFormat="1">
      <c r="A34" s="1"/>
      <c r="B34" s="1"/>
      <c r="C34" s="1"/>
      <c r="D34" s="1" t="s">
        <v>55</v>
      </c>
      <c r="E34" s="1"/>
      <c r="F34" s="1"/>
      <c r="G34" s="1">
        <v>500</v>
      </c>
      <c r="H34" s="4">
        <v>8.4</v>
      </c>
      <c r="I34" s="4">
        <v>8.85</v>
      </c>
      <c r="J34" s="4">
        <f t="shared" ref="J34" si="5">G34*I34</f>
        <v>4425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SUM(J33:J34)</f>
        <v>6569</v>
      </c>
      <c r="L35" s="1"/>
      <c r="M35" s="1"/>
    </row>
    <row r="36" spans="1:13" s="7" customFormat="1">
      <c r="A36" s="1" t="s">
        <v>23</v>
      </c>
      <c r="B36" s="1">
        <v>10300</v>
      </c>
      <c r="C36" s="1"/>
      <c r="D36" s="1"/>
      <c r="E36" s="1"/>
      <c r="F36" s="1"/>
      <c r="G36" s="1"/>
      <c r="H36" s="4"/>
      <c r="I36" s="4" t="s">
        <v>10</v>
      </c>
      <c r="J36" s="4">
        <f>C33+J35</f>
        <v>6744</v>
      </c>
      <c r="L36" s="1"/>
      <c r="M36" s="1"/>
    </row>
    <row r="38" spans="1:13" s="7" customFormat="1">
      <c r="A38" s="1" t="s">
        <v>15</v>
      </c>
      <c r="B38" s="1" t="s">
        <v>17</v>
      </c>
      <c r="C38" s="1">
        <v>417</v>
      </c>
      <c r="D38" s="1" t="s">
        <v>24</v>
      </c>
      <c r="E38" s="1"/>
      <c r="F38" s="1"/>
      <c r="G38" s="1">
        <v>75</v>
      </c>
      <c r="H38" s="4">
        <v>65.2</v>
      </c>
      <c r="I38" s="4">
        <v>56.85</v>
      </c>
      <c r="J38" s="4">
        <f t="shared" ref="J38" si="6">G38*I38</f>
        <v>4263.75</v>
      </c>
      <c r="L38" s="1"/>
      <c r="M38" s="1"/>
    </row>
    <row r="39" spans="1:13" s="7" customFormat="1">
      <c r="A39" s="1"/>
      <c r="B39" s="1"/>
      <c r="C39" s="1"/>
      <c r="D39" s="1" t="s">
        <v>25</v>
      </c>
      <c r="E39" s="1"/>
      <c r="F39" s="1"/>
      <c r="G39" s="1">
        <v>1200</v>
      </c>
      <c r="H39" s="4">
        <v>5.6</v>
      </c>
      <c r="I39" s="4">
        <v>4</v>
      </c>
      <c r="J39" s="4">
        <f>G39*I39*A1</f>
        <v>6432</v>
      </c>
      <c r="L39" s="1"/>
      <c r="M39" s="1"/>
    </row>
    <row r="40" spans="1:13" s="7" customFormat="1">
      <c r="A40" s="1"/>
      <c r="B40" s="1" t="s">
        <v>13</v>
      </c>
      <c r="C40" s="1"/>
      <c r="D40" s="1"/>
      <c r="E40" s="1"/>
      <c r="F40" s="1"/>
      <c r="G40" s="1"/>
      <c r="H40" s="4"/>
      <c r="I40" s="4" t="s">
        <v>9</v>
      </c>
      <c r="J40" s="4">
        <f>SUM(J38:J39)</f>
        <v>10695.75</v>
      </c>
      <c r="L40" s="1"/>
      <c r="M40" s="1"/>
    </row>
    <row r="41" spans="1:13" s="7" customFormat="1">
      <c r="A41" s="1" t="s">
        <v>23</v>
      </c>
      <c r="B41" s="1">
        <v>17000</v>
      </c>
      <c r="C41" s="1"/>
      <c r="D41" s="1"/>
      <c r="E41" s="1"/>
      <c r="F41" s="1"/>
      <c r="G41" s="1"/>
      <c r="H41" s="4"/>
      <c r="I41" s="4" t="s">
        <v>10</v>
      </c>
      <c r="J41" s="4">
        <f>C38+J40</f>
        <v>11112.75</v>
      </c>
      <c r="L41" s="1"/>
      <c r="M41" s="1"/>
    </row>
    <row r="43" spans="1:13" s="7" customFormat="1">
      <c r="A43" s="1" t="s">
        <v>15</v>
      </c>
      <c r="B43" s="1" t="s">
        <v>20</v>
      </c>
      <c r="C43" s="1">
        <v>22</v>
      </c>
      <c r="D43" s="1" t="s">
        <v>18</v>
      </c>
      <c r="E43" s="1"/>
      <c r="F43" s="1"/>
      <c r="G43" s="1">
        <v>0</v>
      </c>
      <c r="H43" s="4">
        <v>6.01</v>
      </c>
      <c r="I43" s="4">
        <v>3.94</v>
      </c>
      <c r="J43" s="4">
        <f t="shared" ref="J43" si="7">G43*I43</f>
        <v>0</v>
      </c>
      <c r="L43" s="1"/>
      <c r="M43" s="1"/>
    </row>
    <row r="44" spans="1:13" s="7" customFormat="1">
      <c r="A44" s="1"/>
      <c r="B44" s="1"/>
      <c r="C44" s="1"/>
      <c r="D44" s="1" t="s">
        <v>25</v>
      </c>
      <c r="E44" s="1"/>
      <c r="F44" s="1"/>
      <c r="G44" s="1">
        <v>1330</v>
      </c>
      <c r="H44" s="4">
        <v>6.07</v>
      </c>
      <c r="I44" s="4">
        <v>4</v>
      </c>
      <c r="J44" s="4">
        <f>G44*I44*A1</f>
        <v>7128.8</v>
      </c>
      <c r="L44" s="1"/>
      <c r="M44" s="1"/>
    </row>
    <row r="45" spans="1:13" s="7" customFormat="1">
      <c r="A45" s="1"/>
      <c r="B45" s="1" t="s">
        <v>12</v>
      </c>
      <c r="C45" s="1"/>
      <c r="D45" s="1"/>
      <c r="E45" s="1"/>
      <c r="F45" s="1"/>
      <c r="G45" s="1"/>
      <c r="H45" s="4"/>
      <c r="I45" s="4" t="s">
        <v>9</v>
      </c>
      <c r="J45" s="4">
        <f>SUM(J43:J44)</f>
        <v>7128.8</v>
      </c>
      <c r="L45" s="1"/>
      <c r="M45" s="1"/>
    </row>
    <row r="46" spans="1:13" s="7" customFormat="1">
      <c r="A46" s="1" t="s">
        <v>23</v>
      </c>
      <c r="B46" s="1">
        <v>14100</v>
      </c>
      <c r="C46" s="1"/>
      <c r="D46" s="1"/>
      <c r="E46" s="1"/>
      <c r="F46" s="1"/>
      <c r="G46" s="1"/>
      <c r="H46" s="4"/>
      <c r="I46" s="4" t="s">
        <v>10</v>
      </c>
      <c r="J46" s="4">
        <f>C43+J45</f>
        <v>7150.8</v>
      </c>
      <c r="L46" s="1"/>
      <c r="M46" s="1"/>
    </row>
    <row r="49" spans="1:13" s="7" customFormat="1">
      <c r="A49" s="1" t="s">
        <v>23</v>
      </c>
      <c r="B49" s="1">
        <f>B36+B41+B46</f>
        <v>41400</v>
      </c>
      <c r="C49" s="1"/>
      <c r="D49" s="1"/>
      <c r="E49" s="1"/>
      <c r="F49" s="1"/>
      <c r="G49" s="1"/>
      <c r="H49" s="4"/>
      <c r="I49" s="4" t="s">
        <v>14</v>
      </c>
      <c r="J49" s="4">
        <f>J36+J41+J45</f>
        <v>24985.55</v>
      </c>
      <c r="L49" s="1"/>
      <c r="M49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-5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0.01</v>
      </c>
      <c r="J3" s="4">
        <f t="shared" ref="J3:J6" si="0">G3*I3</f>
        <v>32</v>
      </c>
      <c r="K3" s="7" t="str">
        <f t="shared" ref="K3:K6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26</v>
      </c>
      <c r="E4" s="8">
        <v>43649</v>
      </c>
      <c r="F4" s="8">
        <v>43728</v>
      </c>
      <c r="G4" s="1">
        <v>1000</v>
      </c>
      <c r="H4" s="4">
        <v>3.3</v>
      </c>
      <c r="I4" s="4">
        <v>3.1</v>
      </c>
      <c r="J4" s="4">
        <f>G4*I4</f>
        <v>3100</v>
      </c>
      <c r="K4" s="7" t="e">
        <f ca="1">IF(AND(F4&lt;&gt;"", I4/H4&lt;=0.75),"Stop Lose!",IF(AND(F4&lt;&gt;"", _xlfn.DAYS(TODAY(), E4)&gt;=2), "Hold Too Long", "Ok"))</f>
        <v>#NAME?</v>
      </c>
    </row>
    <row r="5" spans="1:13">
      <c r="D5" s="1" t="s">
        <v>30</v>
      </c>
      <c r="E5" s="8">
        <v>43665</v>
      </c>
      <c r="F5" s="8">
        <v>43682</v>
      </c>
      <c r="G5" s="1">
        <v>1800</v>
      </c>
      <c r="H5" s="4">
        <v>2.25</v>
      </c>
      <c r="I5" s="4">
        <v>1.7</v>
      </c>
      <c r="J5" s="4">
        <f>G5*I5</f>
        <v>3060</v>
      </c>
      <c r="K5" s="7" t="e">
        <f ca="1">IF(AND(F5&lt;&gt;"", I5/H5&lt;=0.75),"Stop Lose!",IF(AND(F5&lt;&gt;"", _xlfn.DAYS(TODAY(), E5)&gt;=2), "Hold Too Long", "Ok"))</f>
        <v>#NAME?</v>
      </c>
      <c r="L5" s="1" t="s">
        <v>67</v>
      </c>
    </row>
    <row r="6" spans="1:13">
      <c r="D6" s="1" t="s">
        <v>60</v>
      </c>
      <c r="E6" s="8">
        <v>43658</v>
      </c>
      <c r="F6" s="8"/>
      <c r="G6" s="1">
        <v>1000</v>
      </c>
      <c r="H6" s="4">
        <v>1.61</v>
      </c>
      <c r="I6" s="4">
        <v>1.1599999999999999</v>
      </c>
      <c r="J6" s="4">
        <f t="shared" si="0"/>
        <v>1160</v>
      </c>
      <c r="K6" s="7" t="e">
        <f t="shared" ca="1" si="1"/>
        <v>#NAME?</v>
      </c>
    </row>
    <row r="7" spans="1:13">
      <c r="B7" s="1" t="s">
        <v>12</v>
      </c>
      <c r="I7" s="4" t="s">
        <v>9</v>
      </c>
      <c r="J7" s="4">
        <f>SUM(J3:J6)</f>
        <v>7352</v>
      </c>
      <c r="L7" s="1">
        <f>SUMIF(F3:F5, "&lt;&gt;",J3:J5)</f>
        <v>6192</v>
      </c>
      <c r="M7" s="1" t="s">
        <v>36</v>
      </c>
    </row>
    <row r="8" spans="1:13">
      <c r="A8" s="1" t="s">
        <v>23</v>
      </c>
      <c r="B8" s="1">
        <v>68300</v>
      </c>
      <c r="H8" s="4">
        <v>11836</v>
      </c>
      <c r="I8" s="4" t="s">
        <v>10</v>
      </c>
      <c r="J8" s="4">
        <f>C3+J7</f>
        <v>7347</v>
      </c>
      <c r="K8" s="7">
        <f>J8-H8</f>
        <v>-4489</v>
      </c>
      <c r="L8" s="4">
        <f>J8-'20190712'!J11</f>
        <v>-4569</v>
      </c>
      <c r="M8" s="4" t="s">
        <v>38</v>
      </c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2">G10*I10</f>
        <v>0</v>
      </c>
      <c r="K10" s="7" t="e">
        <f t="shared" ref="K10" ca="1" si="3">IF(AND(F10&lt;&gt;"", I10/H10&lt;=0.75),"Stop Lose!",IF(AND(F10&lt;&gt;"", _xlfn.DAYS(TODAY(), E10)&gt;=2),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4" spans="1:13" s="7" customFormat="1">
      <c r="A14" s="1" t="s">
        <v>1</v>
      </c>
      <c r="B14" s="1" t="s">
        <v>5</v>
      </c>
      <c r="C14" s="1">
        <v>2015</v>
      </c>
      <c r="D14" s="1" t="s">
        <v>60</v>
      </c>
      <c r="E14" s="1"/>
      <c r="F14" s="1"/>
      <c r="G14" s="1">
        <v>3400</v>
      </c>
      <c r="H14" s="4">
        <v>2.0099999999999998</v>
      </c>
      <c r="I14" s="4">
        <v>1.1599999999999999</v>
      </c>
      <c r="J14" s="4">
        <f>G14*I14</f>
        <v>3943.9999999999995</v>
      </c>
      <c r="L14" s="1"/>
      <c r="M14" s="1"/>
    </row>
    <row r="15" spans="1:13" s="7" customFormat="1">
      <c r="A15" s="1"/>
      <c r="B15" s="1"/>
      <c r="C15" s="1"/>
      <c r="D15" s="1" t="s">
        <v>61</v>
      </c>
      <c r="E15" s="1"/>
      <c r="F15" s="1"/>
      <c r="G15" s="1">
        <v>40</v>
      </c>
      <c r="H15" s="4">
        <v>156</v>
      </c>
      <c r="I15" s="4">
        <v>166.09</v>
      </c>
      <c r="J15" s="4">
        <f>G15*I15</f>
        <v>6643.6</v>
      </c>
      <c r="L15" s="1"/>
      <c r="M15" s="1"/>
    </row>
    <row r="16" spans="1:13" s="7" customFormat="1">
      <c r="A16" s="1"/>
      <c r="B16" s="1"/>
      <c r="C16" s="1"/>
      <c r="D16" s="1" t="s">
        <v>68</v>
      </c>
      <c r="E16" s="1"/>
      <c r="F16" s="1"/>
      <c r="G16" s="1">
        <v>1200</v>
      </c>
      <c r="H16" s="4">
        <v>6.98</v>
      </c>
      <c r="I16" s="4">
        <v>6.84</v>
      </c>
      <c r="J16" s="4">
        <f>G16*I16</f>
        <v>8208</v>
      </c>
      <c r="L16" s="1"/>
      <c r="M16" s="1"/>
    </row>
    <row r="17" spans="1:13" s="7" customFormat="1">
      <c r="A17" s="1"/>
      <c r="B17" s="1"/>
      <c r="C17" s="1"/>
      <c r="D17" s="1" t="s">
        <v>25</v>
      </c>
      <c r="E17" s="1"/>
      <c r="F17" s="1"/>
      <c r="G17" s="1">
        <v>1520</v>
      </c>
      <c r="H17" s="4">
        <v>4.33</v>
      </c>
      <c r="I17" s="4">
        <v>4.05</v>
      </c>
      <c r="J17" s="4">
        <f>G17*I17</f>
        <v>6156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SUM(J14:J17)</f>
        <v>24951.599999999999</v>
      </c>
      <c r="L18" s="1"/>
      <c r="M18" s="1"/>
    </row>
    <row r="19" spans="1:13" s="7" customFormat="1">
      <c r="A19" s="1" t="s">
        <v>23</v>
      </c>
      <c r="B19" s="1">
        <v>33000</v>
      </c>
      <c r="C19" s="1"/>
      <c r="D19" s="1"/>
      <c r="E19" s="1"/>
      <c r="F19" s="1"/>
      <c r="G19" s="1"/>
      <c r="H19" s="4"/>
      <c r="I19" s="4" t="s">
        <v>10</v>
      </c>
      <c r="J19" s="4">
        <f>C14+J18</f>
        <v>26966.6</v>
      </c>
      <c r="K19" s="7">
        <f>J19-B19</f>
        <v>-6033.4000000000015</v>
      </c>
      <c r="L19" s="1"/>
      <c r="M19" s="1"/>
    </row>
    <row r="21" spans="1:13" s="7" customFormat="1">
      <c r="A21" s="1" t="s">
        <v>23</v>
      </c>
      <c r="B21" s="1">
        <f>B8+B12+B19</f>
        <v>106300</v>
      </c>
      <c r="C21" s="1"/>
      <c r="D21" s="1"/>
      <c r="E21" s="1"/>
      <c r="F21" s="1"/>
      <c r="G21" s="1"/>
      <c r="H21" s="4"/>
      <c r="I21" s="4" t="s">
        <v>14</v>
      </c>
      <c r="J21" s="4">
        <f>J8+J12+J19</f>
        <v>34357.599999999999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676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46.32</v>
      </c>
      <c r="J24" s="4">
        <f t="shared" ref="J24:J26" si="4">G24*I24</f>
        <v>4632</v>
      </c>
      <c r="L24" s="1"/>
      <c r="M24" s="1"/>
    </row>
    <row r="25" spans="1:13" s="7" customFormat="1">
      <c r="A25" s="1"/>
      <c r="B25" s="1"/>
      <c r="C25" s="1"/>
      <c r="D25" s="1" t="s">
        <v>68</v>
      </c>
      <c r="E25" s="1"/>
      <c r="F25" s="1"/>
      <c r="G25" s="1">
        <v>1600</v>
      </c>
      <c r="H25" s="4">
        <v>8.9600000000000009</v>
      </c>
      <c r="I25" s="4">
        <v>8.92</v>
      </c>
      <c r="J25" s="4">
        <f t="shared" si="4"/>
        <v>14272</v>
      </c>
      <c r="L25" s="1"/>
      <c r="M25" s="1"/>
    </row>
    <row r="26" spans="1:13" s="7" customFormat="1">
      <c r="A26" s="1"/>
      <c r="B26" s="1"/>
      <c r="C26" s="1"/>
      <c r="D26" s="1" t="s">
        <v>66</v>
      </c>
      <c r="E26" s="1"/>
      <c r="F26" s="1"/>
      <c r="G26" s="1">
        <v>3400</v>
      </c>
      <c r="H26" s="4">
        <v>4.8</v>
      </c>
      <c r="I26" s="4">
        <v>4.78</v>
      </c>
      <c r="J26" s="4">
        <f t="shared" si="4"/>
        <v>16252</v>
      </c>
      <c r="L26" s="1"/>
      <c r="M26" s="1"/>
    </row>
    <row r="27" spans="1:13" s="7" customFormat="1">
      <c r="A27" s="1"/>
      <c r="B27" s="1" t="s">
        <v>13</v>
      </c>
      <c r="C27" s="1"/>
      <c r="D27" s="1"/>
      <c r="E27" s="1"/>
      <c r="F27" s="1"/>
      <c r="G27" s="1"/>
      <c r="H27" s="4"/>
      <c r="I27" s="4" t="s">
        <v>9</v>
      </c>
      <c r="J27" s="4">
        <f>SUM(J24:J26)</f>
        <v>35156</v>
      </c>
      <c r="L27" s="1"/>
      <c r="M27" s="1"/>
    </row>
    <row r="28" spans="1:13" s="7" customFormat="1">
      <c r="A28" s="1" t="s">
        <v>23</v>
      </c>
      <c r="B28" s="1">
        <v>50000</v>
      </c>
      <c r="C28" s="1"/>
      <c r="D28" s="1"/>
      <c r="E28" s="1"/>
      <c r="F28" s="1"/>
      <c r="G28" s="1"/>
      <c r="H28" s="4"/>
      <c r="I28" s="4" t="s">
        <v>10</v>
      </c>
      <c r="J28" s="4">
        <f>C24+J27</f>
        <v>35832</v>
      </c>
      <c r="K28" s="7">
        <f>J28-B28</f>
        <v>-14168</v>
      </c>
      <c r="L28" s="1"/>
      <c r="M28" s="1"/>
    </row>
    <row r="32" spans="1:13" s="7" customFormat="1">
      <c r="A32" s="1" t="s">
        <v>15</v>
      </c>
      <c r="B32" s="1" t="s">
        <v>16</v>
      </c>
      <c r="C32" s="1">
        <v>175</v>
      </c>
      <c r="D32" s="1" t="s">
        <v>25</v>
      </c>
      <c r="E32" s="1"/>
      <c r="F32" s="1"/>
      <c r="G32" s="1">
        <v>400</v>
      </c>
      <c r="H32" s="4">
        <v>5.69</v>
      </c>
      <c r="I32" s="4">
        <v>4</v>
      </c>
      <c r="J32" s="4">
        <f>G32*I32*A1</f>
        <v>2144</v>
      </c>
      <c r="L32" s="1"/>
      <c r="M32" s="1"/>
    </row>
    <row r="33" spans="1:13" s="7" customFormat="1">
      <c r="A33" s="1"/>
      <c r="B33" s="1"/>
      <c r="C33" s="1"/>
      <c r="D33" s="1" t="s">
        <v>55</v>
      </c>
      <c r="E33" s="1"/>
      <c r="F33" s="1"/>
      <c r="G33" s="1">
        <v>500</v>
      </c>
      <c r="H33" s="4">
        <v>8.4</v>
      </c>
      <c r="I33" s="4">
        <v>8.85</v>
      </c>
      <c r="J33" s="4">
        <f t="shared" ref="J33" si="5">G33*I33</f>
        <v>4425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SUM(J32:J33)</f>
        <v>6569</v>
      </c>
      <c r="L34" s="1"/>
      <c r="M34" s="1"/>
    </row>
    <row r="35" spans="1:13" s="7" customFormat="1">
      <c r="A35" s="1" t="s">
        <v>23</v>
      </c>
      <c r="B35" s="1">
        <v>10300</v>
      </c>
      <c r="C35" s="1"/>
      <c r="D35" s="1"/>
      <c r="E35" s="1"/>
      <c r="F35" s="1"/>
      <c r="G35" s="1"/>
      <c r="H35" s="4"/>
      <c r="I35" s="4" t="s">
        <v>10</v>
      </c>
      <c r="J35" s="4">
        <f>C32+J34</f>
        <v>6744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</v>
      </c>
      <c r="J38" s="4">
        <f>G38*I38*A1</f>
        <v>6432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</f>
        <v>10695.75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11112.75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</v>
      </c>
      <c r="J43" s="4">
        <f>G43*I43*A1</f>
        <v>7128.8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7128.8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7150.8</v>
      </c>
      <c r="L45" s="1"/>
      <c r="M45" s="1"/>
    </row>
    <row r="48" spans="1:13" s="7" customFormat="1">
      <c r="A48" s="1" t="s">
        <v>23</v>
      </c>
      <c r="B48" s="1">
        <f>B35+B40+B45</f>
        <v>41400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24985.55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43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0.01</v>
      </c>
      <c r="J3" s="4">
        <f t="shared" ref="J3:J6" si="0">G3*I3</f>
        <v>32</v>
      </c>
      <c r="K3" s="7" t="str">
        <f t="shared" ref="K3:K6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26</v>
      </c>
      <c r="E4" s="8">
        <v>43649</v>
      </c>
      <c r="F4" s="8">
        <v>43728</v>
      </c>
      <c r="G4" s="1">
        <v>1000</v>
      </c>
      <c r="H4" s="4">
        <v>3.3</v>
      </c>
      <c r="I4" s="4">
        <v>2.5499999999999998</v>
      </c>
      <c r="J4" s="4">
        <f>G4*I4</f>
        <v>2550</v>
      </c>
      <c r="K4" s="7" t="e">
        <f ca="1">IF(AND(F4&lt;&gt;"", I4/H4&lt;=0.75),"Stop Lose!",IF(AND(F4&lt;&gt;"", _xlfn.DAYS(TODAY(), E4)&gt;=2), "Hold Too Long", "Ok"))</f>
        <v>#NAME?</v>
      </c>
    </row>
    <row r="5" spans="1:13">
      <c r="D5" s="1" t="s">
        <v>70</v>
      </c>
      <c r="E5" s="8">
        <v>43668</v>
      </c>
      <c r="F5" s="8">
        <v>43700</v>
      </c>
      <c r="G5" s="1">
        <v>1900</v>
      </c>
      <c r="H5" s="4">
        <v>1.49</v>
      </c>
      <c r="I5" s="4">
        <v>1.52</v>
      </c>
      <c r="J5" s="4">
        <f>G5*I5</f>
        <v>2888</v>
      </c>
      <c r="K5" s="7" t="e">
        <f ca="1">IF(AND(F5&lt;&gt;"", I5/H5&lt;=0.75),"Stop Lose!",IF(AND(F5&lt;&gt;"", _xlfn.DAYS(TODAY(), E5)&gt;=2), "Hold Too Long", "Ok"))</f>
        <v>#NAME?</v>
      </c>
      <c r="L5" s="1" t="s">
        <v>69</v>
      </c>
    </row>
    <row r="6" spans="1:13">
      <c r="D6" s="1" t="s">
        <v>60</v>
      </c>
      <c r="E6" s="8">
        <v>43658</v>
      </c>
      <c r="F6" s="8"/>
      <c r="G6" s="1">
        <v>1000</v>
      </c>
      <c r="H6" s="4">
        <v>1.61</v>
      </c>
      <c r="I6" s="4">
        <v>1.01</v>
      </c>
      <c r="J6" s="4">
        <f t="shared" si="0"/>
        <v>1010</v>
      </c>
      <c r="K6" s="7" t="e">
        <f t="shared" ca="1" si="1"/>
        <v>#NAME?</v>
      </c>
    </row>
    <row r="7" spans="1:13">
      <c r="B7" s="1" t="s">
        <v>12</v>
      </c>
      <c r="I7" s="4" t="s">
        <v>9</v>
      </c>
      <c r="J7" s="4">
        <f>SUM(J3:J6)</f>
        <v>6480</v>
      </c>
      <c r="L7" s="1">
        <f>SUMIF(F3:F5, "&lt;&gt;",J3:J5)</f>
        <v>5470</v>
      </c>
      <c r="M7" s="1" t="s">
        <v>36</v>
      </c>
    </row>
    <row r="8" spans="1:13">
      <c r="A8" s="1" t="s">
        <v>23</v>
      </c>
      <c r="B8" s="1">
        <v>68300</v>
      </c>
      <c r="H8" s="4">
        <v>7347</v>
      </c>
      <c r="I8" s="4" t="s">
        <v>10</v>
      </c>
      <c r="J8" s="4">
        <f>C3+J7</f>
        <v>6523</v>
      </c>
      <c r="K8" s="7">
        <f>J8-H8</f>
        <v>-824</v>
      </c>
      <c r="L8" s="4">
        <f>J8-'20190712'!J11</f>
        <v>-5393</v>
      </c>
      <c r="M8" s="4" t="s">
        <v>38</v>
      </c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2">G10*I10</f>
        <v>0</v>
      </c>
      <c r="K10" s="7" t="e">
        <f t="shared" ref="K10" ca="1" si="3">IF(AND(F10&lt;&gt;"", I10/H10&lt;=0.75),"Stop Lose!",IF(AND(F10&lt;&gt;"", _xlfn.DAYS(TODAY(), E10)&gt;=2),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4" spans="1:13" s="7" customFormat="1">
      <c r="A14" s="1" t="s">
        <v>1</v>
      </c>
      <c r="B14" s="1" t="s">
        <v>5</v>
      </c>
      <c r="C14" s="1">
        <v>25</v>
      </c>
      <c r="D14" s="1" t="s">
        <v>60</v>
      </c>
      <c r="E14" s="1"/>
      <c r="F14" s="1"/>
      <c r="G14" s="1">
        <v>4100</v>
      </c>
      <c r="H14" s="4">
        <v>2.0099999999999998</v>
      </c>
      <c r="I14" s="4">
        <v>1.05</v>
      </c>
      <c r="J14" s="4">
        <f>G14*I14</f>
        <v>4305</v>
      </c>
      <c r="L14" s="1"/>
      <c r="M14" s="1"/>
    </row>
    <row r="15" spans="1:13" s="7" customFormat="1">
      <c r="A15" s="1"/>
      <c r="B15" s="1"/>
      <c r="C15" s="1"/>
      <c r="D15" s="1" t="s">
        <v>61</v>
      </c>
      <c r="E15" s="1"/>
      <c r="F15" s="1"/>
      <c r="G15" s="1">
        <v>100</v>
      </c>
      <c r="H15" s="4">
        <v>160</v>
      </c>
      <c r="I15" s="4">
        <v>155</v>
      </c>
      <c r="J15" s="4">
        <f>G15*I15</f>
        <v>15500</v>
      </c>
      <c r="L15" s="1"/>
      <c r="M15" s="1"/>
    </row>
    <row r="16" spans="1:13" s="7" customFormat="1">
      <c r="A16" s="1"/>
      <c r="B16" s="1"/>
      <c r="C16" s="1"/>
      <c r="D16" s="1" t="s">
        <v>68</v>
      </c>
      <c r="E16" s="1"/>
      <c r="F16" s="1"/>
      <c r="G16" s="1">
        <v>0</v>
      </c>
      <c r="H16" s="4">
        <v>6.98</v>
      </c>
      <c r="I16" s="4">
        <v>6.73</v>
      </c>
      <c r="J16" s="4">
        <f>G16*I16</f>
        <v>0</v>
      </c>
      <c r="L16" s="1"/>
      <c r="M16" s="1"/>
    </row>
    <row r="17" spans="1:13" s="7" customFormat="1">
      <c r="A17" s="1"/>
      <c r="B17" s="1"/>
      <c r="C17" s="1"/>
      <c r="D17" s="1" t="s">
        <v>25</v>
      </c>
      <c r="E17" s="1"/>
      <c r="F17" s="1"/>
      <c r="G17" s="1">
        <v>1520</v>
      </c>
      <c r="H17" s="4">
        <v>4.33</v>
      </c>
      <c r="I17" s="4">
        <v>3.78</v>
      </c>
      <c r="J17" s="4">
        <f>G17*I17</f>
        <v>5745.5999999999995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SUM(J14:J17)</f>
        <v>25550.6</v>
      </c>
      <c r="L18" s="1"/>
      <c r="M18" s="1"/>
    </row>
    <row r="19" spans="1:13" s="7" customFormat="1">
      <c r="A19" s="1" t="s">
        <v>23</v>
      </c>
      <c r="B19" s="1">
        <v>33000</v>
      </c>
      <c r="C19" s="1"/>
      <c r="D19" s="1"/>
      <c r="E19" s="1"/>
      <c r="F19" s="1"/>
      <c r="G19" s="1"/>
      <c r="H19" s="4"/>
      <c r="I19" s="4" t="s">
        <v>10</v>
      </c>
      <c r="J19" s="4">
        <f>C14+J18</f>
        <v>25575.599999999999</v>
      </c>
      <c r="K19" s="7">
        <f>J19-B19</f>
        <v>-7424.4000000000015</v>
      </c>
      <c r="L19" s="1"/>
      <c r="M19" s="1"/>
    </row>
    <row r="21" spans="1:13" s="7" customFormat="1">
      <c r="A21" s="1" t="s">
        <v>23</v>
      </c>
      <c r="B21" s="1">
        <f>B8+B12+B19</f>
        <v>106300</v>
      </c>
      <c r="C21" s="1"/>
      <c r="D21" s="1"/>
      <c r="E21" s="1"/>
      <c r="F21" s="1"/>
      <c r="G21" s="1"/>
      <c r="H21" s="4"/>
      <c r="I21" s="4" t="s">
        <v>14</v>
      </c>
      <c r="J21" s="4">
        <f>J8+J12+J19</f>
        <v>32142.6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8306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46.32</v>
      </c>
      <c r="J24" s="4">
        <f t="shared" ref="J24:J26" si="4">G24*I24</f>
        <v>4632</v>
      </c>
      <c r="L24" s="1"/>
      <c r="M24" s="1"/>
    </row>
    <row r="25" spans="1:13" s="7" customFormat="1">
      <c r="A25" s="1"/>
      <c r="B25" s="1"/>
      <c r="C25" s="1"/>
      <c r="D25" s="1" t="s">
        <v>68</v>
      </c>
      <c r="E25" s="1"/>
      <c r="F25" s="1"/>
      <c r="G25" s="1">
        <v>0</v>
      </c>
      <c r="H25" s="4">
        <v>8.9600000000000009</v>
      </c>
      <c r="I25" s="4">
        <v>8.6999999999999993</v>
      </c>
      <c r="J25" s="4">
        <f t="shared" si="4"/>
        <v>0</v>
      </c>
      <c r="L25" s="1"/>
      <c r="M25" s="1"/>
    </row>
    <row r="26" spans="1:13" s="7" customFormat="1">
      <c r="A26" s="1"/>
      <c r="B26" s="1"/>
      <c r="C26" s="1"/>
      <c r="D26" s="1" t="s">
        <v>55</v>
      </c>
      <c r="E26" s="1"/>
      <c r="F26" s="1"/>
      <c r="G26" s="1">
        <v>2600</v>
      </c>
      <c r="H26" s="4">
        <v>8.6199999999999992</v>
      </c>
      <c r="I26" s="4">
        <v>8.6199999999999992</v>
      </c>
      <c r="J26" s="4">
        <f t="shared" si="4"/>
        <v>22411.999999999996</v>
      </c>
      <c r="L26" s="1"/>
      <c r="M26" s="1"/>
    </row>
    <row r="27" spans="1:13" s="7" customFormat="1">
      <c r="A27" s="1"/>
      <c r="B27" s="1" t="s">
        <v>13</v>
      </c>
      <c r="C27" s="1"/>
      <c r="D27" s="1"/>
      <c r="E27" s="1"/>
      <c r="F27" s="1"/>
      <c r="G27" s="1"/>
      <c r="H27" s="4"/>
      <c r="I27" s="4" t="s">
        <v>9</v>
      </c>
      <c r="J27" s="4">
        <f>SUM(J24:J26)</f>
        <v>27043.999999999996</v>
      </c>
      <c r="L27" s="1"/>
      <c r="M27" s="1"/>
    </row>
    <row r="28" spans="1:13" s="7" customFormat="1">
      <c r="A28" s="1" t="s">
        <v>23</v>
      </c>
      <c r="B28" s="1">
        <v>50000</v>
      </c>
      <c r="C28" s="1"/>
      <c r="D28" s="1"/>
      <c r="E28" s="1"/>
      <c r="F28" s="1"/>
      <c r="G28" s="1"/>
      <c r="H28" s="4"/>
      <c r="I28" s="4" t="s">
        <v>10</v>
      </c>
      <c r="J28" s="4">
        <f>C24+J27</f>
        <v>35350</v>
      </c>
      <c r="K28" s="7">
        <f>J28-B28</f>
        <v>-14650</v>
      </c>
      <c r="L28" s="1"/>
      <c r="M28" s="1"/>
    </row>
    <row r="32" spans="1:13" s="7" customFormat="1">
      <c r="A32" s="1" t="s">
        <v>15</v>
      </c>
      <c r="B32" s="1" t="s">
        <v>16</v>
      </c>
      <c r="C32" s="1">
        <v>175</v>
      </c>
      <c r="D32" s="1" t="s">
        <v>25</v>
      </c>
      <c r="E32" s="1"/>
      <c r="F32" s="1"/>
      <c r="G32" s="1">
        <v>400</v>
      </c>
      <c r="H32" s="4">
        <v>5.69</v>
      </c>
      <c r="I32" s="4">
        <v>4</v>
      </c>
      <c r="J32" s="4">
        <f>G32*I32*A1</f>
        <v>2144</v>
      </c>
      <c r="L32" s="1"/>
      <c r="M32" s="1"/>
    </row>
    <row r="33" spans="1:13" s="7" customFormat="1">
      <c r="A33" s="1"/>
      <c r="B33" s="1"/>
      <c r="C33" s="1"/>
      <c r="D33" s="1" t="s">
        <v>55</v>
      </c>
      <c r="E33" s="1"/>
      <c r="F33" s="1"/>
      <c r="G33" s="1">
        <v>500</v>
      </c>
      <c r="H33" s="4">
        <v>8.4</v>
      </c>
      <c r="I33" s="4">
        <v>8.85</v>
      </c>
      <c r="J33" s="4">
        <f t="shared" ref="J33" si="5">G33*I33</f>
        <v>4425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SUM(J32:J33)</f>
        <v>6569</v>
      </c>
      <c r="L34" s="1"/>
      <c r="M34" s="1"/>
    </row>
    <row r="35" spans="1:13" s="7" customFormat="1">
      <c r="A35" s="1" t="s">
        <v>23</v>
      </c>
      <c r="B35" s="1">
        <v>10300</v>
      </c>
      <c r="C35" s="1"/>
      <c r="D35" s="1"/>
      <c r="E35" s="1"/>
      <c r="F35" s="1"/>
      <c r="G35" s="1"/>
      <c r="H35" s="4"/>
      <c r="I35" s="4" t="s">
        <v>10</v>
      </c>
      <c r="J35" s="4">
        <f>C32+J34</f>
        <v>6744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</v>
      </c>
      <c r="J38" s="4">
        <f>G38*I38*A1</f>
        <v>6432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</f>
        <v>10695.75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11112.75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</v>
      </c>
      <c r="J43" s="4">
        <f>G43*I43*A1</f>
        <v>7128.8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7128.8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7150.8</v>
      </c>
      <c r="L45" s="1"/>
      <c r="M45" s="1"/>
    </row>
    <row r="48" spans="1:13" s="7" customFormat="1">
      <c r="A48" s="1" t="s">
        <v>23</v>
      </c>
      <c r="B48" s="1">
        <f>B35+B40+B45</f>
        <v>41400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24985.55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43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0.01</v>
      </c>
      <c r="J3" s="4">
        <f t="shared" ref="J3:J6" si="0">G3*I3</f>
        <v>32</v>
      </c>
      <c r="K3" s="7" t="str">
        <f t="shared" ref="K3:K6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26</v>
      </c>
      <c r="E4" s="8">
        <v>43649</v>
      </c>
      <c r="F4" s="8">
        <v>43728</v>
      </c>
      <c r="G4" s="1">
        <v>1000</v>
      </c>
      <c r="H4" s="4">
        <v>3.3</v>
      </c>
      <c r="I4" s="4">
        <v>2.04</v>
      </c>
      <c r="J4" s="4">
        <f>G4*I4</f>
        <v>2040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70</v>
      </c>
      <c r="E5" s="8">
        <v>43668</v>
      </c>
      <c r="F5" s="8">
        <v>43700</v>
      </c>
      <c r="G5" s="1">
        <v>1900</v>
      </c>
      <c r="H5" s="4">
        <v>1.49</v>
      </c>
      <c r="I5" s="4">
        <v>1.6</v>
      </c>
      <c r="J5" s="4">
        <f>G5*I5</f>
        <v>3040</v>
      </c>
      <c r="K5" s="7" t="e">
        <f ca="1">IF(AND(F5&lt;&gt;"", I5/H5&lt;=0.75),"Stop Lose!",IF(AND(F5&lt;&gt;"", _xlfn.DAYS(TODAY(), E5)&gt;=2), "Hold Too Long", "Ok"))</f>
        <v>#NAME?</v>
      </c>
      <c r="L5" s="1" t="s">
        <v>71</v>
      </c>
    </row>
    <row r="6" spans="1:13">
      <c r="D6" s="1" t="s">
        <v>60</v>
      </c>
      <c r="E6" s="8">
        <v>43658</v>
      </c>
      <c r="F6" s="8"/>
      <c r="G6" s="1">
        <v>1000</v>
      </c>
      <c r="H6" s="4">
        <v>1.61</v>
      </c>
      <c r="I6" s="4">
        <v>1.03</v>
      </c>
      <c r="J6" s="4">
        <f t="shared" si="0"/>
        <v>1030</v>
      </c>
      <c r="K6" s="7" t="e">
        <f t="shared" ca="1" si="1"/>
        <v>#NAME?</v>
      </c>
    </row>
    <row r="7" spans="1:13">
      <c r="B7" s="1" t="s">
        <v>12</v>
      </c>
      <c r="I7" s="4" t="s">
        <v>9</v>
      </c>
      <c r="J7" s="4">
        <f>SUM(J3:J6)</f>
        <v>6142</v>
      </c>
      <c r="L7" s="1">
        <f>SUMIF(F3:F5, "&lt;&gt;",J3:J5)</f>
        <v>5112</v>
      </c>
      <c r="M7" s="1" t="s">
        <v>36</v>
      </c>
    </row>
    <row r="8" spans="1:13">
      <c r="A8" s="1" t="s">
        <v>23</v>
      </c>
      <c r="B8" s="1">
        <v>68300</v>
      </c>
      <c r="H8" s="4">
        <v>6523</v>
      </c>
      <c r="I8" s="4" t="s">
        <v>10</v>
      </c>
      <c r="J8" s="4">
        <f>C3+J7</f>
        <v>6185</v>
      </c>
      <c r="K8" s="7">
        <f>J8-H8</f>
        <v>-338</v>
      </c>
      <c r="L8" s="4">
        <f>J8-'20190712'!J11</f>
        <v>-5731</v>
      </c>
      <c r="M8" s="4" t="s">
        <v>38</v>
      </c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2">G10*I10</f>
        <v>0</v>
      </c>
      <c r="K10" s="7" t="e">
        <f t="shared" ref="K10" ca="1" si="3">IF(AND(F10&lt;&gt;"", I10/H10&lt;=0.75),"Stop Lose!",IF(AND(F10&lt;&gt;"", _xlfn.DAYS(TODAY(), E10)&gt;=2),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4" spans="1:13" s="7" customFormat="1">
      <c r="A14" s="1" t="s">
        <v>1</v>
      </c>
      <c r="B14" s="1" t="s">
        <v>5</v>
      </c>
      <c r="C14" s="1">
        <v>3283</v>
      </c>
      <c r="D14" s="1" t="s">
        <v>60</v>
      </c>
      <c r="E14" s="1"/>
      <c r="F14" s="1"/>
      <c r="G14" s="1">
        <v>6500</v>
      </c>
      <c r="H14" s="4">
        <v>1.4</v>
      </c>
      <c r="I14" s="4">
        <v>1.03</v>
      </c>
      <c r="J14" s="4">
        <f>G14*I14</f>
        <v>6695</v>
      </c>
      <c r="L14" s="1"/>
      <c r="M14" s="1"/>
    </row>
    <row r="15" spans="1:13" s="7" customFormat="1">
      <c r="A15" s="1"/>
      <c r="B15" s="1"/>
      <c r="C15" s="1"/>
      <c r="D15" s="1" t="s">
        <v>61</v>
      </c>
      <c r="E15" s="1"/>
      <c r="F15" s="1"/>
      <c r="G15" s="1">
        <v>40</v>
      </c>
      <c r="H15" s="4">
        <v>160</v>
      </c>
      <c r="I15" s="4">
        <v>158</v>
      </c>
      <c r="J15" s="4">
        <f>G15*I15</f>
        <v>6320</v>
      </c>
      <c r="L15" s="1"/>
      <c r="M15" s="1"/>
    </row>
    <row r="16" spans="1:13" s="7" customFormat="1">
      <c r="A16" s="1"/>
      <c r="B16" s="1"/>
      <c r="C16" s="1"/>
      <c r="D16" s="1" t="s">
        <v>68</v>
      </c>
      <c r="E16" s="1"/>
      <c r="F16" s="1"/>
      <c r="G16" s="1">
        <v>0</v>
      </c>
      <c r="H16" s="4">
        <v>6.98</v>
      </c>
      <c r="I16" s="4">
        <v>6.73</v>
      </c>
      <c r="J16" s="4">
        <f>G16*I16</f>
        <v>0</v>
      </c>
      <c r="L16" s="1"/>
      <c r="M16" s="1"/>
    </row>
    <row r="17" spans="1:13" s="7" customFormat="1">
      <c r="A17" s="1"/>
      <c r="B17" s="1"/>
      <c r="C17" s="1"/>
      <c r="D17" s="1" t="s">
        <v>25</v>
      </c>
      <c r="E17" s="1"/>
      <c r="F17" s="1"/>
      <c r="G17" s="1">
        <v>2520</v>
      </c>
      <c r="H17" s="4">
        <v>4.33</v>
      </c>
      <c r="I17" s="4">
        <v>3.54</v>
      </c>
      <c r="J17" s="4">
        <f>G17*I17</f>
        <v>8920.7999999999993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SUM(J14:J17)</f>
        <v>21935.8</v>
      </c>
      <c r="L18" s="1"/>
      <c r="M18" s="1"/>
    </row>
    <row r="19" spans="1:13" s="7" customFormat="1">
      <c r="A19" s="1" t="s">
        <v>23</v>
      </c>
      <c r="B19" s="1">
        <v>33000</v>
      </c>
      <c r="C19" s="1"/>
      <c r="D19" s="1"/>
      <c r="E19" s="1"/>
      <c r="F19" s="1"/>
      <c r="G19" s="1"/>
      <c r="H19" s="4"/>
      <c r="I19" s="4" t="s">
        <v>10</v>
      </c>
      <c r="J19" s="4">
        <f>C14+J18</f>
        <v>25218.799999999999</v>
      </c>
      <c r="K19" s="7">
        <f>J19-B19</f>
        <v>-7781.2000000000007</v>
      </c>
      <c r="L19" s="1"/>
      <c r="M19" s="1"/>
    </row>
    <row r="21" spans="1:13" s="7" customFormat="1">
      <c r="A21" s="1" t="s">
        <v>23</v>
      </c>
      <c r="B21" s="1">
        <f>B8+B12+B19</f>
        <v>106300</v>
      </c>
      <c r="C21" s="1"/>
      <c r="D21" s="1"/>
      <c r="E21" s="1"/>
      <c r="F21" s="1"/>
      <c r="G21" s="1"/>
      <c r="H21" s="4"/>
      <c r="I21" s="4" t="s">
        <v>14</v>
      </c>
      <c r="J21" s="4">
        <f>J8+J12+J19</f>
        <v>31447.8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469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46.32</v>
      </c>
      <c r="J24" s="4">
        <f t="shared" ref="J24:J26" si="4">G24*I24</f>
        <v>4632</v>
      </c>
      <c r="L24" s="1"/>
      <c r="M24" s="1"/>
    </row>
    <row r="25" spans="1:13" s="7" customFormat="1">
      <c r="A25" s="1"/>
      <c r="B25" s="1"/>
      <c r="C25" s="1"/>
      <c r="D25" s="1" t="s">
        <v>68</v>
      </c>
      <c r="E25" s="1"/>
      <c r="F25" s="1"/>
      <c r="G25" s="1">
        <v>0</v>
      </c>
      <c r="H25" s="4">
        <v>8.9600000000000009</v>
      </c>
      <c r="I25" s="4">
        <v>8.6999999999999993</v>
      </c>
      <c r="J25" s="4">
        <f t="shared" si="4"/>
        <v>0</v>
      </c>
      <c r="L25" s="1"/>
      <c r="M25" s="1"/>
    </row>
    <row r="26" spans="1:13" s="7" customFormat="1">
      <c r="A26" s="1"/>
      <c r="B26" s="1"/>
      <c r="C26" s="1"/>
      <c r="D26" s="1" t="s">
        <v>55</v>
      </c>
      <c r="E26" s="1"/>
      <c r="F26" s="1"/>
      <c r="G26" s="1">
        <v>3500</v>
      </c>
      <c r="H26" s="4">
        <v>8.6199999999999992</v>
      </c>
      <c r="I26" s="4">
        <v>8.7799999999999994</v>
      </c>
      <c r="J26" s="4">
        <f t="shared" si="4"/>
        <v>30729.999999999996</v>
      </c>
      <c r="L26" s="1"/>
      <c r="M26" s="1"/>
    </row>
    <row r="27" spans="1:13" s="7" customFormat="1">
      <c r="A27" s="1"/>
      <c r="B27" s="1" t="s">
        <v>13</v>
      </c>
      <c r="C27" s="1"/>
      <c r="D27" s="1"/>
      <c r="E27" s="1"/>
      <c r="F27" s="1"/>
      <c r="G27" s="1"/>
      <c r="H27" s="4"/>
      <c r="I27" s="4" t="s">
        <v>9</v>
      </c>
      <c r="J27" s="4">
        <f>SUM(J24:J26)</f>
        <v>35362</v>
      </c>
      <c r="L27" s="1"/>
      <c r="M27" s="1"/>
    </row>
    <row r="28" spans="1:13" s="7" customFormat="1">
      <c r="A28" s="1" t="s">
        <v>23</v>
      </c>
      <c r="B28" s="1">
        <v>50000</v>
      </c>
      <c r="C28" s="1"/>
      <c r="D28" s="1"/>
      <c r="E28" s="1"/>
      <c r="F28" s="1"/>
      <c r="G28" s="1"/>
      <c r="H28" s="4"/>
      <c r="I28" s="4" t="s">
        <v>10</v>
      </c>
      <c r="J28" s="4">
        <f>C24+J27</f>
        <v>35831</v>
      </c>
      <c r="K28" s="7">
        <f>J28-B28</f>
        <v>-14169</v>
      </c>
      <c r="L28" s="1"/>
      <c r="M28" s="1"/>
    </row>
    <row r="32" spans="1:13" s="7" customFormat="1">
      <c r="A32" s="1" t="s">
        <v>15</v>
      </c>
      <c r="B32" s="1" t="s">
        <v>16</v>
      </c>
      <c r="C32" s="1">
        <v>175</v>
      </c>
      <c r="D32" s="1" t="s">
        <v>25</v>
      </c>
      <c r="E32" s="1"/>
      <c r="F32" s="1"/>
      <c r="G32" s="1">
        <v>400</v>
      </c>
      <c r="H32" s="4">
        <v>5.69</v>
      </c>
      <c r="I32" s="4">
        <v>4</v>
      </c>
      <c r="J32" s="4">
        <f>G32*I32*A1</f>
        <v>2144</v>
      </c>
      <c r="L32" s="1"/>
      <c r="M32" s="1"/>
    </row>
    <row r="33" spans="1:13" s="7" customFormat="1">
      <c r="A33" s="1"/>
      <c r="B33" s="1"/>
      <c r="C33" s="1"/>
      <c r="D33" s="1" t="s">
        <v>55</v>
      </c>
      <c r="E33" s="1"/>
      <c r="F33" s="1"/>
      <c r="G33" s="1">
        <v>500</v>
      </c>
      <c r="H33" s="4">
        <v>8.4</v>
      </c>
      <c r="I33" s="4">
        <v>8.85</v>
      </c>
      <c r="J33" s="4">
        <f t="shared" ref="J33" si="5">G33*I33</f>
        <v>4425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SUM(J32:J33)</f>
        <v>6569</v>
      </c>
      <c r="L34" s="1"/>
      <c r="M34" s="1"/>
    </row>
    <row r="35" spans="1:13" s="7" customFormat="1">
      <c r="A35" s="1" t="s">
        <v>23</v>
      </c>
      <c r="B35" s="1">
        <v>10300</v>
      </c>
      <c r="C35" s="1"/>
      <c r="D35" s="1"/>
      <c r="E35" s="1"/>
      <c r="F35" s="1"/>
      <c r="G35" s="1"/>
      <c r="H35" s="4"/>
      <c r="I35" s="4" t="s">
        <v>10</v>
      </c>
      <c r="J35" s="4">
        <f>C32+J34</f>
        <v>6744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</v>
      </c>
      <c r="J38" s="4">
        <f>G38*I38*A1</f>
        <v>6432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</f>
        <v>10695.75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11112.75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</v>
      </c>
      <c r="J43" s="4">
        <f>G43*I43*A1</f>
        <v>7128.8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7128.8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7150.8</v>
      </c>
      <c r="L45" s="1"/>
      <c r="M45" s="1"/>
    </row>
    <row r="48" spans="1:13" s="7" customFormat="1">
      <c r="A48" s="1" t="s">
        <v>23</v>
      </c>
      <c r="B48" s="1">
        <f>B35+B40+B45</f>
        <v>41400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24985.55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2029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0.01</v>
      </c>
      <c r="J3" s="4">
        <f t="shared" ref="J3:J6" si="0">G3*I3</f>
        <v>32</v>
      </c>
      <c r="K3" s="7" t="str">
        <f t="shared" ref="K3:K6" ca="1" si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26</v>
      </c>
      <c r="E4" s="8">
        <v>43649</v>
      </c>
      <c r="F4" s="8">
        <v>43728</v>
      </c>
      <c r="G4" s="1">
        <v>2000</v>
      </c>
      <c r="H4" s="4">
        <v>3.42</v>
      </c>
      <c r="I4" s="4">
        <v>1.66</v>
      </c>
      <c r="J4" s="4">
        <f>G4*I4</f>
        <v>3320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70</v>
      </c>
      <c r="E5" s="8"/>
      <c r="F5" s="8"/>
      <c r="G5" s="1">
        <v>0</v>
      </c>
      <c r="H5" s="4">
        <v>1.49</v>
      </c>
      <c r="I5" s="4">
        <v>2.02</v>
      </c>
      <c r="J5" s="4">
        <f>G5*I5</f>
        <v>0</v>
      </c>
      <c r="K5" s="7" t="e">
        <f ca="1">IF(AND(F5&lt;&gt;"", I5/H5&lt;=0.75),"Stop Lose!",IF(AND(F5&lt;&gt;"", _xlfn.DAYS(TODAY(), E5)&gt;=2), "Hold Too Long", "Ok"))</f>
        <v>#NAME?</v>
      </c>
      <c r="L5" s="1" t="s">
        <v>72</v>
      </c>
    </row>
    <row r="6" spans="1:13">
      <c r="D6" s="1" t="s">
        <v>60</v>
      </c>
      <c r="E6" s="8">
        <v>43658</v>
      </c>
      <c r="F6" s="8"/>
      <c r="G6" s="1">
        <v>1000</v>
      </c>
      <c r="H6" s="4">
        <v>1.61</v>
      </c>
      <c r="I6" s="4">
        <v>1.1200000000000001</v>
      </c>
      <c r="J6" s="4">
        <f t="shared" si="0"/>
        <v>1120</v>
      </c>
      <c r="K6" s="7" t="e">
        <f t="shared" ca="1" si="1"/>
        <v>#NAME?</v>
      </c>
    </row>
    <row r="7" spans="1:13">
      <c r="B7" s="1" t="s">
        <v>12</v>
      </c>
      <c r="I7" s="4" t="s">
        <v>9</v>
      </c>
      <c r="J7" s="4">
        <f>SUM(J3:J6)</f>
        <v>4472</v>
      </c>
      <c r="L7" s="1">
        <f>SUMIF(F3:F5, "&lt;&gt;",J3:J5)</f>
        <v>3352</v>
      </c>
      <c r="M7" s="1" t="s">
        <v>36</v>
      </c>
    </row>
    <row r="8" spans="1:13">
      <c r="A8" s="1" t="s">
        <v>23</v>
      </c>
      <c r="B8" s="1">
        <v>68300</v>
      </c>
      <c r="H8" s="4">
        <v>6185</v>
      </c>
      <c r="I8" s="4" t="s">
        <v>10</v>
      </c>
      <c r="J8" s="4">
        <f>C3+J7</f>
        <v>6501</v>
      </c>
      <c r="K8" s="7">
        <f>J8-H8</f>
        <v>316</v>
      </c>
      <c r="L8" s="4">
        <f>J8-'20190712'!J11</f>
        <v>-5415</v>
      </c>
      <c r="M8" s="4" t="s">
        <v>38</v>
      </c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2">G10*I10</f>
        <v>0</v>
      </c>
      <c r="K10" s="7" t="e">
        <f t="shared" ref="K10" ca="1" si="3">IF(AND(F10&lt;&gt;"", I10/H10&lt;=0.75),"Stop Lose!",IF(AND(F10&lt;&gt;"", _xlfn.DAYS(TODAY(), E10)&gt;=2),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4" spans="1:13" s="7" customFormat="1">
      <c r="A14" s="1" t="s">
        <v>1</v>
      </c>
      <c r="B14" s="1" t="s">
        <v>5</v>
      </c>
      <c r="C14" s="1">
        <v>8260</v>
      </c>
      <c r="D14" s="1" t="s">
        <v>60</v>
      </c>
      <c r="E14" s="1"/>
      <c r="F14" s="1"/>
      <c r="G14" s="1">
        <v>8077</v>
      </c>
      <c r="H14" s="4">
        <v>1.4</v>
      </c>
      <c r="I14" s="4">
        <v>1.1200000000000001</v>
      </c>
      <c r="J14" s="4">
        <f>G14*I14</f>
        <v>9046.2400000000016</v>
      </c>
      <c r="L14" s="1"/>
      <c r="M14" s="1"/>
    </row>
    <row r="15" spans="1:13" s="7" customFormat="1">
      <c r="A15" s="1"/>
      <c r="B15" s="1"/>
      <c r="C15" s="1"/>
      <c r="D15" s="1" t="s">
        <v>61</v>
      </c>
      <c r="E15" s="1"/>
      <c r="F15" s="1"/>
      <c r="G15" s="1">
        <v>0</v>
      </c>
      <c r="H15" s="4">
        <v>160</v>
      </c>
      <c r="I15" s="4">
        <v>158</v>
      </c>
      <c r="J15" s="4">
        <f>G15*I15</f>
        <v>0</v>
      </c>
      <c r="L15" s="1"/>
      <c r="M15" s="1"/>
    </row>
    <row r="16" spans="1:13" s="7" customFormat="1">
      <c r="A16" s="1"/>
      <c r="B16" s="1"/>
      <c r="C16" s="1"/>
      <c r="D16" s="1" t="s">
        <v>68</v>
      </c>
      <c r="E16" s="1"/>
      <c r="F16" s="1"/>
      <c r="G16" s="1">
        <v>0</v>
      </c>
      <c r="H16" s="4">
        <v>6.98</v>
      </c>
      <c r="I16" s="4">
        <v>6.73</v>
      </c>
      <c r="J16" s="4">
        <f>G16*I16</f>
        <v>0</v>
      </c>
      <c r="L16" s="1"/>
      <c r="M16" s="1"/>
    </row>
    <row r="17" spans="1:13" s="7" customFormat="1">
      <c r="A17" s="1"/>
      <c r="B17" s="1"/>
      <c r="C17" s="1"/>
      <c r="D17" s="1" t="s">
        <v>25</v>
      </c>
      <c r="E17" s="1"/>
      <c r="F17" s="1"/>
      <c r="G17" s="1">
        <v>2520</v>
      </c>
      <c r="H17" s="4">
        <v>4.33</v>
      </c>
      <c r="I17" s="4">
        <v>3.7</v>
      </c>
      <c r="J17" s="4">
        <f>G17*I17</f>
        <v>9324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SUM(J14:J17)</f>
        <v>18370.240000000002</v>
      </c>
      <c r="L18" s="1"/>
      <c r="M18" s="1"/>
    </row>
    <row r="19" spans="1:13" s="7" customFormat="1">
      <c r="A19" s="1" t="s">
        <v>23</v>
      </c>
      <c r="B19" s="1">
        <v>33000</v>
      </c>
      <c r="C19" s="1"/>
      <c r="D19" s="1"/>
      <c r="E19" s="1"/>
      <c r="F19" s="1"/>
      <c r="G19" s="1"/>
      <c r="H19" s="4"/>
      <c r="I19" s="4" t="s">
        <v>10</v>
      </c>
      <c r="J19" s="4">
        <f>C14+J18</f>
        <v>26630.240000000002</v>
      </c>
      <c r="K19" s="7">
        <f>J19-B19</f>
        <v>-6369.7599999999984</v>
      </c>
      <c r="L19" s="1"/>
      <c r="M19" s="1"/>
    </row>
    <row r="21" spans="1:13" s="7" customFormat="1">
      <c r="A21" s="1" t="s">
        <v>23</v>
      </c>
      <c r="B21" s="1">
        <f>B8+B12+B19</f>
        <v>106300</v>
      </c>
      <c r="C21" s="1"/>
      <c r="D21" s="1"/>
      <c r="E21" s="1"/>
      <c r="F21" s="1"/>
      <c r="G21" s="1"/>
      <c r="H21" s="4"/>
      <c r="I21" s="4" t="s">
        <v>14</v>
      </c>
      <c r="J21" s="4">
        <f>J8+J12+J19</f>
        <v>33175.240000000005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32942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46.32</v>
      </c>
      <c r="J24" s="4">
        <f t="shared" ref="J24:J26" si="4">G24*I24</f>
        <v>4632</v>
      </c>
      <c r="L24" s="1"/>
      <c r="M24" s="1"/>
    </row>
    <row r="25" spans="1:13" s="7" customFormat="1">
      <c r="A25" s="1"/>
      <c r="B25" s="1"/>
      <c r="C25" s="1"/>
      <c r="D25" s="1" t="s">
        <v>68</v>
      </c>
      <c r="E25" s="1"/>
      <c r="F25" s="1"/>
      <c r="G25" s="1">
        <v>0</v>
      </c>
      <c r="H25" s="4">
        <v>8.9600000000000009</v>
      </c>
      <c r="I25" s="4">
        <v>8.6999999999999993</v>
      </c>
      <c r="J25" s="4">
        <f t="shared" si="4"/>
        <v>0</v>
      </c>
      <c r="L25" s="1"/>
      <c r="M25" s="1"/>
    </row>
    <row r="26" spans="1:13" s="7" customFormat="1">
      <c r="A26" s="1"/>
      <c r="B26" s="1"/>
      <c r="C26" s="1"/>
      <c r="D26" s="1" t="s">
        <v>55</v>
      </c>
      <c r="E26" s="1"/>
      <c r="F26" s="1"/>
      <c r="G26" s="1">
        <v>0</v>
      </c>
      <c r="H26" s="4">
        <v>8.6199999999999992</v>
      </c>
      <c r="I26" s="4">
        <v>9.2799999999999994</v>
      </c>
      <c r="J26" s="4">
        <f t="shared" si="4"/>
        <v>0</v>
      </c>
      <c r="L26" s="1"/>
      <c r="M26" s="1"/>
    </row>
    <row r="27" spans="1:13" s="7" customFormat="1">
      <c r="A27" s="1"/>
      <c r="B27" s="1" t="s">
        <v>13</v>
      </c>
      <c r="C27" s="1"/>
      <c r="D27" s="1"/>
      <c r="E27" s="1"/>
      <c r="F27" s="1"/>
      <c r="G27" s="1"/>
      <c r="H27" s="4"/>
      <c r="I27" s="4" t="s">
        <v>9</v>
      </c>
      <c r="J27" s="4">
        <f>SUM(J24:J26)</f>
        <v>4632</v>
      </c>
      <c r="L27" s="1"/>
      <c r="M27" s="1"/>
    </row>
    <row r="28" spans="1:13" s="7" customFormat="1">
      <c r="A28" s="1" t="s">
        <v>23</v>
      </c>
      <c r="B28" s="1">
        <v>50000</v>
      </c>
      <c r="C28" s="1"/>
      <c r="D28" s="1"/>
      <c r="E28" s="1"/>
      <c r="F28" s="1"/>
      <c r="G28" s="1"/>
      <c r="H28" s="4"/>
      <c r="I28" s="4" t="s">
        <v>10</v>
      </c>
      <c r="J28" s="4">
        <f>C24+J27</f>
        <v>37574</v>
      </c>
      <c r="K28" s="7">
        <f>J28-B28</f>
        <v>-12426</v>
      </c>
      <c r="L28" s="1"/>
      <c r="M28" s="1"/>
    </row>
    <row r="32" spans="1:13" s="7" customFormat="1">
      <c r="A32" s="1" t="s">
        <v>15</v>
      </c>
      <c r="B32" s="1" t="s">
        <v>16</v>
      </c>
      <c r="C32" s="1">
        <v>4748</v>
      </c>
      <c r="D32" s="1" t="s">
        <v>25</v>
      </c>
      <c r="E32" s="1"/>
      <c r="F32" s="1"/>
      <c r="G32" s="1">
        <v>400</v>
      </c>
      <c r="H32" s="4">
        <v>5.69</v>
      </c>
      <c r="I32" s="4">
        <v>4</v>
      </c>
      <c r="J32" s="4">
        <f>G32*I32*A1</f>
        <v>2144</v>
      </c>
      <c r="L32" s="1"/>
      <c r="M32" s="1"/>
    </row>
    <row r="33" spans="1:13" s="7" customFormat="1">
      <c r="A33" s="1"/>
      <c r="B33" s="1"/>
      <c r="C33" s="1"/>
      <c r="D33" s="1" t="s">
        <v>55</v>
      </c>
      <c r="E33" s="1"/>
      <c r="F33" s="1"/>
      <c r="G33" s="1">
        <v>0</v>
      </c>
      <c r="H33" s="4">
        <v>8.4</v>
      </c>
      <c r="I33" s="4">
        <v>9.16</v>
      </c>
      <c r="J33" s="4">
        <f t="shared" ref="J33" si="5">G33*I33</f>
        <v>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SUM(J32:J33)</f>
        <v>2144</v>
      </c>
      <c r="L34" s="1"/>
      <c r="M34" s="1"/>
    </row>
    <row r="35" spans="1:13" s="7" customFormat="1">
      <c r="A35" s="1" t="s">
        <v>23</v>
      </c>
      <c r="B35" s="1">
        <v>10300</v>
      </c>
      <c r="C35" s="1"/>
      <c r="D35" s="1"/>
      <c r="E35" s="1"/>
      <c r="F35" s="1"/>
      <c r="G35" s="1"/>
      <c r="H35" s="4"/>
      <c r="I35" s="4" t="s">
        <v>10</v>
      </c>
      <c r="J35" s="4">
        <f>C32+J34</f>
        <v>6892</v>
      </c>
      <c r="K35" s="7">
        <f t="shared" ref="K35:K48" si="6">J35-B35</f>
        <v>-3408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7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</v>
      </c>
      <c r="J38" s="4">
        <f>G38*I38*A1</f>
        <v>6432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</f>
        <v>10695.75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11112.75</v>
      </c>
      <c r="K40" s="7">
        <f t="shared" si="6"/>
        <v>-5887.25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8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</v>
      </c>
      <c r="J43" s="4">
        <f>G43*I43*A1</f>
        <v>7128.8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7128.8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7150.8</v>
      </c>
      <c r="K45" s="7">
        <f t="shared" si="6"/>
        <v>-6949.2</v>
      </c>
      <c r="L45" s="1"/>
      <c r="M45" s="1"/>
    </row>
    <row r="48" spans="1:13" s="7" customFormat="1">
      <c r="A48" s="1" t="s">
        <v>23</v>
      </c>
      <c r="B48" s="1">
        <f>B35+B40+B45</f>
        <v>41400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25133.55</v>
      </c>
      <c r="K48" s="7">
        <f t="shared" si="6"/>
        <v>-16266.45</v>
      </c>
      <c r="L48" s="1"/>
      <c r="M48" s="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55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3215</v>
      </c>
      <c r="D3" s="1" t="s">
        <v>54</v>
      </c>
      <c r="E3" s="8">
        <v>43651</v>
      </c>
      <c r="F3" s="8">
        <v>43672</v>
      </c>
      <c r="G3" s="1">
        <v>3200</v>
      </c>
      <c r="H3" s="4">
        <v>0.35</v>
      </c>
      <c r="I3" s="4">
        <v>0.01</v>
      </c>
      <c r="J3" s="4">
        <f t="shared" ref="J3:J6" si="0">G3*I3</f>
        <v>32</v>
      </c>
      <c r="K3" s="7" t="str">
        <f ca="1">IF(AND(F3&lt;&gt;"", I3/H3&lt;=0.75),"Stop Lose!",IF(AND(F3&lt;&gt;"", _xlfn.DAYS(TODAY(), E3)&gt;=2), "Hold Too Long", "Ok"))</f>
        <v>Stop Lose!</v>
      </c>
      <c r="L3" s="1" t="s">
        <v>28</v>
      </c>
    </row>
    <row r="4" spans="1:13">
      <c r="D4" s="1" t="s">
        <v>26</v>
      </c>
      <c r="E4" s="8">
        <v>43649</v>
      </c>
      <c r="F4" s="8">
        <v>43728</v>
      </c>
      <c r="G4" s="1">
        <v>1000</v>
      </c>
      <c r="H4" s="4">
        <v>3.42</v>
      </c>
      <c r="I4" s="4">
        <v>2.0299999999999998</v>
      </c>
      <c r="J4" s="4">
        <f>G4*I4</f>
        <v>2029.9999999999998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26</v>
      </c>
      <c r="E5" s="8">
        <v>43671</v>
      </c>
      <c r="F5" s="8">
        <v>43707</v>
      </c>
      <c r="G5" s="1">
        <v>600</v>
      </c>
      <c r="H5" s="4">
        <v>1.52</v>
      </c>
      <c r="I5" s="4">
        <v>1.37</v>
      </c>
      <c r="J5" s="4">
        <f>G5*I5</f>
        <v>822.00000000000011</v>
      </c>
      <c r="K5" s="7" t="e">
        <f ca="1">IF(AND(F5&lt;&gt;"", I5/H5&lt;=0.75),"Stop Lose!",IF(AND(F5&lt;&gt;"", _xlfn.DAYS(TODAY(), E5)&gt;=2), "Hold Too Long", "Ok"))</f>
        <v>#NAME?</v>
      </c>
      <c r="L5" s="1" t="s">
        <v>73</v>
      </c>
    </row>
    <row r="6" spans="1:13">
      <c r="D6" s="1" t="s">
        <v>60</v>
      </c>
      <c r="E6" s="8">
        <v>43658</v>
      </c>
      <c r="F6" s="8"/>
      <c r="G6" s="1">
        <v>1000</v>
      </c>
      <c r="H6" s="4">
        <v>1.61</v>
      </c>
      <c r="I6" s="4">
        <v>1.08</v>
      </c>
      <c r="J6" s="4">
        <f t="shared" si="0"/>
        <v>1080</v>
      </c>
      <c r="K6" s="7" t="e">
        <f t="shared" ref="K6" ca="1" si="1">IF(AND(F6&lt;&gt;"", I6/H6&lt;=0.75),"Stop Lose!",IF(AND(F6&lt;&gt;"", _xlfn.DAYS(TODAY(), E6)&gt;=2), "Hold Too Long", "Ok"))</f>
        <v>#NAME?</v>
      </c>
    </row>
    <row r="7" spans="1:13">
      <c r="B7" s="1" t="s">
        <v>12</v>
      </c>
      <c r="I7" s="4" t="s">
        <v>9</v>
      </c>
      <c r="J7" s="4">
        <f>SUM(J3:J6)</f>
        <v>3964</v>
      </c>
      <c r="L7" s="1">
        <f>SUMIF(F3:F5, "&lt;&gt;",J3:J5)</f>
        <v>2884</v>
      </c>
      <c r="M7" s="1" t="s">
        <v>36</v>
      </c>
    </row>
    <row r="8" spans="1:13">
      <c r="A8" s="1" t="s">
        <v>23</v>
      </c>
      <c r="B8" s="1">
        <v>68300</v>
      </c>
      <c r="H8" s="4">
        <v>6501</v>
      </c>
      <c r="I8" s="4" t="s">
        <v>10</v>
      </c>
      <c r="J8" s="4">
        <f>C3+J7</f>
        <v>7179</v>
      </c>
      <c r="K8" s="7">
        <f>J8-H8</f>
        <v>678</v>
      </c>
      <c r="L8" s="4">
        <f>J8-'20190712'!J11</f>
        <v>-4737</v>
      </c>
      <c r="M8" s="4" t="s">
        <v>38</v>
      </c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2">G10*I10</f>
        <v>0</v>
      </c>
      <c r="K10" s="7" t="e">
        <f t="shared" ref="K10" ca="1" si="3">IF(AND(F10&lt;&gt;"", I10/H10&lt;=0.75),"Stop Lose!",IF(AND(F10&lt;&gt;"", _xlfn.DAYS(TODAY(), E10)&gt;=2),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3" spans="1:13">
      <c r="L13" s="4"/>
      <c r="M13" s="4"/>
    </row>
    <row r="14" spans="1:13" s="7" customFormat="1">
      <c r="A14" s="1" t="s">
        <v>74</v>
      </c>
      <c r="B14" s="1" t="s">
        <v>75</v>
      </c>
      <c r="C14" s="1">
        <v>14355</v>
      </c>
      <c r="D14" s="1" t="s">
        <v>60</v>
      </c>
      <c r="E14" s="1"/>
      <c r="F14" s="1"/>
      <c r="G14" s="1">
        <v>600</v>
      </c>
      <c r="H14" s="4">
        <v>1.06</v>
      </c>
      <c r="I14" s="4">
        <v>1.06</v>
      </c>
      <c r="J14" s="4">
        <f>G14*I14</f>
        <v>636</v>
      </c>
      <c r="K14" s="7" t="e">
        <f ca="1">IF(AND(F14&lt;&gt;"", I14/H14&lt;=0.75),"Stop Lose!",IF(AND(F14&lt;&gt;"", _xlfn.DAYS(TODAY(), E14)&gt;=2), "Hold Too Long", "Ok"))</f>
        <v>#NAME?</v>
      </c>
      <c r="L14" s="1"/>
      <c r="M14" s="1"/>
    </row>
    <row r="15" spans="1:13" s="7" customFormat="1">
      <c r="A15" s="1"/>
      <c r="B15" s="1"/>
      <c r="C15" s="1"/>
      <c r="D15" s="1" t="s">
        <v>46</v>
      </c>
      <c r="E15" s="8">
        <v>43670</v>
      </c>
      <c r="F15" s="8">
        <v>43693</v>
      </c>
      <c r="G15" s="1">
        <v>2000</v>
      </c>
      <c r="H15" s="4">
        <v>0.8</v>
      </c>
      <c r="I15" s="4">
        <v>0.76</v>
      </c>
      <c r="J15" s="4">
        <f>G15*I15</f>
        <v>1520</v>
      </c>
      <c r="K15" s="7" t="e">
        <f ca="1">IF(AND(F15&lt;&gt;"", I15/H15&lt;=0.75),"Stop Lose!",IF(AND(F15&lt;&gt;"", _xlfn.DAYS(TODAY(), E15)&gt;=2),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26</v>
      </c>
      <c r="E16" s="8">
        <v>43670</v>
      </c>
      <c r="F16" s="8">
        <v>43728</v>
      </c>
      <c r="G16" s="1">
        <v>2500</v>
      </c>
      <c r="H16" s="4">
        <v>1.46</v>
      </c>
      <c r="I16" s="4">
        <v>1.42</v>
      </c>
      <c r="J16" s="4">
        <f>G16*I16</f>
        <v>3550</v>
      </c>
      <c r="K16" s="7" t="e">
        <f ca="1">IF(AND(F16&lt;&gt;"", I16/H16&lt;=0.75),"Stop Lose!",IF(AND(F16&lt;&gt;"", _xlfn.DAYS(TODAY(), E16)&gt;=2), "Hold Too Long", "Ok"))</f>
        <v>#NAME?</v>
      </c>
      <c r="L16" s="1"/>
      <c r="M16" s="1"/>
    </row>
    <row r="17" spans="1:13" s="7" customFormat="1">
      <c r="A17" s="1"/>
      <c r="B17" s="1" t="s">
        <v>13</v>
      </c>
      <c r="C17" s="1"/>
      <c r="D17" s="1"/>
      <c r="E17" s="1"/>
      <c r="F17" s="1"/>
      <c r="G17" s="1"/>
      <c r="H17" s="4"/>
      <c r="I17" s="4" t="s">
        <v>9</v>
      </c>
      <c r="J17" s="4">
        <f>SUM(J14:J16)</f>
        <v>5706</v>
      </c>
      <c r="L17" s="1"/>
      <c r="M17" s="1"/>
    </row>
    <row r="18" spans="1:13" s="7" customFormat="1">
      <c r="A18" s="1" t="s">
        <v>23</v>
      </c>
      <c r="B18" s="1">
        <v>20500</v>
      </c>
      <c r="C18" s="1"/>
      <c r="D18" s="1"/>
      <c r="E18" s="1"/>
      <c r="F18" s="1"/>
      <c r="G18" s="1"/>
      <c r="H18" s="4"/>
      <c r="I18" s="4" t="s">
        <v>10</v>
      </c>
      <c r="J18" s="4">
        <f>C14+J17</f>
        <v>20061</v>
      </c>
      <c r="K18" s="7">
        <f>J18-B18</f>
        <v>-439</v>
      </c>
      <c r="L18" s="1"/>
      <c r="M18" s="1"/>
    </row>
    <row r="21" spans="1:13" s="7" customFormat="1">
      <c r="A21" s="1" t="s">
        <v>1</v>
      </c>
      <c r="B21" s="1" t="s">
        <v>5</v>
      </c>
      <c r="C21" s="1">
        <v>5087</v>
      </c>
      <c r="D21" s="1" t="s">
        <v>60</v>
      </c>
      <c r="E21" s="1"/>
      <c r="F21" s="1"/>
      <c r="G21" s="1">
        <v>11077</v>
      </c>
      <c r="H21" s="4">
        <v>1.4</v>
      </c>
      <c r="I21" s="4">
        <v>1.1200000000000001</v>
      </c>
      <c r="J21" s="4">
        <f>G21*I21</f>
        <v>12406.240000000002</v>
      </c>
      <c r="L21" s="1"/>
      <c r="M21" s="1"/>
    </row>
    <row r="22" spans="1:13" s="7" customFormat="1">
      <c r="A22" s="1"/>
      <c r="B22" s="1"/>
      <c r="C22" s="1"/>
      <c r="D22" s="1" t="s">
        <v>61</v>
      </c>
      <c r="E22" s="1"/>
      <c r="F22" s="1"/>
      <c r="G22" s="1">
        <v>0</v>
      </c>
      <c r="H22" s="4">
        <v>160</v>
      </c>
      <c r="I22" s="4">
        <v>158</v>
      </c>
      <c r="J22" s="4">
        <f>G22*I22</f>
        <v>0</v>
      </c>
      <c r="L22" s="1"/>
      <c r="M22" s="1"/>
    </row>
    <row r="23" spans="1:13" s="7" customFormat="1">
      <c r="A23" s="1"/>
      <c r="B23" s="1"/>
      <c r="C23" s="1"/>
      <c r="D23" s="1" t="s">
        <v>68</v>
      </c>
      <c r="E23" s="1"/>
      <c r="F23" s="1"/>
      <c r="G23" s="1">
        <v>0</v>
      </c>
      <c r="H23" s="4">
        <v>6.98</v>
      </c>
      <c r="I23" s="4">
        <v>6.73</v>
      </c>
      <c r="J23" s="4">
        <f>G23*I23</f>
        <v>0</v>
      </c>
      <c r="L23" s="1"/>
      <c r="M23" s="1"/>
    </row>
    <row r="24" spans="1:13" s="7" customFormat="1">
      <c r="A24" s="1"/>
      <c r="B24" s="1"/>
      <c r="C24" s="1"/>
      <c r="D24" s="1" t="s">
        <v>25</v>
      </c>
      <c r="E24" s="1"/>
      <c r="F24" s="1"/>
      <c r="G24" s="1">
        <v>2520</v>
      </c>
      <c r="H24" s="4">
        <v>4.33</v>
      </c>
      <c r="I24" s="4">
        <v>3.7</v>
      </c>
      <c r="J24" s="4">
        <f>G24*I24</f>
        <v>9324</v>
      </c>
      <c r="L24" s="1"/>
      <c r="M24" s="1"/>
    </row>
    <row r="25" spans="1:13" s="7" customFormat="1">
      <c r="A25" s="1"/>
      <c r="B25" s="1" t="s">
        <v>13</v>
      </c>
      <c r="C25" s="1"/>
      <c r="D25" s="1"/>
      <c r="E25" s="1"/>
      <c r="F25" s="1"/>
      <c r="G25" s="1"/>
      <c r="H25" s="4"/>
      <c r="I25" s="4" t="s">
        <v>9</v>
      </c>
      <c r="J25" s="4">
        <f>SUM(J21:J24)</f>
        <v>21730.240000000002</v>
      </c>
      <c r="L25" s="1"/>
      <c r="M25" s="1"/>
    </row>
    <row r="26" spans="1:13" s="7" customFormat="1">
      <c r="A26" s="1" t="s">
        <v>23</v>
      </c>
      <c r="B26" s="1">
        <v>33000</v>
      </c>
      <c r="C26" s="1"/>
      <c r="D26" s="1"/>
      <c r="E26" s="1"/>
      <c r="F26" s="1"/>
      <c r="G26" s="1"/>
      <c r="H26" s="4"/>
      <c r="I26" s="4" t="s">
        <v>10</v>
      </c>
      <c r="J26" s="4">
        <f>C21+J25</f>
        <v>26817.24</v>
      </c>
      <c r="K26" s="7">
        <f>J26-B26</f>
        <v>-6182.7599999999984</v>
      </c>
      <c r="L26" s="1"/>
      <c r="M26" s="1"/>
    </row>
    <row r="28" spans="1:13" s="7" customFormat="1">
      <c r="A28" s="1" t="s">
        <v>23</v>
      </c>
      <c r="B28" s="1">
        <f>B8+B12+B26</f>
        <v>106300</v>
      </c>
      <c r="C28" s="1"/>
      <c r="D28" s="1"/>
      <c r="E28" s="1"/>
      <c r="F28" s="1"/>
      <c r="G28" s="1"/>
      <c r="H28" s="4"/>
      <c r="I28" s="4" t="s">
        <v>14</v>
      </c>
      <c r="J28" s="4">
        <f>J8+J12+J26</f>
        <v>34040.240000000005</v>
      </c>
      <c r="L28" s="1"/>
      <c r="M28" s="1"/>
    </row>
    <row r="31" spans="1:13" s="7" customFormat="1">
      <c r="A31" s="1" t="s">
        <v>15</v>
      </c>
      <c r="B31" s="1" t="s">
        <v>19</v>
      </c>
      <c r="C31" s="1">
        <v>27499</v>
      </c>
      <c r="D31" s="1" t="s">
        <v>24</v>
      </c>
      <c r="E31" s="1"/>
      <c r="F31" s="1"/>
      <c r="G31" s="1">
        <v>100</v>
      </c>
      <c r="H31" s="4">
        <v>73.819999999999993</v>
      </c>
      <c r="I31" s="4">
        <v>46.32</v>
      </c>
      <c r="J31" s="4">
        <f t="shared" ref="J31:J33" si="4">G31*I31</f>
        <v>4632</v>
      </c>
      <c r="L31" s="1"/>
      <c r="M31" s="1"/>
    </row>
    <row r="32" spans="1:13" s="7" customFormat="1">
      <c r="A32" s="1"/>
      <c r="B32" s="1"/>
      <c r="C32" s="1"/>
      <c r="D32" s="1" t="s">
        <v>68</v>
      </c>
      <c r="E32" s="1"/>
      <c r="F32" s="1"/>
      <c r="G32" s="1">
        <v>0</v>
      </c>
      <c r="H32" s="4">
        <v>8.9600000000000009</v>
      </c>
      <c r="I32" s="4">
        <v>8.6999999999999993</v>
      </c>
      <c r="J32" s="4">
        <f t="shared" si="4"/>
        <v>0</v>
      </c>
      <c r="L32" s="1"/>
      <c r="M32" s="1"/>
    </row>
    <row r="33" spans="1:13" s="7" customFormat="1">
      <c r="A33" s="1"/>
      <c r="B33" s="1"/>
      <c r="C33" s="1"/>
      <c r="D33" s="1" t="s">
        <v>40</v>
      </c>
      <c r="E33" s="1"/>
      <c r="F33" s="1"/>
      <c r="G33" s="1">
        <v>600</v>
      </c>
      <c r="H33" s="4">
        <v>9.1199999999999992</v>
      </c>
      <c r="I33" s="4">
        <v>9.08</v>
      </c>
      <c r="J33" s="4">
        <f t="shared" si="4"/>
        <v>5448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SUM(J31:J33)</f>
        <v>10080</v>
      </c>
      <c r="L34" s="1"/>
      <c r="M34" s="1"/>
    </row>
    <row r="35" spans="1:13" s="7" customFormat="1">
      <c r="A35" s="1" t="s">
        <v>23</v>
      </c>
      <c r="B35" s="1">
        <v>50000</v>
      </c>
      <c r="C35" s="1"/>
      <c r="D35" s="1"/>
      <c r="E35" s="1"/>
      <c r="F35" s="1"/>
      <c r="G35" s="1"/>
      <c r="H35" s="4"/>
      <c r="I35" s="4" t="s">
        <v>10</v>
      </c>
      <c r="J35" s="4">
        <f>C31+J34</f>
        <v>37579</v>
      </c>
      <c r="K35" s="7">
        <f>J35-B35</f>
        <v>-12421</v>
      </c>
      <c r="L35" s="1"/>
      <c r="M35" s="1"/>
    </row>
    <row r="39" spans="1:13" s="7" customFormat="1">
      <c r="A39" s="1" t="s">
        <v>15</v>
      </c>
      <c r="B39" s="1" t="s">
        <v>16</v>
      </c>
      <c r="C39" s="1">
        <v>4748</v>
      </c>
      <c r="D39" s="1" t="s">
        <v>25</v>
      </c>
      <c r="E39" s="1"/>
      <c r="F39" s="1"/>
      <c r="G39" s="1">
        <v>400</v>
      </c>
      <c r="H39" s="4">
        <v>5.69</v>
      </c>
      <c r="I39" s="4">
        <v>4</v>
      </c>
      <c r="J39" s="4">
        <f>G39*I39*A1</f>
        <v>2144</v>
      </c>
      <c r="L39" s="1"/>
      <c r="M39" s="1"/>
    </row>
    <row r="40" spans="1:13" s="7" customFormat="1">
      <c r="A40" s="1"/>
      <c r="B40" s="1"/>
      <c r="C40" s="1"/>
      <c r="D40" s="1" t="s">
        <v>55</v>
      </c>
      <c r="E40" s="1"/>
      <c r="F40" s="1"/>
      <c r="G40" s="1">
        <v>0</v>
      </c>
      <c r="H40" s="4">
        <v>8.4</v>
      </c>
      <c r="I40" s="4">
        <v>9.16</v>
      </c>
      <c r="J40" s="4">
        <f t="shared" ref="J40" si="5">G40*I40</f>
        <v>0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</f>
        <v>2144</v>
      </c>
      <c r="L41" s="1"/>
      <c r="M41" s="1"/>
    </row>
    <row r="42" spans="1:13" s="7" customFormat="1">
      <c r="A42" s="1" t="s">
        <v>23</v>
      </c>
      <c r="B42" s="1">
        <v>10300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6892</v>
      </c>
      <c r="K42" s="7">
        <f t="shared" ref="K42:K55" si="6">J42-B42</f>
        <v>-3408</v>
      </c>
      <c r="L42" s="1"/>
      <c r="M42" s="1"/>
    </row>
    <row r="44" spans="1:13" s="7" customFormat="1">
      <c r="A44" s="1" t="s">
        <v>15</v>
      </c>
      <c r="B44" s="1" t="s">
        <v>17</v>
      </c>
      <c r="C44" s="1">
        <v>417</v>
      </c>
      <c r="D44" s="1" t="s">
        <v>24</v>
      </c>
      <c r="E44" s="1"/>
      <c r="F44" s="1"/>
      <c r="G44" s="1">
        <v>75</v>
      </c>
      <c r="H44" s="4">
        <v>65.2</v>
      </c>
      <c r="I44" s="4">
        <v>56.85</v>
      </c>
      <c r="J44" s="4">
        <f t="shared" ref="J44" si="7">G44*I44</f>
        <v>4263.75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1200</v>
      </c>
      <c r="H45" s="4">
        <v>5.6</v>
      </c>
      <c r="I45" s="4">
        <v>4</v>
      </c>
      <c r="J45" s="4">
        <f>G45*I45*A1</f>
        <v>6432</v>
      </c>
      <c r="L45" s="1"/>
      <c r="M45" s="1"/>
    </row>
    <row r="46" spans="1:13" s="7" customFormat="1">
      <c r="A46" s="1"/>
      <c r="B46" s="1" t="s">
        <v>13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10695.75</v>
      </c>
      <c r="L46" s="1"/>
      <c r="M46" s="1"/>
    </row>
    <row r="47" spans="1:13" s="7" customFormat="1">
      <c r="A47" s="1" t="s">
        <v>23</v>
      </c>
      <c r="B47" s="1">
        <v>17000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11112.75</v>
      </c>
      <c r="K47" s="7">
        <f t="shared" si="6"/>
        <v>-5887.25</v>
      </c>
      <c r="L47" s="1"/>
      <c r="M47" s="1"/>
    </row>
    <row r="49" spans="1:13" s="7" customFormat="1">
      <c r="A49" s="1" t="s">
        <v>15</v>
      </c>
      <c r="B49" s="1" t="s">
        <v>20</v>
      </c>
      <c r="C49" s="1">
        <v>22</v>
      </c>
      <c r="D49" s="1" t="s">
        <v>18</v>
      </c>
      <c r="E49" s="1"/>
      <c r="F49" s="1"/>
      <c r="G49" s="1">
        <v>0</v>
      </c>
      <c r="H49" s="4">
        <v>6.01</v>
      </c>
      <c r="I49" s="4">
        <v>3.94</v>
      </c>
      <c r="J49" s="4">
        <f t="shared" ref="J49" si="8">G49*I49</f>
        <v>0</v>
      </c>
      <c r="L49" s="1"/>
      <c r="M49" s="1"/>
    </row>
    <row r="50" spans="1:13" s="7" customFormat="1">
      <c r="A50" s="1"/>
      <c r="B50" s="1"/>
      <c r="C50" s="1"/>
      <c r="D50" s="1" t="s">
        <v>25</v>
      </c>
      <c r="E50" s="1"/>
      <c r="F50" s="1"/>
      <c r="G50" s="1">
        <v>1330</v>
      </c>
      <c r="H50" s="4">
        <v>6.07</v>
      </c>
      <c r="I50" s="4">
        <v>4</v>
      </c>
      <c r="J50" s="4">
        <f>G50*I50*A1</f>
        <v>7128.8</v>
      </c>
      <c r="L50" s="1"/>
      <c r="M50" s="1"/>
    </row>
    <row r="51" spans="1:13" s="7" customFormat="1">
      <c r="A51" s="1"/>
      <c r="B51" s="1" t="s">
        <v>12</v>
      </c>
      <c r="C51" s="1"/>
      <c r="D51" s="1"/>
      <c r="E51" s="1"/>
      <c r="F51" s="1"/>
      <c r="G51" s="1"/>
      <c r="H51" s="4"/>
      <c r="I51" s="4" t="s">
        <v>9</v>
      </c>
      <c r="J51" s="4">
        <f>SUM(J49:J50)</f>
        <v>7128.8</v>
      </c>
      <c r="L51" s="1"/>
      <c r="M51" s="1"/>
    </row>
    <row r="52" spans="1:13" s="7" customFormat="1">
      <c r="A52" s="1" t="s">
        <v>23</v>
      </c>
      <c r="B52" s="1">
        <v>14100</v>
      </c>
      <c r="C52" s="1"/>
      <c r="D52" s="1"/>
      <c r="E52" s="1"/>
      <c r="F52" s="1"/>
      <c r="G52" s="1"/>
      <c r="H52" s="4"/>
      <c r="I52" s="4" t="s">
        <v>10</v>
      </c>
      <c r="J52" s="4">
        <f>C49+J51</f>
        <v>7150.8</v>
      </c>
      <c r="K52" s="7">
        <f t="shared" si="6"/>
        <v>-6949.2</v>
      </c>
      <c r="L52" s="1"/>
      <c r="M52" s="1"/>
    </row>
    <row r="55" spans="1:13" s="7" customFormat="1">
      <c r="A55" s="1" t="s">
        <v>23</v>
      </c>
      <c r="B55" s="1">
        <f>B42+B47+B52</f>
        <v>41400</v>
      </c>
      <c r="C55" s="1"/>
      <c r="D55" s="1"/>
      <c r="E55" s="1"/>
      <c r="F55" s="1"/>
      <c r="G55" s="1"/>
      <c r="H55" s="4"/>
      <c r="I55" s="4" t="s">
        <v>14</v>
      </c>
      <c r="J55" s="4">
        <f>J42+J47+J51</f>
        <v>25133.55</v>
      </c>
      <c r="K55" s="7">
        <f t="shared" si="6"/>
        <v>-16266.45</v>
      </c>
      <c r="L55" s="1"/>
      <c r="M55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55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18931</v>
      </c>
      <c r="D3" s="1" t="s">
        <v>46</v>
      </c>
      <c r="E3" s="8">
        <v>43672</v>
      </c>
      <c r="F3" s="8">
        <v>43707</v>
      </c>
      <c r="G3" s="1">
        <v>2000</v>
      </c>
      <c r="H3" s="4">
        <v>1.6</v>
      </c>
      <c r="I3" s="4">
        <v>1.54</v>
      </c>
      <c r="J3" s="4">
        <f t="shared" ref="J3:J5" si="0">G3*I3</f>
        <v>3080</v>
      </c>
      <c r="K3" s="7" t="e">
        <f ca="1">IF(AND(F3&lt;&gt;"", I3/H3&lt;=0.75),"Stop Lose!",IF(AND(F3&lt;&gt;"", _xlfn.DAYS(TODAY(), E3)&gt;=2), "Hold Too Long", "Ok"))</f>
        <v>#NAME?</v>
      </c>
      <c r="L3" s="1" t="s">
        <v>76</v>
      </c>
    </row>
    <row r="4" spans="1:13">
      <c r="A4" s="8">
        <v>43671</v>
      </c>
      <c r="D4" s="1" t="s">
        <v>26</v>
      </c>
      <c r="E4" s="8">
        <v>43672</v>
      </c>
      <c r="F4" s="8">
        <v>43728</v>
      </c>
      <c r="G4" s="1">
        <v>1000</v>
      </c>
      <c r="H4" s="4">
        <v>2.6</v>
      </c>
      <c r="I4" s="4">
        <v>2.54</v>
      </c>
      <c r="J4" s="4">
        <f>G4*I4</f>
        <v>2540</v>
      </c>
      <c r="K4" s="7" t="e">
        <f ca="1">IF(AND(F4&lt;&gt;"", I4/H4&lt;=0.75),"Stop Lose!",IF(AND(F4&lt;&gt;"", _xlfn.DAYS(TODAY(), E4)&gt;=2), "Hold Too Long", "Ok"))</f>
        <v>#NAME?</v>
      </c>
    </row>
    <row r="5" spans="1:13">
      <c r="D5" s="1" t="s">
        <v>60</v>
      </c>
      <c r="E5" s="8">
        <v>43658</v>
      </c>
      <c r="F5" s="8"/>
      <c r="G5" s="1">
        <v>1000</v>
      </c>
      <c r="H5" s="4">
        <v>1.61</v>
      </c>
      <c r="I5" s="4">
        <v>1.04</v>
      </c>
      <c r="J5" s="4">
        <f t="shared" si="0"/>
        <v>1040</v>
      </c>
      <c r="K5" s="7" t="e">
        <f t="shared" ref="K5" ca="1" si="1">IF(AND(F5&lt;&gt;"", I5/H5&lt;=0.75),"Stop Lose!",IF(AND(F5&lt;&gt;"", _xlfn.DAYS(TODAY(), E5)&gt;=2), "Hold Too Long", "Ok"))</f>
        <v>#NAME?</v>
      </c>
    </row>
    <row r="6" spans="1:13">
      <c r="B6" s="1" t="s">
        <v>12</v>
      </c>
      <c r="I6" s="4" t="s">
        <v>9</v>
      </c>
      <c r="J6" s="4">
        <f>SUM(J3:J5)</f>
        <v>6660</v>
      </c>
      <c r="L6" s="1">
        <f>SUMIF(F3:F4, "&lt;&gt;",J3:J4)</f>
        <v>5620</v>
      </c>
      <c r="M6" s="1" t="s">
        <v>36</v>
      </c>
    </row>
    <row r="7" spans="1:13">
      <c r="A7" s="1" t="s">
        <v>23</v>
      </c>
      <c r="B7" s="1">
        <v>86300</v>
      </c>
      <c r="H7" s="4">
        <v>6501</v>
      </c>
      <c r="I7" s="4" t="s">
        <v>10</v>
      </c>
      <c r="J7" s="4">
        <f>C3+J6</f>
        <v>25591</v>
      </c>
      <c r="K7" s="7">
        <f>J7-H7</f>
        <v>19090</v>
      </c>
      <c r="L7" s="4">
        <f>J7-'20190719'!J8</f>
        <v>18244</v>
      </c>
      <c r="M7" s="4" t="s">
        <v>38</v>
      </c>
    </row>
    <row r="8" spans="1:13">
      <c r="L8" s="4"/>
      <c r="M8" s="4"/>
    </row>
    <row r="9" spans="1:13">
      <c r="A9" s="1" t="s">
        <v>22</v>
      </c>
      <c r="B9" s="1">
        <v>51927769</v>
      </c>
      <c r="C9" s="1">
        <v>44</v>
      </c>
      <c r="D9" s="1" t="s">
        <v>26</v>
      </c>
      <c r="E9" s="8"/>
      <c r="F9" s="8"/>
      <c r="G9" s="1">
        <v>0</v>
      </c>
      <c r="H9" s="4">
        <v>3.92</v>
      </c>
      <c r="I9" s="4">
        <v>0.08</v>
      </c>
      <c r="J9" s="4">
        <f t="shared" ref="J9" si="2">G9*I9</f>
        <v>0</v>
      </c>
      <c r="K9" s="7" t="e">
        <f t="shared" ref="K9" ca="1" si="3">IF(AND(F9&lt;&gt;"", I9/H9&lt;=0.75),"Stop Lose!",IF(AND(F9&lt;&gt;"", _xlfn.DAYS(TODAY(), E9)&gt;=2), "Hold Too Long", "Ok"))</f>
        <v>#NAME?</v>
      </c>
    </row>
    <row r="10" spans="1:13">
      <c r="B10" s="1" t="s">
        <v>12</v>
      </c>
      <c r="I10" s="4" t="s">
        <v>9</v>
      </c>
      <c r="J10" s="4">
        <f>SUM(J9:J9)</f>
        <v>0</v>
      </c>
    </row>
    <row r="11" spans="1:13">
      <c r="A11" s="1" t="s">
        <v>23</v>
      </c>
      <c r="B11" s="1">
        <v>5000</v>
      </c>
      <c r="H11" s="4">
        <v>5000</v>
      </c>
      <c r="I11" s="4" t="s">
        <v>10</v>
      </c>
      <c r="J11" s="4">
        <f>C9+J10</f>
        <v>44</v>
      </c>
      <c r="K11" s="7">
        <f>J11-H11</f>
        <v>-4956</v>
      </c>
      <c r="L11" s="4"/>
      <c r="M11" s="4"/>
    </row>
    <row r="12" spans="1:13">
      <c r="L12" s="4"/>
      <c r="M12" s="4"/>
    </row>
    <row r="13" spans="1:13" s="7" customFormat="1">
      <c r="A13" s="1" t="s">
        <v>74</v>
      </c>
      <c r="B13" s="1" t="s">
        <v>75</v>
      </c>
      <c r="C13" s="1">
        <v>12282</v>
      </c>
      <c r="D13" s="1" t="s">
        <v>60</v>
      </c>
      <c r="E13" s="1"/>
      <c r="F13" s="1"/>
      <c r="G13" s="1">
        <v>600</v>
      </c>
      <c r="H13" s="4">
        <v>1.06</v>
      </c>
      <c r="I13" s="4">
        <v>1.04</v>
      </c>
      <c r="J13" s="4">
        <f>G13*I13</f>
        <v>624</v>
      </c>
      <c r="K13" s="7" t="e">
        <f ca="1">IF(AND(F13&lt;&gt;"", I13/H13&lt;=0.75),"Stop Lose!",IF(AND(F13&lt;&gt;"", _xlfn.DAYS(TODAY(), E13)&gt;=2), "Hold Too Long", "Ok"))</f>
        <v>#NAME?</v>
      </c>
      <c r="L13" s="1"/>
      <c r="M13" s="1"/>
    </row>
    <row r="14" spans="1:13" s="7" customFormat="1">
      <c r="A14" s="1"/>
      <c r="B14" s="1"/>
      <c r="C14" s="1"/>
      <c r="D14" s="1" t="s">
        <v>46</v>
      </c>
      <c r="E14" s="8">
        <v>43670</v>
      </c>
      <c r="F14" s="8">
        <v>43693</v>
      </c>
      <c r="G14" s="1">
        <v>2000</v>
      </c>
      <c r="H14" s="4">
        <v>0.8</v>
      </c>
      <c r="I14" s="4">
        <v>0.85</v>
      </c>
      <c r="J14" s="4">
        <f>G14*I14</f>
        <v>1700</v>
      </c>
      <c r="K14" s="7" t="e">
        <f ca="1">IF(AND(F14&lt;&gt;"", I14/H14&lt;=0.75),"Stop Lose!",IF(AND(F14&lt;&gt;"", _xlfn.DAYS(TODAY(), E14)&gt;=2), "Hold Too Long", "Ok"))</f>
        <v>#NAME?</v>
      </c>
      <c r="L14" s="1"/>
      <c r="M14" s="1"/>
    </row>
    <row r="15" spans="1:13" s="7" customFormat="1">
      <c r="A15" s="1"/>
      <c r="B15" s="1"/>
      <c r="C15" s="1"/>
      <c r="D15" s="1" t="s">
        <v>26</v>
      </c>
      <c r="E15" s="8">
        <v>43672</v>
      </c>
      <c r="F15" s="8">
        <v>43693</v>
      </c>
      <c r="G15" s="1">
        <v>2000</v>
      </c>
      <c r="H15" s="4">
        <v>1.02</v>
      </c>
      <c r="I15" s="4">
        <v>0.98</v>
      </c>
      <c r="J15" s="4">
        <f>G15*I15</f>
        <v>1960</v>
      </c>
      <c r="K15" s="7" t="e">
        <f ca="1">IF(AND(F15&lt;&gt;"", I15/H15&lt;=0.75),"Stop Lose!",IF(AND(F15&lt;&gt;"", _xlfn.DAYS(TODAY(), E15)&gt;=2),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26</v>
      </c>
      <c r="E16" s="8">
        <v>43670</v>
      </c>
      <c r="F16" s="8">
        <v>43728</v>
      </c>
      <c r="G16" s="1">
        <v>2500</v>
      </c>
      <c r="H16" s="4">
        <v>1.46</v>
      </c>
      <c r="I16" s="4">
        <v>1.24</v>
      </c>
      <c r="J16" s="4">
        <f>G16*I16</f>
        <v>3100</v>
      </c>
      <c r="K16" s="7" t="e">
        <f ca="1">IF(AND(F16&lt;&gt;"", I16/H16&lt;=0.75),"Stop Lose!",IF(AND(F16&lt;&gt;"", _xlfn.DAYS(TODAY(), E16)&gt;2), "Hold Too Long", "Ok"))</f>
        <v>#NAME?</v>
      </c>
      <c r="L16" s="1"/>
      <c r="M16" s="1"/>
    </row>
    <row r="17" spans="1:13" s="7" customFormat="1">
      <c r="A17" s="1"/>
      <c r="B17" s="1" t="s">
        <v>13</v>
      </c>
      <c r="C17" s="1"/>
      <c r="D17" s="1"/>
      <c r="E17" s="1"/>
      <c r="F17" s="1"/>
      <c r="G17" s="1"/>
      <c r="H17" s="4"/>
      <c r="I17" s="4" t="s">
        <v>9</v>
      </c>
      <c r="J17" s="4">
        <f>SUM(J13:J16)</f>
        <v>7384</v>
      </c>
      <c r="L17" s="1"/>
      <c r="M17" s="1"/>
    </row>
    <row r="18" spans="1:13" s="7" customFormat="1">
      <c r="A18" s="1" t="s">
        <v>23</v>
      </c>
      <c r="B18" s="1">
        <v>20500</v>
      </c>
      <c r="C18" s="1"/>
      <c r="D18" s="1"/>
      <c r="E18" s="1"/>
      <c r="F18" s="1"/>
      <c r="G18" s="1"/>
      <c r="H18" s="4"/>
      <c r="I18" s="4" t="s">
        <v>10</v>
      </c>
      <c r="J18" s="4">
        <f>C13+J17</f>
        <v>19666</v>
      </c>
      <c r="K18" s="7">
        <f>J18-B18</f>
        <v>-834</v>
      </c>
      <c r="L18" s="1"/>
      <c r="M18" s="1"/>
    </row>
    <row r="21" spans="1:13" s="7" customFormat="1">
      <c r="A21" s="1" t="s">
        <v>1</v>
      </c>
      <c r="B21" s="1" t="s">
        <v>5</v>
      </c>
      <c r="C21" s="1">
        <v>2020</v>
      </c>
      <c r="D21" s="1" t="s">
        <v>60</v>
      </c>
      <c r="E21" s="1"/>
      <c r="F21" s="1"/>
      <c r="G21" s="1">
        <v>14077</v>
      </c>
      <c r="H21" s="4">
        <v>1.35</v>
      </c>
      <c r="I21" s="4">
        <v>1.04</v>
      </c>
      <c r="J21" s="4">
        <f>G21*I21</f>
        <v>14640.08</v>
      </c>
      <c r="L21" s="1"/>
      <c r="M21" s="1"/>
    </row>
    <row r="22" spans="1:13" s="7" customFormat="1">
      <c r="A22" s="1"/>
      <c r="B22" s="1"/>
      <c r="C22" s="1"/>
      <c r="D22" s="1" t="s">
        <v>61</v>
      </c>
      <c r="E22" s="1"/>
      <c r="F22" s="1"/>
      <c r="G22" s="1">
        <v>0</v>
      </c>
      <c r="H22" s="4">
        <v>160</v>
      </c>
      <c r="I22" s="4">
        <v>158</v>
      </c>
      <c r="J22" s="4">
        <f>G22*I22</f>
        <v>0</v>
      </c>
      <c r="L22" s="1"/>
      <c r="M22" s="1"/>
    </row>
    <row r="23" spans="1:13" s="7" customFormat="1">
      <c r="A23" s="1"/>
      <c r="B23" s="1"/>
      <c r="C23" s="1"/>
      <c r="D23" s="1" t="s">
        <v>68</v>
      </c>
      <c r="E23" s="1"/>
      <c r="F23" s="1"/>
      <c r="G23" s="1">
        <v>0</v>
      </c>
      <c r="H23" s="4">
        <v>6.98</v>
      </c>
      <c r="I23" s="4">
        <v>6.73</v>
      </c>
      <c r="J23" s="4">
        <f>G23*I23</f>
        <v>0</v>
      </c>
      <c r="L23" s="1"/>
      <c r="M23" s="1"/>
    </row>
    <row r="24" spans="1:13" s="7" customFormat="1">
      <c r="A24" s="1"/>
      <c r="B24" s="1"/>
      <c r="C24" s="1"/>
      <c r="D24" s="1" t="s">
        <v>25</v>
      </c>
      <c r="E24" s="1"/>
      <c r="F24" s="1"/>
      <c r="G24" s="1">
        <v>2520</v>
      </c>
      <c r="H24" s="4">
        <v>4.33</v>
      </c>
      <c r="I24" s="4">
        <v>3.72</v>
      </c>
      <c r="J24" s="4">
        <f>G24*I24</f>
        <v>9374.4</v>
      </c>
      <c r="L24" s="1"/>
      <c r="M24" s="1"/>
    </row>
    <row r="25" spans="1:13" s="7" customFormat="1">
      <c r="A25" s="1"/>
      <c r="B25" s="1" t="s">
        <v>13</v>
      </c>
      <c r="C25" s="1"/>
      <c r="D25" s="1"/>
      <c r="E25" s="1"/>
      <c r="F25" s="1"/>
      <c r="G25" s="1"/>
      <c r="H25" s="4"/>
      <c r="I25" s="4" t="s">
        <v>9</v>
      </c>
      <c r="J25" s="4">
        <f>SUM(J21:J24)</f>
        <v>24014.48</v>
      </c>
      <c r="L25" s="1"/>
      <c r="M25" s="1"/>
    </row>
    <row r="26" spans="1:13" s="7" customFormat="1">
      <c r="A26" s="1" t="s">
        <v>23</v>
      </c>
      <c r="B26" s="1">
        <v>33000</v>
      </c>
      <c r="C26" s="1"/>
      <c r="D26" s="1"/>
      <c r="E26" s="1"/>
      <c r="F26" s="1"/>
      <c r="G26" s="1"/>
      <c r="H26" s="4"/>
      <c r="I26" s="4" t="s">
        <v>10</v>
      </c>
      <c r="J26" s="4">
        <f>C21+J25</f>
        <v>26034.48</v>
      </c>
      <c r="K26" s="7">
        <f>J26-B26</f>
        <v>-6965.52</v>
      </c>
      <c r="L26" s="1"/>
      <c r="M26" s="1"/>
    </row>
    <row r="28" spans="1:13" s="7" customFormat="1">
      <c r="A28" s="1" t="s">
        <v>23</v>
      </c>
      <c r="B28" s="1">
        <f>B7+B11+B26</f>
        <v>124300</v>
      </c>
      <c r="C28" s="1"/>
      <c r="D28" s="1"/>
      <c r="E28" s="1"/>
      <c r="F28" s="1"/>
      <c r="G28" s="1"/>
      <c r="H28" s="4"/>
      <c r="I28" s="4" t="s">
        <v>14</v>
      </c>
      <c r="J28" s="4">
        <f>J7+J11+J26</f>
        <v>51669.479999999996</v>
      </c>
      <c r="L28" s="1"/>
      <c r="M28" s="1"/>
    </row>
    <row r="31" spans="1:13" s="7" customFormat="1">
      <c r="A31" s="1" t="s">
        <v>15</v>
      </c>
      <c r="B31" s="1" t="s">
        <v>19</v>
      </c>
      <c r="C31" s="1">
        <v>27499</v>
      </c>
      <c r="D31" s="1" t="s">
        <v>24</v>
      </c>
      <c r="E31" s="1"/>
      <c r="F31" s="1"/>
      <c r="G31" s="1">
        <v>100</v>
      </c>
      <c r="H31" s="4">
        <v>73.819999999999993</v>
      </c>
      <c r="I31" s="4">
        <v>46.32</v>
      </c>
      <c r="J31" s="4">
        <f t="shared" ref="J31:J33" si="4">G31*I31</f>
        <v>4632</v>
      </c>
      <c r="L31" s="1"/>
      <c r="M31" s="1"/>
    </row>
    <row r="32" spans="1:13" s="7" customFormat="1">
      <c r="A32" s="1"/>
      <c r="B32" s="1"/>
      <c r="C32" s="1"/>
      <c r="D32" s="1" t="s">
        <v>68</v>
      </c>
      <c r="E32" s="1"/>
      <c r="F32" s="1"/>
      <c r="G32" s="1">
        <v>0</v>
      </c>
      <c r="H32" s="4">
        <v>8.9600000000000009</v>
      </c>
      <c r="I32" s="4">
        <v>8.6999999999999993</v>
      </c>
      <c r="J32" s="4">
        <f t="shared" si="4"/>
        <v>0</v>
      </c>
      <c r="L32" s="1"/>
      <c r="M32" s="1"/>
    </row>
    <row r="33" spans="1:13" s="7" customFormat="1">
      <c r="A33" s="1"/>
      <c r="B33" s="1"/>
      <c r="C33" s="1"/>
      <c r="D33" s="1" t="s">
        <v>40</v>
      </c>
      <c r="E33" s="1"/>
      <c r="F33" s="1"/>
      <c r="G33" s="1">
        <v>600</v>
      </c>
      <c r="H33" s="4">
        <v>9.1199999999999992</v>
      </c>
      <c r="I33" s="4">
        <v>8.6</v>
      </c>
      <c r="J33" s="4">
        <f t="shared" si="4"/>
        <v>5160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SUM(J31:J33)</f>
        <v>9792</v>
      </c>
      <c r="L34" s="1"/>
      <c r="M34" s="1"/>
    </row>
    <row r="35" spans="1:13" s="7" customFormat="1">
      <c r="A35" s="1" t="s">
        <v>23</v>
      </c>
      <c r="B35" s="1">
        <v>50000</v>
      </c>
      <c r="C35" s="1"/>
      <c r="D35" s="1"/>
      <c r="E35" s="1"/>
      <c r="F35" s="1"/>
      <c r="G35" s="1"/>
      <c r="H35" s="4"/>
      <c r="I35" s="4" t="s">
        <v>10</v>
      </c>
      <c r="J35" s="4">
        <f>C31+J34</f>
        <v>37291</v>
      </c>
      <c r="K35" s="7">
        <f>J35-B35</f>
        <v>-12709</v>
      </c>
      <c r="L35" s="1"/>
      <c r="M35" s="1"/>
    </row>
    <row r="39" spans="1:13" s="7" customFormat="1">
      <c r="A39" s="1" t="s">
        <v>15</v>
      </c>
      <c r="B39" s="1" t="s">
        <v>16</v>
      </c>
      <c r="C39" s="1">
        <v>4748</v>
      </c>
      <c r="D39" s="1" t="s">
        <v>25</v>
      </c>
      <c r="E39" s="1"/>
      <c r="F39" s="1"/>
      <c r="G39" s="1">
        <v>400</v>
      </c>
      <c r="H39" s="4">
        <v>5.69</v>
      </c>
      <c r="I39" s="4">
        <v>4</v>
      </c>
      <c r="J39" s="4">
        <f>G39*I39*A1</f>
        <v>2144</v>
      </c>
      <c r="L39" s="1"/>
      <c r="M39" s="1"/>
    </row>
    <row r="40" spans="1:13" s="7" customFormat="1">
      <c r="A40" s="1"/>
      <c r="B40" s="1"/>
      <c r="C40" s="1"/>
      <c r="D40" s="1" t="s">
        <v>55</v>
      </c>
      <c r="E40" s="1"/>
      <c r="F40" s="1"/>
      <c r="G40" s="1">
        <v>0</v>
      </c>
      <c r="H40" s="4">
        <v>8.4</v>
      </c>
      <c r="I40" s="4">
        <v>9.16</v>
      </c>
      <c r="J40" s="4">
        <f t="shared" ref="J40" si="5">G40*I40</f>
        <v>0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</f>
        <v>2144</v>
      </c>
      <c r="L41" s="1"/>
      <c r="M41" s="1"/>
    </row>
    <row r="42" spans="1:13" s="7" customFormat="1">
      <c r="A42" s="1" t="s">
        <v>23</v>
      </c>
      <c r="B42" s="1">
        <v>10300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6892</v>
      </c>
      <c r="K42" s="7">
        <f t="shared" ref="K42:K55" si="6">J42-B42</f>
        <v>-3408</v>
      </c>
      <c r="L42" s="1"/>
      <c r="M42" s="1"/>
    </row>
    <row r="44" spans="1:13" s="7" customFormat="1">
      <c r="A44" s="1" t="s">
        <v>15</v>
      </c>
      <c r="B44" s="1" t="s">
        <v>17</v>
      </c>
      <c r="C44" s="1">
        <v>417</v>
      </c>
      <c r="D44" s="1" t="s">
        <v>24</v>
      </c>
      <c r="E44" s="1"/>
      <c r="F44" s="1"/>
      <c r="G44" s="1">
        <v>75</v>
      </c>
      <c r="H44" s="4">
        <v>65.2</v>
      </c>
      <c r="I44" s="4">
        <v>56.85</v>
      </c>
      <c r="J44" s="4">
        <f t="shared" ref="J44" si="7">G44*I44</f>
        <v>4263.75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1200</v>
      </c>
      <c r="H45" s="4">
        <v>5.6</v>
      </c>
      <c r="I45" s="4">
        <v>4</v>
      </c>
      <c r="J45" s="4">
        <f>G45*I45*A1</f>
        <v>6432</v>
      </c>
      <c r="L45" s="1"/>
      <c r="M45" s="1"/>
    </row>
    <row r="46" spans="1:13" s="7" customFormat="1">
      <c r="A46" s="1"/>
      <c r="B46" s="1" t="s">
        <v>13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10695.75</v>
      </c>
      <c r="L46" s="1"/>
      <c r="M46" s="1"/>
    </row>
    <row r="47" spans="1:13" s="7" customFormat="1">
      <c r="A47" s="1" t="s">
        <v>23</v>
      </c>
      <c r="B47" s="1">
        <v>17000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11112.75</v>
      </c>
      <c r="K47" s="7">
        <f t="shared" si="6"/>
        <v>-5887.25</v>
      </c>
      <c r="L47" s="1"/>
      <c r="M47" s="1"/>
    </row>
    <row r="49" spans="1:13" s="7" customFormat="1">
      <c r="A49" s="1" t="s">
        <v>15</v>
      </c>
      <c r="B49" s="1" t="s">
        <v>20</v>
      </c>
      <c r="C49" s="1">
        <v>22</v>
      </c>
      <c r="D49" s="1" t="s">
        <v>18</v>
      </c>
      <c r="E49" s="1"/>
      <c r="F49" s="1"/>
      <c r="G49" s="1">
        <v>0</v>
      </c>
      <c r="H49" s="4">
        <v>6.01</v>
      </c>
      <c r="I49" s="4">
        <v>3.94</v>
      </c>
      <c r="J49" s="4">
        <f t="shared" ref="J49" si="8">G49*I49</f>
        <v>0</v>
      </c>
      <c r="L49" s="1"/>
      <c r="M49" s="1"/>
    </row>
    <row r="50" spans="1:13" s="7" customFormat="1">
      <c r="A50" s="1"/>
      <c r="B50" s="1"/>
      <c r="C50" s="1"/>
      <c r="D50" s="1" t="s">
        <v>25</v>
      </c>
      <c r="E50" s="1"/>
      <c r="F50" s="1"/>
      <c r="G50" s="1">
        <v>1330</v>
      </c>
      <c r="H50" s="4">
        <v>6.07</v>
      </c>
      <c r="I50" s="4">
        <v>4</v>
      </c>
      <c r="J50" s="4">
        <f>G50*I50*A1</f>
        <v>7128.8</v>
      </c>
      <c r="L50" s="1"/>
      <c r="M50" s="1"/>
    </row>
    <row r="51" spans="1:13" s="7" customFormat="1">
      <c r="A51" s="1"/>
      <c r="B51" s="1" t="s">
        <v>12</v>
      </c>
      <c r="C51" s="1"/>
      <c r="D51" s="1"/>
      <c r="E51" s="1"/>
      <c r="F51" s="1"/>
      <c r="G51" s="1"/>
      <c r="H51" s="4"/>
      <c r="I51" s="4" t="s">
        <v>9</v>
      </c>
      <c r="J51" s="4">
        <f>SUM(J49:J50)</f>
        <v>7128.8</v>
      </c>
      <c r="L51" s="1"/>
      <c r="M51" s="1"/>
    </row>
    <row r="52" spans="1:13" s="7" customFormat="1">
      <c r="A52" s="1" t="s">
        <v>23</v>
      </c>
      <c r="B52" s="1">
        <v>14100</v>
      </c>
      <c r="C52" s="1"/>
      <c r="D52" s="1"/>
      <c r="E52" s="1"/>
      <c r="F52" s="1"/>
      <c r="G52" s="1"/>
      <c r="H52" s="4"/>
      <c r="I52" s="4" t="s">
        <v>10</v>
      </c>
      <c r="J52" s="4">
        <f>C49+J51</f>
        <v>7150.8</v>
      </c>
      <c r="K52" s="7">
        <f t="shared" si="6"/>
        <v>-6949.2</v>
      </c>
      <c r="L52" s="1"/>
      <c r="M52" s="1"/>
    </row>
    <row r="55" spans="1:13" s="7" customFormat="1">
      <c r="A55" s="1" t="s">
        <v>23</v>
      </c>
      <c r="B55" s="1">
        <f>B42+B47+B52</f>
        <v>41400</v>
      </c>
      <c r="C55" s="1"/>
      <c r="D55" s="1"/>
      <c r="E55" s="1"/>
      <c r="F55" s="1"/>
      <c r="G55" s="1"/>
      <c r="H55" s="4"/>
      <c r="I55" s="4" t="s">
        <v>14</v>
      </c>
      <c r="J55" s="4">
        <f>J42+J47+J51</f>
        <v>25133.55</v>
      </c>
      <c r="K55" s="7">
        <f t="shared" si="6"/>
        <v>-16266.45</v>
      </c>
      <c r="L55" s="1"/>
      <c r="M55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55"/>
  <sheetViews>
    <sheetView topLeftCell="C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6858</v>
      </c>
      <c r="D3" s="1" t="s">
        <v>46</v>
      </c>
      <c r="E3" s="8">
        <v>43675</v>
      </c>
      <c r="F3" s="8">
        <v>43707</v>
      </c>
      <c r="G3" s="1">
        <v>4000</v>
      </c>
      <c r="H3" s="4">
        <v>1.73</v>
      </c>
      <c r="I3" s="4">
        <v>1.74</v>
      </c>
      <c r="J3" s="4">
        <f t="shared" ref="J3:J5" si="0">G3*I3</f>
        <v>6960</v>
      </c>
      <c r="K3" s="7" t="e">
        <f ca="1">IF(AND(F3&lt;&gt;"", I3/H3&lt;=0.75),"Stop Lose!",IF(AND(F3&lt;&gt;"", _xlfn.DAYS(TODAY(), E3)&gt;2), "Hold Too Long", "Ok"))</f>
        <v>#NAME?</v>
      </c>
      <c r="L3" s="1" t="s">
        <v>77</v>
      </c>
    </row>
    <row r="4" spans="1:13">
      <c r="A4" s="8">
        <v>43671</v>
      </c>
      <c r="D4" s="1" t="s">
        <v>26</v>
      </c>
      <c r="E4" s="8">
        <v>43675</v>
      </c>
      <c r="F4" s="8">
        <v>43728</v>
      </c>
      <c r="G4" s="1">
        <v>4000</v>
      </c>
      <c r="H4" s="4">
        <v>2.73</v>
      </c>
      <c r="I4" s="4">
        <v>2.69</v>
      </c>
      <c r="J4" s="4">
        <f>G4*I4</f>
        <v>10760</v>
      </c>
      <c r="K4" s="7" t="e">
        <f ca="1">IF(AND(F4&lt;&gt;"", I4/H4&lt;=0.75),"Stop Lose!",IF(AND(F4&lt;&gt;"", _xlfn.DAYS(TODAY(), E4)&gt;2), "Hold Too Long", "Ok"))</f>
        <v>#NAME?</v>
      </c>
    </row>
    <row r="5" spans="1:13">
      <c r="D5" s="1" t="s">
        <v>60</v>
      </c>
      <c r="E5" s="8">
        <v>43658</v>
      </c>
      <c r="F5" s="8"/>
      <c r="G5" s="1">
        <v>1000</v>
      </c>
      <c r="H5" s="4">
        <v>1.61</v>
      </c>
      <c r="I5" s="4">
        <v>1.1000000000000001</v>
      </c>
      <c r="J5" s="4">
        <f t="shared" si="0"/>
        <v>1100</v>
      </c>
      <c r="K5" s="7" t="e">
        <f ca="1">IF(AND(F5&lt;&gt;"", I5/H5&lt;=0.75),"Stop Lose!",IF(AND(F5&lt;&gt;"", _xlfn.DAYS(TODAY(), E5)&gt;2), "Hold Too Long", "Ok"))</f>
        <v>#NAME?</v>
      </c>
    </row>
    <row r="6" spans="1:13">
      <c r="B6" s="1" t="s">
        <v>12</v>
      </c>
      <c r="I6" s="4" t="s">
        <v>9</v>
      </c>
      <c r="J6" s="4">
        <f>SUM(J3:J5)</f>
        <v>18820</v>
      </c>
      <c r="L6" s="1">
        <f>SUMIF(F3:F5, "&lt;&gt;",J3:J5)</f>
        <v>17720</v>
      </c>
      <c r="M6" s="1" t="s">
        <v>36</v>
      </c>
    </row>
    <row r="7" spans="1:13">
      <c r="A7" s="1" t="s">
        <v>23</v>
      </c>
      <c r="B7" s="1">
        <v>86300</v>
      </c>
      <c r="H7" s="4">
        <v>25591</v>
      </c>
      <c r="I7" s="4" t="s">
        <v>10</v>
      </c>
      <c r="J7" s="4">
        <f>C3+J6</f>
        <v>25678</v>
      </c>
      <c r="K7" s="7">
        <f>J7-H7</f>
        <v>87</v>
      </c>
      <c r="L7" s="4"/>
      <c r="M7" s="4"/>
    </row>
    <row r="8" spans="1:13">
      <c r="L8" s="4"/>
      <c r="M8" s="4"/>
    </row>
    <row r="9" spans="1:13">
      <c r="A9" s="1" t="s">
        <v>22</v>
      </c>
      <c r="B9" s="1">
        <v>51927769</v>
      </c>
      <c r="C9" s="1">
        <v>44</v>
      </c>
      <c r="D9" s="1" t="s">
        <v>26</v>
      </c>
      <c r="E9" s="8"/>
      <c r="F9" s="8"/>
      <c r="G9" s="1">
        <v>0</v>
      </c>
      <c r="H9" s="4">
        <v>3.92</v>
      </c>
      <c r="I9" s="4">
        <v>0.08</v>
      </c>
      <c r="J9" s="4">
        <f t="shared" ref="J9" si="1">G9*I9</f>
        <v>0</v>
      </c>
      <c r="K9" s="7" t="e">
        <f ca="1">IF(AND(F9&lt;&gt;"", I9/H9&lt;=0.75),"Stop Lose!",IF(AND(F9&lt;&gt;"", _xlfn.DAYS(TODAY(), E9)&gt;2), "Hold Too Long", "Ok"))</f>
        <v>#NAME?</v>
      </c>
    </row>
    <row r="10" spans="1:13">
      <c r="B10" s="1" t="s">
        <v>12</v>
      </c>
      <c r="I10" s="4" t="s">
        <v>9</v>
      </c>
      <c r="J10" s="4">
        <f>SUM(J9:J9)</f>
        <v>0</v>
      </c>
    </row>
    <row r="11" spans="1:13">
      <c r="A11" s="1" t="s">
        <v>23</v>
      </c>
      <c r="B11" s="1">
        <v>5000</v>
      </c>
      <c r="H11" s="4">
        <v>5000</v>
      </c>
      <c r="I11" s="4" t="s">
        <v>10</v>
      </c>
      <c r="J11" s="4">
        <f>C9+J10</f>
        <v>44</v>
      </c>
      <c r="K11" s="7">
        <f>J11-H11</f>
        <v>-4956</v>
      </c>
      <c r="L11" s="4"/>
      <c r="M11" s="4"/>
    </row>
    <row r="12" spans="1:13">
      <c r="L12" s="4"/>
      <c r="M12" s="4"/>
    </row>
    <row r="13" spans="1:13" s="7" customFormat="1">
      <c r="A13" s="1" t="s">
        <v>74</v>
      </c>
      <c r="B13" s="1" t="s">
        <v>75</v>
      </c>
      <c r="C13" s="1">
        <v>8481</v>
      </c>
      <c r="D13" s="1" t="s">
        <v>60</v>
      </c>
      <c r="E13" s="1"/>
      <c r="F13" s="1"/>
      <c r="G13" s="1">
        <v>600</v>
      </c>
      <c r="H13" s="4">
        <v>1.06</v>
      </c>
      <c r="I13" s="4">
        <v>1.08</v>
      </c>
      <c r="J13" s="4">
        <f>G13*I13</f>
        <v>648</v>
      </c>
      <c r="K13" s="7" t="e">
        <f ca="1">IF(AND(F13&lt;&gt;"", I13/H13&lt;=0.75),"Stop Lose!",IF(AND(F13&lt;&gt;"", _xlfn.DAYS(TODAY(), E13)&gt;2), "Hold Too Long", "Ok"))</f>
        <v>#NAME?</v>
      </c>
      <c r="L13" s="1"/>
      <c r="M13" s="1"/>
    </row>
    <row r="14" spans="1:13" s="7" customFormat="1">
      <c r="A14" s="1"/>
      <c r="B14" s="1"/>
      <c r="C14" s="1"/>
      <c r="D14" s="1" t="s">
        <v>46</v>
      </c>
      <c r="E14" s="8">
        <v>43675</v>
      </c>
      <c r="F14" s="8">
        <v>43707</v>
      </c>
      <c r="G14" s="1">
        <v>3000</v>
      </c>
      <c r="H14" s="4">
        <v>1.46</v>
      </c>
      <c r="I14" s="4">
        <v>1.35</v>
      </c>
      <c r="J14" s="4">
        <f>G14*I14</f>
        <v>4050.0000000000005</v>
      </c>
      <c r="K14" s="7" t="e">
        <f ca="1">IF(AND(F14&lt;&gt;"", I14/H14&lt;=0.75),"Stop Lose!",IF(AND(F14&lt;&gt;"", _xlfn.DAYS(TODAY(), E14)&gt;2), "Hold Too Long", "Ok"))</f>
        <v>#NAME?</v>
      </c>
      <c r="L14" s="1"/>
      <c r="M14" s="1"/>
    </row>
    <row r="15" spans="1:13" s="7" customFormat="1">
      <c r="A15" s="1"/>
      <c r="B15" s="1"/>
      <c r="C15" s="1"/>
      <c r="D15" s="1" t="s">
        <v>26</v>
      </c>
      <c r="E15" s="8">
        <v>43675</v>
      </c>
      <c r="F15" s="8">
        <v>43693</v>
      </c>
      <c r="G15" s="1">
        <v>4000</v>
      </c>
      <c r="H15" s="4">
        <v>1.05</v>
      </c>
      <c r="I15" s="4">
        <v>1.06</v>
      </c>
      <c r="J15" s="4">
        <f>G15*I15</f>
        <v>4240</v>
      </c>
      <c r="K15" s="7" t="e">
        <f ca="1">IF(AND(F15&lt;&gt;"", I15/H15&lt;=0.75),"Stop Lose!",IF(AND(F15&lt;&gt;"", _xlfn.DAYS(TODAY(), E15)&gt;2),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26</v>
      </c>
      <c r="E16" s="8">
        <v>43670</v>
      </c>
      <c r="F16" s="8">
        <v>43728</v>
      </c>
      <c r="G16" s="1">
        <v>2500</v>
      </c>
      <c r="H16" s="4">
        <v>1.46</v>
      </c>
      <c r="I16" s="4">
        <v>1.35</v>
      </c>
      <c r="J16" s="4">
        <f>G16*I16</f>
        <v>3375</v>
      </c>
      <c r="K16" s="7" t="e">
        <f ca="1">IF(AND(F16&lt;&gt;"", I16/H16&lt;=0.75),"Stop Lose!",IF(AND(F16&lt;&gt;"", _xlfn.DAYS(TODAY(), E16)&gt;2), "Hold Too Long", "Ok"))</f>
        <v>#NAME?</v>
      </c>
      <c r="L16" s="1"/>
      <c r="M16" s="1"/>
    </row>
    <row r="17" spans="1:13" s="7" customFormat="1">
      <c r="A17" s="1"/>
      <c r="B17" s="1" t="s">
        <v>13</v>
      </c>
      <c r="C17" s="1"/>
      <c r="D17" s="1"/>
      <c r="E17" s="1"/>
      <c r="F17" s="1"/>
      <c r="G17" s="1"/>
      <c r="H17" s="4"/>
      <c r="I17" s="4" t="s">
        <v>9</v>
      </c>
      <c r="J17" s="4">
        <f>SUM(J13:J16)</f>
        <v>12313</v>
      </c>
      <c r="L17" s="1">
        <f>SUMIF(F13:F16, "&lt;&gt;",J13:J16)</f>
        <v>11665</v>
      </c>
      <c r="M17" s="1"/>
    </row>
    <row r="18" spans="1:13" s="7" customFormat="1">
      <c r="A18" s="1" t="s">
        <v>23</v>
      </c>
      <c r="B18" s="1">
        <v>20500</v>
      </c>
      <c r="C18" s="1"/>
      <c r="D18" s="1"/>
      <c r="E18" s="1"/>
      <c r="F18" s="1"/>
      <c r="G18" s="1"/>
      <c r="H18" s="4"/>
      <c r="I18" s="4" t="s">
        <v>10</v>
      </c>
      <c r="J18" s="4">
        <f>C13+J17</f>
        <v>20794</v>
      </c>
      <c r="K18" s="7">
        <f>J18-B18</f>
        <v>294</v>
      </c>
      <c r="L18" s="1"/>
      <c r="M18" s="1"/>
    </row>
    <row r="21" spans="1:13" s="7" customFormat="1">
      <c r="A21" s="1" t="s">
        <v>1</v>
      </c>
      <c r="B21" s="1" t="s">
        <v>5</v>
      </c>
      <c r="C21" s="1">
        <v>2020</v>
      </c>
      <c r="D21" s="1" t="s">
        <v>60</v>
      </c>
      <c r="E21" s="1"/>
      <c r="F21" s="1"/>
      <c r="G21" s="1">
        <v>14077</v>
      </c>
      <c r="H21" s="4">
        <v>1.35</v>
      </c>
      <c r="I21" s="4">
        <v>1.04</v>
      </c>
      <c r="J21" s="4">
        <f>G21*I21</f>
        <v>14640.08</v>
      </c>
      <c r="L21" s="1"/>
      <c r="M21" s="1"/>
    </row>
    <row r="22" spans="1:13" s="7" customFormat="1">
      <c r="A22" s="1"/>
      <c r="B22" s="1"/>
      <c r="C22" s="1"/>
      <c r="D22" s="1" t="s">
        <v>61</v>
      </c>
      <c r="E22" s="1"/>
      <c r="F22" s="1"/>
      <c r="G22" s="1">
        <v>0</v>
      </c>
      <c r="H22" s="4">
        <v>160</v>
      </c>
      <c r="I22" s="4">
        <v>158</v>
      </c>
      <c r="J22" s="4">
        <f>G22*I22</f>
        <v>0</v>
      </c>
      <c r="L22" s="1"/>
      <c r="M22" s="1"/>
    </row>
    <row r="23" spans="1:13" s="7" customFormat="1">
      <c r="A23" s="1"/>
      <c r="B23" s="1"/>
      <c r="C23" s="1"/>
      <c r="D23" s="1" t="s">
        <v>68</v>
      </c>
      <c r="E23" s="1"/>
      <c r="F23" s="1"/>
      <c r="G23" s="1">
        <v>0</v>
      </c>
      <c r="H23" s="4">
        <v>6.98</v>
      </c>
      <c r="I23" s="4">
        <v>6.73</v>
      </c>
      <c r="J23" s="4">
        <f>G23*I23</f>
        <v>0</v>
      </c>
      <c r="L23" s="1"/>
      <c r="M23" s="1"/>
    </row>
    <row r="24" spans="1:13" s="7" customFormat="1">
      <c r="A24" s="1"/>
      <c r="B24" s="1"/>
      <c r="C24" s="1"/>
      <c r="D24" s="1" t="s">
        <v>25</v>
      </c>
      <c r="E24" s="1"/>
      <c r="F24" s="1"/>
      <c r="G24" s="1">
        <v>2520</v>
      </c>
      <c r="H24" s="4">
        <v>4.33</v>
      </c>
      <c r="I24" s="4">
        <v>3.72</v>
      </c>
      <c r="J24" s="4">
        <f>G24*I24</f>
        <v>9374.4</v>
      </c>
      <c r="L24" s="1"/>
      <c r="M24" s="1"/>
    </row>
    <row r="25" spans="1:13" s="7" customFormat="1">
      <c r="A25" s="1"/>
      <c r="B25" s="1" t="s">
        <v>13</v>
      </c>
      <c r="C25" s="1"/>
      <c r="D25" s="1"/>
      <c r="E25" s="1"/>
      <c r="F25" s="1"/>
      <c r="G25" s="1"/>
      <c r="H25" s="4"/>
      <c r="I25" s="4" t="s">
        <v>9</v>
      </c>
      <c r="J25" s="4">
        <f>SUM(J21:J24)</f>
        <v>24014.48</v>
      </c>
      <c r="L25" s="1"/>
      <c r="M25" s="1"/>
    </row>
    <row r="26" spans="1:13" s="7" customFormat="1">
      <c r="A26" s="1" t="s">
        <v>23</v>
      </c>
      <c r="B26" s="1">
        <v>33000</v>
      </c>
      <c r="C26" s="1"/>
      <c r="D26" s="1"/>
      <c r="E26" s="1"/>
      <c r="F26" s="1"/>
      <c r="G26" s="1"/>
      <c r="H26" s="4"/>
      <c r="I26" s="4" t="s">
        <v>10</v>
      </c>
      <c r="J26" s="4">
        <f>C21+J25</f>
        <v>26034.48</v>
      </c>
      <c r="K26" s="7">
        <f>J26-B26</f>
        <v>-6965.52</v>
      </c>
      <c r="L26" s="1"/>
      <c r="M26" s="1"/>
    </row>
    <row r="28" spans="1:13" s="7" customFormat="1">
      <c r="A28" s="1" t="s">
        <v>23</v>
      </c>
      <c r="B28" s="1">
        <f>B7+B11+B26</f>
        <v>124300</v>
      </c>
      <c r="C28" s="1"/>
      <c r="D28" s="1"/>
      <c r="E28" s="1"/>
      <c r="F28" s="1"/>
      <c r="G28" s="1"/>
      <c r="H28" s="4"/>
      <c r="I28" s="4" t="s">
        <v>14</v>
      </c>
      <c r="J28" s="4">
        <f>J7+J11+J26</f>
        <v>51756.479999999996</v>
      </c>
      <c r="L28" s="1"/>
      <c r="M28" s="1"/>
    </row>
    <row r="31" spans="1:13" s="7" customFormat="1">
      <c r="A31" s="1" t="s">
        <v>15</v>
      </c>
      <c r="B31" s="1" t="s">
        <v>19</v>
      </c>
      <c r="C31" s="1">
        <v>23130</v>
      </c>
      <c r="D31" s="1" t="s">
        <v>24</v>
      </c>
      <c r="E31" s="1"/>
      <c r="F31" s="1"/>
      <c r="G31" s="1">
        <v>100</v>
      </c>
      <c r="H31" s="4">
        <v>73.819999999999993</v>
      </c>
      <c r="I31" s="4">
        <v>46.32</v>
      </c>
      <c r="J31" s="4">
        <f t="shared" ref="J31:J33" si="2">G31*I31</f>
        <v>4632</v>
      </c>
      <c r="L31" s="1"/>
      <c r="M31" s="1"/>
    </row>
    <row r="32" spans="1:13" s="7" customFormat="1">
      <c r="A32" s="1"/>
      <c r="B32" s="1"/>
      <c r="C32" s="1"/>
      <c r="D32" s="1" t="s">
        <v>78</v>
      </c>
      <c r="E32" s="1"/>
      <c r="F32" s="1"/>
      <c r="G32" s="1">
        <v>0</v>
      </c>
      <c r="H32" s="4">
        <v>16.62</v>
      </c>
      <c r="I32" s="4">
        <v>17.05</v>
      </c>
      <c r="J32" s="4">
        <f t="shared" si="2"/>
        <v>0</v>
      </c>
      <c r="L32" s="1"/>
      <c r="M32" s="1"/>
    </row>
    <row r="33" spans="1:13" s="7" customFormat="1">
      <c r="A33" s="1"/>
      <c r="B33" s="1"/>
      <c r="C33" s="1"/>
      <c r="D33" s="1" t="s">
        <v>40</v>
      </c>
      <c r="E33" s="1"/>
      <c r="F33" s="1"/>
      <c r="G33" s="1">
        <v>1200</v>
      </c>
      <c r="H33" s="4">
        <v>8.7200000000000006</v>
      </c>
      <c r="I33" s="4">
        <v>8.2200000000000006</v>
      </c>
      <c r="J33" s="4">
        <f t="shared" si="2"/>
        <v>9864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SUM(J31:J33)</f>
        <v>14496</v>
      </c>
      <c r="L34" s="1"/>
      <c r="M34" s="1"/>
    </row>
    <row r="35" spans="1:13" s="7" customFormat="1">
      <c r="A35" s="1" t="s">
        <v>23</v>
      </c>
      <c r="B35" s="1">
        <v>50000</v>
      </c>
      <c r="C35" s="1"/>
      <c r="D35" s="1"/>
      <c r="E35" s="1"/>
      <c r="F35" s="1"/>
      <c r="G35" s="1"/>
      <c r="H35" s="4"/>
      <c r="I35" s="4" t="s">
        <v>10</v>
      </c>
      <c r="J35" s="4">
        <f>C31+J34</f>
        <v>37626</v>
      </c>
      <c r="K35" s="7">
        <f>J35-B35</f>
        <v>-12374</v>
      </c>
      <c r="L35" s="1"/>
      <c r="M35" s="1"/>
    </row>
    <row r="39" spans="1:13" s="7" customFormat="1">
      <c r="A39" s="1" t="s">
        <v>15</v>
      </c>
      <c r="B39" s="1" t="s">
        <v>16</v>
      </c>
      <c r="C39" s="1">
        <v>4748</v>
      </c>
      <c r="D39" s="1" t="s">
        <v>25</v>
      </c>
      <c r="E39" s="1"/>
      <c r="F39" s="1"/>
      <c r="G39" s="1">
        <v>400</v>
      </c>
      <c r="H39" s="4">
        <v>5.69</v>
      </c>
      <c r="I39" s="4">
        <v>4</v>
      </c>
      <c r="J39" s="4">
        <f>G39*I39*A1</f>
        <v>2144</v>
      </c>
      <c r="L39" s="1"/>
      <c r="M39" s="1"/>
    </row>
    <row r="40" spans="1:13" s="7" customFormat="1">
      <c r="A40" s="1"/>
      <c r="B40" s="1"/>
      <c r="C40" s="1"/>
      <c r="D40" s="1" t="s">
        <v>55</v>
      </c>
      <c r="E40" s="1"/>
      <c r="F40" s="1"/>
      <c r="G40" s="1">
        <v>0</v>
      </c>
      <c r="H40" s="4">
        <v>8.4</v>
      </c>
      <c r="I40" s="4">
        <v>9.16</v>
      </c>
      <c r="J40" s="4">
        <f t="shared" ref="J40" si="3">G40*I40</f>
        <v>0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</f>
        <v>2144</v>
      </c>
      <c r="L41" s="1"/>
      <c r="M41" s="1"/>
    </row>
    <row r="42" spans="1:13" s="7" customFormat="1">
      <c r="A42" s="1" t="s">
        <v>23</v>
      </c>
      <c r="B42" s="1">
        <v>10300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6892</v>
      </c>
      <c r="K42" s="7">
        <f t="shared" ref="K42:K55" si="4">J42-B42</f>
        <v>-3408</v>
      </c>
      <c r="L42" s="1"/>
      <c r="M42" s="1"/>
    </row>
    <row r="44" spans="1:13" s="7" customFormat="1">
      <c r="A44" s="1" t="s">
        <v>15</v>
      </c>
      <c r="B44" s="1" t="s">
        <v>17</v>
      </c>
      <c r="C44" s="1">
        <v>417</v>
      </c>
      <c r="D44" s="1" t="s">
        <v>24</v>
      </c>
      <c r="E44" s="1"/>
      <c r="F44" s="1"/>
      <c r="G44" s="1">
        <v>75</v>
      </c>
      <c r="H44" s="4">
        <v>65.2</v>
      </c>
      <c r="I44" s="4">
        <v>56.85</v>
      </c>
      <c r="J44" s="4">
        <f t="shared" ref="J44" si="5">G44*I44</f>
        <v>4263.75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1200</v>
      </c>
      <c r="H45" s="4">
        <v>5.6</v>
      </c>
      <c r="I45" s="4">
        <v>4</v>
      </c>
      <c r="J45" s="4">
        <f>G45*I45*A1</f>
        <v>6432</v>
      </c>
      <c r="L45" s="1"/>
      <c r="M45" s="1"/>
    </row>
    <row r="46" spans="1:13" s="7" customFormat="1">
      <c r="A46" s="1"/>
      <c r="B46" s="1" t="s">
        <v>13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10695.75</v>
      </c>
      <c r="L46" s="1"/>
      <c r="M46" s="1"/>
    </row>
    <row r="47" spans="1:13" s="7" customFormat="1">
      <c r="A47" s="1" t="s">
        <v>23</v>
      </c>
      <c r="B47" s="1">
        <v>17000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11112.75</v>
      </c>
      <c r="K47" s="7">
        <f t="shared" si="4"/>
        <v>-5887.25</v>
      </c>
      <c r="L47" s="1"/>
      <c r="M47" s="1"/>
    </row>
    <row r="49" spans="1:13" s="7" customFormat="1">
      <c r="A49" s="1" t="s">
        <v>15</v>
      </c>
      <c r="B49" s="1" t="s">
        <v>20</v>
      </c>
      <c r="C49" s="1">
        <v>22</v>
      </c>
      <c r="D49" s="1" t="s">
        <v>18</v>
      </c>
      <c r="E49" s="1"/>
      <c r="F49" s="1"/>
      <c r="G49" s="1">
        <v>0</v>
      </c>
      <c r="H49" s="4">
        <v>6.01</v>
      </c>
      <c r="I49" s="4">
        <v>3.94</v>
      </c>
      <c r="J49" s="4">
        <f t="shared" ref="J49" si="6">G49*I49</f>
        <v>0</v>
      </c>
      <c r="L49" s="1"/>
      <c r="M49" s="1"/>
    </row>
    <row r="50" spans="1:13" s="7" customFormat="1">
      <c r="A50" s="1"/>
      <c r="B50" s="1"/>
      <c r="C50" s="1"/>
      <c r="D50" s="1" t="s">
        <v>25</v>
      </c>
      <c r="E50" s="1"/>
      <c r="F50" s="1"/>
      <c r="G50" s="1">
        <v>1330</v>
      </c>
      <c r="H50" s="4">
        <v>6.07</v>
      </c>
      <c r="I50" s="4">
        <v>4</v>
      </c>
      <c r="J50" s="4">
        <f>G50*I50*A1</f>
        <v>7128.8</v>
      </c>
      <c r="L50" s="1"/>
      <c r="M50" s="1"/>
    </row>
    <row r="51" spans="1:13" s="7" customFormat="1">
      <c r="A51" s="1"/>
      <c r="B51" s="1" t="s">
        <v>12</v>
      </c>
      <c r="C51" s="1"/>
      <c r="D51" s="1"/>
      <c r="E51" s="1"/>
      <c r="F51" s="1"/>
      <c r="G51" s="1"/>
      <c r="H51" s="4"/>
      <c r="I51" s="4" t="s">
        <v>9</v>
      </c>
      <c r="J51" s="4">
        <f>SUM(J49:J50)</f>
        <v>7128.8</v>
      </c>
      <c r="L51" s="1"/>
      <c r="M51" s="1"/>
    </row>
    <row r="52" spans="1:13" s="7" customFormat="1">
      <c r="A52" s="1" t="s">
        <v>23</v>
      </c>
      <c r="B52" s="1">
        <v>14100</v>
      </c>
      <c r="C52" s="1"/>
      <c r="D52" s="1"/>
      <c r="E52" s="1"/>
      <c r="F52" s="1"/>
      <c r="G52" s="1"/>
      <c r="H52" s="4"/>
      <c r="I52" s="4" t="s">
        <v>10</v>
      </c>
      <c r="J52" s="4">
        <f>C49+J51</f>
        <v>7150.8</v>
      </c>
      <c r="K52" s="7">
        <f t="shared" si="4"/>
        <v>-6949.2</v>
      </c>
      <c r="L52" s="1"/>
      <c r="M52" s="1"/>
    </row>
    <row r="55" spans="1:13" s="7" customFormat="1">
      <c r="A55" s="1" t="s">
        <v>23</v>
      </c>
      <c r="B55" s="1">
        <f>B42+B47+B52</f>
        <v>41400</v>
      </c>
      <c r="C55" s="1"/>
      <c r="D55" s="1"/>
      <c r="E55" s="1"/>
      <c r="F55" s="1"/>
      <c r="G55" s="1"/>
      <c r="H55" s="4"/>
      <c r="I55" s="4" t="s">
        <v>14</v>
      </c>
      <c r="J55" s="4">
        <f>J42+J47+J51</f>
        <v>25133.55</v>
      </c>
      <c r="K55" s="7">
        <f t="shared" si="4"/>
        <v>-16266.45</v>
      </c>
      <c r="L55" s="1"/>
      <c r="M55" s="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56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6704</v>
      </c>
      <c r="D3" s="1" t="s">
        <v>46</v>
      </c>
      <c r="E3" s="8">
        <v>43675</v>
      </c>
      <c r="F3" s="8">
        <v>43707</v>
      </c>
      <c r="G3" s="1">
        <v>4000</v>
      </c>
      <c r="H3" s="4">
        <v>1.7</v>
      </c>
      <c r="I3" s="4">
        <v>1.47</v>
      </c>
      <c r="J3" s="4">
        <f t="shared" ref="J3:J7" si="0">G3*I3</f>
        <v>5880</v>
      </c>
      <c r="K3" s="7" t="e">
        <f ca="1">IF(AND(F3&lt;&gt;"", I3/H3&lt;=0.75),"Stop Lose!",IF(AND(F3&lt;&gt;"", _xlfn.DAYS(TODAY(), E3)&gt;2), "Hold Too Long", "Ok"))</f>
        <v>#NAME?</v>
      </c>
      <c r="L3" s="1" t="s">
        <v>79</v>
      </c>
    </row>
    <row r="4" spans="1:13">
      <c r="A4" s="8">
        <v>43671</v>
      </c>
      <c r="D4" s="1" t="s">
        <v>26</v>
      </c>
      <c r="E4" s="8">
        <v>43675</v>
      </c>
      <c r="F4" s="8">
        <v>43728</v>
      </c>
      <c r="G4" s="1">
        <v>2500</v>
      </c>
      <c r="H4" s="4">
        <v>2.73</v>
      </c>
      <c r="I4" s="4">
        <v>3.09</v>
      </c>
      <c r="J4" s="4">
        <f>G4*I4</f>
        <v>7725</v>
      </c>
      <c r="K4" s="7" t="e">
        <f ca="1">IF(AND(F4&lt;&gt;"", I4/H4&lt;=0.75),"Stop Lose!",IF(AND(F4&lt;&gt;"", _xlfn.DAYS(TODAY(), E4)&gt;2), "Hold Too Long", "Ok"))</f>
        <v>#NAME?</v>
      </c>
    </row>
    <row r="5" spans="1:13">
      <c r="A5" s="8"/>
      <c r="D5" s="1" t="s">
        <v>32</v>
      </c>
      <c r="E5" s="8">
        <v>43676</v>
      </c>
      <c r="F5" s="8">
        <v>43714</v>
      </c>
      <c r="G5" s="1">
        <v>2000</v>
      </c>
      <c r="H5" s="4">
        <v>0.3</v>
      </c>
      <c r="I5" s="4">
        <v>0.3</v>
      </c>
      <c r="J5" s="4">
        <f t="shared" ref="J5:J6" si="1">G5*I5</f>
        <v>600</v>
      </c>
      <c r="K5" s="7" t="e">
        <f t="shared" ref="K5:K6" ca="1" si="2">IF(AND(F5&lt;&gt;"", I5/H5&lt;=0.75),"Stop Lose!",IF(AND(F5&lt;&gt;"", _xlfn.DAYS(TODAY(), E5)&gt;2), "Hold Too Long", "Ok"))</f>
        <v>#NAME?</v>
      </c>
    </row>
    <row r="6" spans="1:13">
      <c r="A6" s="8"/>
      <c r="D6" s="1" t="s">
        <v>80</v>
      </c>
      <c r="E6" s="8">
        <v>43676</v>
      </c>
      <c r="F6" s="8"/>
      <c r="G6" s="1">
        <v>1200</v>
      </c>
      <c r="H6" s="4">
        <v>4</v>
      </c>
      <c r="I6" s="4">
        <v>3.85</v>
      </c>
      <c r="J6" s="4">
        <f t="shared" si="1"/>
        <v>4620</v>
      </c>
      <c r="K6" s="7" t="e">
        <f t="shared" ca="1" si="2"/>
        <v>#NAME?</v>
      </c>
    </row>
    <row r="7" spans="1:13">
      <c r="D7" s="1" t="s">
        <v>60</v>
      </c>
      <c r="E7" s="8">
        <v>43658</v>
      </c>
      <c r="F7" s="8"/>
      <c r="G7" s="1">
        <v>1000</v>
      </c>
      <c r="H7" s="4">
        <v>1.61</v>
      </c>
      <c r="I7" s="4">
        <v>1.1200000000000001</v>
      </c>
      <c r="J7" s="4">
        <f t="shared" si="0"/>
        <v>1120</v>
      </c>
      <c r="K7" s="7" t="e">
        <f ca="1">IF(AND(F7&lt;&gt;"", I7/H7&lt;=0.75),"Stop Lose!",IF(AND(F7&lt;&gt;"", _xlfn.DAYS(TODAY(), E7)&gt;2), "Hold Too Long", "Ok"))</f>
        <v>#NAME?</v>
      </c>
    </row>
    <row r="8" spans="1:13">
      <c r="B8" s="1" t="s">
        <v>12</v>
      </c>
      <c r="I8" s="4" t="s">
        <v>9</v>
      </c>
      <c r="J8" s="4">
        <f>SUM(J3:J7)</f>
        <v>19945</v>
      </c>
      <c r="L8" s="1">
        <f>SUMIF(F3:F7, "&lt;&gt;",J3:J7)</f>
        <v>14205</v>
      </c>
      <c r="M8" s="1" t="s">
        <v>36</v>
      </c>
    </row>
    <row r="9" spans="1:13">
      <c r="A9" s="1" t="s">
        <v>23</v>
      </c>
      <c r="B9" s="1">
        <v>86300</v>
      </c>
      <c r="H9" s="4">
        <v>25678</v>
      </c>
      <c r="I9" s="4" t="s">
        <v>10</v>
      </c>
      <c r="J9" s="4">
        <f>C3+J8</f>
        <v>26649</v>
      </c>
      <c r="K9" s="7">
        <f>J9-H9</f>
        <v>971</v>
      </c>
      <c r="L9" s="4"/>
      <c r="M9" s="4"/>
    </row>
    <row r="10" spans="1:13">
      <c r="L10" s="4"/>
      <c r="M10" s="4"/>
    </row>
    <row r="11" spans="1:13">
      <c r="A11" s="1" t="s">
        <v>22</v>
      </c>
      <c r="B11" s="1">
        <v>51927769</v>
      </c>
      <c r="C11" s="1">
        <v>44</v>
      </c>
      <c r="D11" s="1" t="s">
        <v>26</v>
      </c>
      <c r="E11" s="8"/>
      <c r="F11" s="8"/>
      <c r="G11" s="1">
        <v>0</v>
      </c>
      <c r="H11" s="4">
        <v>3.92</v>
      </c>
      <c r="I11" s="4">
        <v>0.08</v>
      </c>
      <c r="J11" s="4">
        <f t="shared" ref="J11" si="3">G11*I11</f>
        <v>0</v>
      </c>
      <c r="K11" s="7" t="e">
        <f ca="1">IF(AND(F11&lt;&gt;"", I11/H11&lt;=0.75),"Stop Lose!",IF(AND(F11&lt;&gt;"", _xlfn.DAYS(TODAY(), E11)&gt;2), "Hold Too Long", "Ok"))</f>
        <v>#NAME?</v>
      </c>
    </row>
    <row r="12" spans="1:13">
      <c r="B12" s="1" t="s">
        <v>12</v>
      </c>
      <c r="I12" s="4" t="s">
        <v>9</v>
      </c>
      <c r="J12" s="4">
        <f>SUM(J11:J11)</f>
        <v>0</v>
      </c>
    </row>
    <row r="13" spans="1:13">
      <c r="A13" s="1" t="s">
        <v>23</v>
      </c>
      <c r="B13" s="1">
        <v>5000</v>
      </c>
      <c r="H13" s="4">
        <v>5000</v>
      </c>
      <c r="I13" s="4" t="s">
        <v>10</v>
      </c>
      <c r="J13" s="4">
        <f>C11+J12</f>
        <v>44</v>
      </c>
      <c r="K13" s="7">
        <f>J13-H13</f>
        <v>-4956</v>
      </c>
      <c r="L13" s="4"/>
      <c r="M13" s="4"/>
    </row>
    <row r="14" spans="1:13">
      <c r="L14" s="4"/>
      <c r="M14" s="4"/>
    </row>
    <row r="15" spans="1:13" s="7" customFormat="1">
      <c r="A15" s="1" t="s">
        <v>74</v>
      </c>
      <c r="B15" s="1" t="s">
        <v>75</v>
      </c>
      <c r="C15" s="1">
        <v>14070</v>
      </c>
      <c r="D15" s="1" t="s">
        <v>46</v>
      </c>
      <c r="E15" s="8">
        <v>43675</v>
      </c>
      <c r="F15" s="8">
        <v>43707</v>
      </c>
      <c r="G15" s="1">
        <v>3000</v>
      </c>
      <c r="H15" s="4">
        <v>1.46</v>
      </c>
      <c r="I15" s="4">
        <v>1.29</v>
      </c>
      <c r="J15" s="4">
        <f>G15*I15</f>
        <v>3870</v>
      </c>
      <c r="K15" s="7" t="e">
        <f ca="1">IF(AND(F15&lt;&gt;"", I15/H15&lt;=0.75),"Stop Lose!",IF(AND(F15&lt;&gt;"", _xlfn.DAYS(TODAY(), E15)&gt;2),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32</v>
      </c>
      <c r="E16" s="8">
        <v>43676</v>
      </c>
      <c r="F16" s="8">
        <v>43714</v>
      </c>
      <c r="G16" s="1">
        <v>2000</v>
      </c>
      <c r="H16" s="4">
        <v>0.4</v>
      </c>
      <c r="I16" s="4">
        <v>0.28999999999999998</v>
      </c>
      <c r="J16" s="4">
        <f>G16*I16</f>
        <v>580</v>
      </c>
      <c r="K16" s="7" t="str">
        <f ca="1">IF(AND(F16&lt;&gt;"", I16/H16&lt;=0.75),"Stop Lose!",IF(AND(F16&lt;&gt;"", _xlfn.DAYS(TODAY(), E16)&gt;2), "Hold Too Long", "Ok"))</f>
        <v>Stop Lose!</v>
      </c>
      <c r="L16" s="1"/>
      <c r="M16" s="1"/>
    </row>
    <row r="17" spans="1:13" s="7" customFormat="1">
      <c r="A17" s="1"/>
      <c r="B17" s="1"/>
      <c r="C17" s="1"/>
      <c r="D17" s="1" t="s">
        <v>26</v>
      </c>
      <c r="E17" s="8">
        <v>43670</v>
      </c>
      <c r="F17" s="8">
        <v>43728</v>
      </c>
      <c r="G17" s="1">
        <v>2500</v>
      </c>
      <c r="H17" s="4">
        <v>1.46</v>
      </c>
      <c r="I17" s="4">
        <v>1.42</v>
      </c>
      <c r="J17" s="4">
        <f>G17*I17</f>
        <v>3550</v>
      </c>
      <c r="K17" s="7" t="e">
        <f ca="1">IF(AND(F17&lt;&gt;"", I17/H17&lt;=0.75),"Stop Lose!",IF(AND(F17&lt;&gt;"", _xlfn.DAYS(TODAY(), E17)&gt;2), "Hold Too Long", "Ok"))</f>
        <v>#NAME?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SUM(J15:J17)</f>
        <v>8000</v>
      </c>
      <c r="L18" s="1">
        <f>SUMIF(F15:F17, "&lt;&gt;",J15:J17)</f>
        <v>8000</v>
      </c>
      <c r="M18" s="1"/>
    </row>
    <row r="19" spans="1:13" s="7" customFormat="1">
      <c r="A19" s="1" t="s">
        <v>23</v>
      </c>
      <c r="B19" s="1">
        <v>20500</v>
      </c>
      <c r="C19" s="1"/>
      <c r="D19" s="1"/>
      <c r="E19" s="1"/>
      <c r="F19" s="1"/>
      <c r="G19" s="1"/>
      <c r="H19" s="4"/>
      <c r="I19" s="4" t="s">
        <v>10</v>
      </c>
      <c r="J19" s="4">
        <f>C15+J18</f>
        <v>22070</v>
      </c>
      <c r="K19" s="7">
        <f>J19-B19</f>
        <v>1570</v>
      </c>
      <c r="L19" s="1"/>
      <c r="M19" s="1"/>
    </row>
    <row r="22" spans="1:13" s="7" customFormat="1">
      <c r="A22" s="1" t="s">
        <v>1</v>
      </c>
      <c r="B22" s="1" t="s">
        <v>5</v>
      </c>
      <c r="C22" s="1">
        <v>363</v>
      </c>
      <c r="D22" s="1" t="s">
        <v>60</v>
      </c>
      <c r="E22" s="1"/>
      <c r="F22" s="1"/>
      <c r="G22" s="1">
        <v>14077</v>
      </c>
      <c r="H22" s="4">
        <v>1.28</v>
      </c>
      <c r="I22" s="4">
        <v>1.1200000000000001</v>
      </c>
      <c r="J22" s="4">
        <f>G22*I22</f>
        <v>15766.240000000002</v>
      </c>
      <c r="L22" s="1"/>
      <c r="M22" s="1"/>
    </row>
    <row r="23" spans="1:13" s="7" customFormat="1">
      <c r="A23" s="1"/>
      <c r="B23" s="1"/>
      <c r="C23" s="1"/>
      <c r="D23" s="1" t="s">
        <v>61</v>
      </c>
      <c r="E23" s="1"/>
      <c r="F23" s="1"/>
      <c r="G23" s="1">
        <v>0</v>
      </c>
      <c r="H23" s="4">
        <v>160</v>
      </c>
      <c r="I23" s="4">
        <v>158</v>
      </c>
      <c r="J23" s="4">
        <f>G23*I23</f>
        <v>0</v>
      </c>
      <c r="L23" s="1"/>
      <c r="M23" s="1"/>
    </row>
    <row r="24" spans="1:13" s="7" customFormat="1">
      <c r="A24" s="1"/>
      <c r="B24" s="1"/>
      <c r="C24" s="1"/>
      <c r="D24" s="1" t="s">
        <v>80</v>
      </c>
      <c r="E24" s="1"/>
      <c r="F24" s="1"/>
      <c r="G24" s="1">
        <v>1400</v>
      </c>
      <c r="H24" s="4">
        <v>3.95</v>
      </c>
      <c r="I24" s="4">
        <v>3.85</v>
      </c>
      <c r="J24" s="4">
        <f>G24*I24</f>
        <v>5390</v>
      </c>
      <c r="L24" s="1"/>
      <c r="M24" s="1"/>
    </row>
    <row r="25" spans="1:13" s="7" customFormat="1">
      <c r="A25" s="1"/>
      <c r="B25" s="1"/>
      <c r="C25" s="1"/>
      <c r="D25" s="1" t="s">
        <v>25</v>
      </c>
      <c r="E25" s="1"/>
      <c r="F25" s="1"/>
      <c r="G25" s="1">
        <v>1520</v>
      </c>
      <c r="H25" s="4">
        <v>4.33</v>
      </c>
      <c r="I25" s="4">
        <v>3.9</v>
      </c>
      <c r="J25" s="4">
        <f>G25*I25</f>
        <v>5928</v>
      </c>
      <c r="L25" s="1"/>
      <c r="M25" s="1"/>
    </row>
    <row r="26" spans="1:13" s="7" customFormat="1">
      <c r="A26" s="1"/>
      <c r="B26" s="1" t="s">
        <v>13</v>
      </c>
      <c r="C26" s="1"/>
      <c r="D26" s="1"/>
      <c r="E26" s="1"/>
      <c r="F26" s="1"/>
      <c r="G26" s="1"/>
      <c r="H26" s="4"/>
      <c r="I26" s="4" t="s">
        <v>9</v>
      </c>
      <c r="J26" s="4">
        <f>SUM(J22:J25)</f>
        <v>27084.240000000002</v>
      </c>
      <c r="L26" s="1"/>
      <c r="M26" s="1"/>
    </row>
    <row r="27" spans="1:13" s="7" customFormat="1">
      <c r="A27" s="1" t="s">
        <v>23</v>
      </c>
      <c r="B27" s="1">
        <v>33000</v>
      </c>
      <c r="C27" s="1"/>
      <c r="D27" s="1"/>
      <c r="E27" s="1"/>
      <c r="F27" s="1"/>
      <c r="G27" s="1"/>
      <c r="H27" s="4"/>
      <c r="I27" s="4" t="s">
        <v>10</v>
      </c>
      <c r="J27" s="4">
        <f>C22+J26</f>
        <v>27447.24</v>
      </c>
      <c r="K27" s="7">
        <f>J27-B27</f>
        <v>-5552.7599999999984</v>
      </c>
      <c r="L27" s="1"/>
      <c r="M27" s="1"/>
    </row>
    <row r="29" spans="1:13" s="7" customFormat="1">
      <c r="A29" s="1" t="s">
        <v>23</v>
      </c>
      <c r="B29" s="1">
        <f>B9+B13+B27</f>
        <v>124300</v>
      </c>
      <c r="C29" s="1"/>
      <c r="D29" s="1"/>
      <c r="E29" s="1"/>
      <c r="F29" s="1"/>
      <c r="G29" s="1"/>
      <c r="H29" s="4"/>
      <c r="I29" s="4" t="s">
        <v>14</v>
      </c>
      <c r="J29" s="4">
        <f>J9+J13+J27</f>
        <v>54140.240000000005</v>
      </c>
      <c r="L29" s="1"/>
      <c r="M29" s="1"/>
    </row>
    <row r="32" spans="1:13" s="7" customFormat="1">
      <c r="A32" s="1" t="s">
        <v>15</v>
      </c>
      <c r="B32" s="1" t="s">
        <v>19</v>
      </c>
      <c r="C32" s="1">
        <v>22830</v>
      </c>
      <c r="D32" s="1" t="s">
        <v>24</v>
      </c>
      <c r="E32" s="1"/>
      <c r="F32" s="1"/>
      <c r="G32" s="1">
        <v>100</v>
      </c>
      <c r="H32" s="4">
        <v>73.819999999999993</v>
      </c>
      <c r="I32" s="4">
        <v>46.32</v>
      </c>
      <c r="J32" s="4">
        <f t="shared" ref="J32:J34" si="4">G32*I32</f>
        <v>4632</v>
      </c>
      <c r="L32" s="1"/>
      <c r="M32" s="1"/>
    </row>
    <row r="33" spans="1:13" s="7" customFormat="1">
      <c r="A33" s="1"/>
      <c r="B33" s="1"/>
      <c r="C33" s="1"/>
      <c r="D33" s="1" t="s">
        <v>78</v>
      </c>
      <c r="E33" s="1"/>
      <c r="F33" s="1"/>
      <c r="G33" s="1">
        <v>0</v>
      </c>
      <c r="H33" s="4">
        <v>16.62</v>
      </c>
      <c r="I33" s="4">
        <v>17.05</v>
      </c>
      <c r="J33" s="4">
        <f t="shared" si="4"/>
        <v>0</v>
      </c>
      <c r="L33" s="1"/>
      <c r="M33" s="1"/>
    </row>
    <row r="34" spans="1:13" s="7" customFormat="1">
      <c r="A34" s="1"/>
      <c r="B34" s="1"/>
      <c r="C34" s="1"/>
      <c r="D34" s="1" t="s">
        <v>40</v>
      </c>
      <c r="E34" s="1"/>
      <c r="F34" s="1"/>
      <c r="G34" s="1">
        <v>1200</v>
      </c>
      <c r="H34" s="4">
        <v>8.7200000000000006</v>
      </c>
      <c r="I34" s="4">
        <v>8.31</v>
      </c>
      <c r="J34" s="4">
        <f t="shared" si="4"/>
        <v>9972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SUM(J32:J34)</f>
        <v>14604</v>
      </c>
      <c r="L35" s="1"/>
      <c r="M35" s="1"/>
    </row>
    <row r="36" spans="1:13" s="7" customFormat="1">
      <c r="A36" s="1" t="s">
        <v>23</v>
      </c>
      <c r="B36" s="1">
        <v>50000</v>
      </c>
      <c r="C36" s="1"/>
      <c r="D36" s="1"/>
      <c r="E36" s="1"/>
      <c r="F36" s="1"/>
      <c r="G36" s="1"/>
      <c r="H36" s="4"/>
      <c r="I36" s="4" t="s">
        <v>10</v>
      </c>
      <c r="J36" s="4">
        <f>C32+J35</f>
        <v>37434</v>
      </c>
      <c r="K36" s="7">
        <f>J36-B36</f>
        <v>-12566</v>
      </c>
      <c r="L36" s="1"/>
      <c r="M36" s="1"/>
    </row>
    <row r="40" spans="1:13" s="7" customFormat="1">
      <c r="A40" s="1" t="s">
        <v>15</v>
      </c>
      <c r="B40" s="1" t="s">
        <v>16</v>
      </c>
      <c r="C40" s="1">
        <v>4748</v>
      </c>
      <c r="D40" s="1" t="s">
        <v>25</v>
      </c>
      <c r="E40" s="1"/>
      <c r="F40" s="1"/>
      <c r="G40" s="1">
        <v>400</v>
      </c>
      <c r="H40" s="4">
        <v>5.69</v>
      </c>
      <c r="I40" s="4">
        <v>4</v>
      </c>
      <c r="J40" s="4">
        <f>G40*I40*A1</f>
        <v>2144</v>
      </c>
      <c r="L40" s="1"/>
      <c r="M40" s="1"/>
    </row>
    <row r="41" spans="1:13" s="7" customFormat="1">
      <c r="A41" s="1"/>
      <c r="B41" s="1"/>
      <c r="C41" s="1"/>
      <c r="D41" s="1" t="s">
        <v>55</v>
      </c>
      <c r="E41" s="1"/>
      <c r="F41" s="1"/>
      <c r="G41" s="1">
        <v>0</v>
      </c>
      <c r="H41" s="4">
        <v>8.4</v>
      </c>
      <c r="I41" s="4">
        <v>9.16</v>
      </c>
      <c r="J41" s="4">
        <f t="shared" ref="J41" si="5">G41*I41</f>
        <v>0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</f>
        <v>2144</v>
      </c>
      <c r="L42" s="1"/>
      <c r="M42" s="1"/>
    </row>
    <row r="43" spans="1:13" s="7" customFormat="1">
      <c r="A43" s="1" t="s">
        <v>23</v>
      </c>
      <c r="B43" s="1">
        <v>10300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6892</v>
      </c>
      <c r="K43" s="7">
        <f t="shared" ref="K43:K56" si="6">J43-B43</f>
        <v>-3408</v>
      </c>
      <c r="L43" s="1"/>
      <c r="M43" s="1"/>
    </row>
    <row r="45" spans="1:13" s="7" customFormat="1">
      <c r="A45" s="1" t="s">
        <v>15</v>
      </c>
      <c r="B45" s="1" t="s">
        <v>17</v>
      </c>
      <c r="C45" s="1">
        <v>417</v>
      </c>
      <c r="D45" s="1" t="s">
        <v>24</v>
      </c>
      <c r="E45" s="1"/>
      <c r="F45" s="1"/>
      <c r="G45" s="1">
        <v>75</v>
      </c>
      <c r="H45" s="4">
        <v>65.2</v>
      </c>
      <c r="I45" s="4">
        <v>56.85</v>
      </c>
      <c r="J45" s="4">
        <f t="shared" ref="J45" si="7">G45*I45</f>
        <v>4263.75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1200</v>
      </c>
      <c r="H46" s="4">
        <v>5.6</v>
      </c>
      <c r="I46" s="4">
        <v>4</v>
      </c>
      <c r="J46" s="4">
        <f>G46*I46*A1</f>
        <v>6432</v>
      </c>
      <c r="L46" s="1"/>
      <c r="M46" s="1"/>
    </row>
    <row r="47" spans="1:13" s="7" customFormat="1">
      <c r="A47" s="1"/>
      <c r="B47" s="1" t="s">
        <v>13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10695.75</v>
      </c>
      <c r="L47" s="1"/>
      <c r="M47" s="1"/>
    </row>
    <row r="48" spans="1:13" s="7" customFormat="1">
      <c r="A48" s="1" t="s">
        <v>23</v>
      </c>
      <c r="B48" s="1">
        <v>17000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11112.75</v>
      </c>
      <c r="K48" s="7">
        <f t="shared" si="6"/>
        <v>-5887.25</v>
      </c>
      <c r="L48" s="1"/>
      <c r="M48" s="1"/>
    </row>
    <row r="50" spans="1:13" s="7" customFormat="1">
      <c r="A50" s="1" t="s">
        <v>15</v>
      </c>
      <c r="B50" s="1" t="s">
        <v>20</v>
      </c>
      <c r="C50" s="1">
        <v>22</v>
      </c>
      <c r="D50" s="1" t="s">
        <v>18</v>
      </c>
      <c r="E50" s="1"/>
      <c r="F50" s="1"/>
      <c r="G50" s="1">
        <v>0</v>
      </c>
      <c r="H50" s="4">
        <v>6.01</v>
      </c>
      <c r="I50" s="4">
        <v>3.94</v>
      </c>
      <c r="J50" s="4">
        <f t="shared" ref="J50" si="8">G50*I50</f>
        <v>0</v>
      </c>
      <c r="L50" s="1"/>
      <c r="M50" s="1"/>
    </row>
    <row r="51" spans="1:13" s="7" customFormat="1">
      <c r="A51" s="1"/>
      <c r="B51" s="1"/>
      <c r="C51" s="1"/>
      <c r="D51" s="1" t="s">
        <v>25</v>
      </c>
      <c r="E51" s="1"/>
      <c r="F51" s="1"/>
      <c r="G51" s="1">
        <v>1330</v>
      </c>
      <c r="H51" s="4">
        <v>6.07</v>
      </c>
      <c r="I51" s="4">
        <v>4</v>
      </c>
      <c r="J51" s="4">
        <f>G51*I51*A1</f>
        <v>7128.8</v>
      </c>
      <c r="L51" s="1"/>
      <c r="M51" s="1"/>
    </row>
    <row r="52" spans="1:13" s="7" customFormat="1">
      <c r="A52" s="1"/>
      <c r="B52" s="1" t="s">
        <v>12</v>
      </c>
      <c r="C52" s="1"/>
      <c r="D52" s="1"/>
      <c r="E52" s="1"/>
      <c r="F52" s="1"/>
      <c r="G52" s="1"/>
      <c r="H52" s="4"/>
      <c r="I52" s="4" t="s">
        <v>9</v>
      </c>
      <c r="J52" s="4">
        <f>SUM(J50:J51)</f>
        <v>7128.8</v>
      </c>
      <c r="L52" s="1"/>
      <c r="M52" s="1"/>
    </row>
    <row r="53" spans="1:13" s="7" customFormat="1">
      <c r="A53" s="1" t="s">
        <v>23</v>
      </c>
      <c r="B53" s="1">
        <v>14100</v>
      </c>
      <c r="C53" s="1"/>
      <c r="D53" s="1"/>
      <c r="E53" s="1"/>
      <c r="F53" s="1"/>
      <c r="G53" s="1"/>
      <c r="H53" s="4"/>
      <c r="I53" s="4" t="s">
        <v>10</v>
      </c>
      <c r="J53" s="4">
        <f>C50+J52</f>
        <v>7150.8</v>
      </c>
      <c r="K53" s="7">
        <f t="shared" si="6"/>
        <v>-6949.2</v>
      </c>
      <c r="L53" s="1"/>
      <c r="M53" s="1"/>
    </row>
    <row r="56" spans="1:13" s="7" customFormat="1">
      <c r="A56" s="1" t="s">
        <v>23</v>
      </c>
      <c r="B56" s="1">
        <f>B43+B48+B53</f>
        <v>41400</v>
      </c>
      <c r="C56" s="1"/>
      <c r="D56" s="1"/>
      <c r="E56" s="1"/>
      <c r="F56" s="1"/>
      <c r="G56" s="1"/>
      <c r="H56" s="4"/>
      <c r="I56" s="4" t="s">
        <v>14</v>
      </c>
      <c r="J56" s="4">
        <f>J43+J48+J52</f>
        <v>25133.55</v>
      </c>
      <c r="K56" s="7">
        <f t="shared" si="6"/>
        <v>-16266.45</v>
      </c>
      <c r="L56" s="1"/>
      <c r="M5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1"/>
  <sheetViews>
    <sheetView topLeftCell="B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2212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4.5999999999999996</v>
      </c>
      <c r="J3" s="4">
        <f t="shared" ref="J3:J11" si="0">G3*I3</f>
        <v>9200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500</v>
      </c>
      <c r="H4" s="4">
        <v>0.86</v>
      </c>
      <c r="I4" s="4">
        <v>0.75</v>
      </c>
      <c r="J4" s="4">
        <f t="shared" si="0"/>
        <v>375</v>
      </c>
      <c r="K4" s="7" t="e">
        <f t="shared" ca="1" si="1"/>
        <v>#NAME?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0.15</v>
      </c>
      <c r="I5" s="4">
        <v>7.0000000000000007E-2</v>
      </c>
      <c r="J5" s="4">
        <f>G5*I5</f>
        <v>1050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32</v>
      </c>
      <c r="E6" s="8">
        <v>43636</v>
      </c>
      <c r="F6" s="8">
        <v>43665</v>
      </c>
      <c r="G6" s="1">
        <v>3000</v>
      </c>
      <c r="H6" s="4">
        <v>0.31</v>
      </c>
      <c r="I6" s="4">
        <v>0.31</v>
      </c>
      <c r="J6" s="4">
        <f>G6*I6</f>
        <v>930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0.16</v>
      </c>
      <c r="J7" s="4">
        <f>G7*I7</f>
        <v>2080</v>
      </c>
      <c r="K7" s="7" t="str">
        <f ca="1">IF(AND(F7&lt;&gt;"", I7/H7&lt;=0.75),"Stop Lose!",IF(AND(F7&lt;&gt;"", _xlfn.DAYS(TODAY(), E7)&gt;=2), "Hold Too Long", "Ok"))</f>
        <v>Stop Lose!</v>
      </c>
      <c r="L7" s="1" t="s">
        <v>42</v>
      </c>
    </row>
    <row r="8" spans="1:13">
      <c r="D8" s="1" t="s">
        <v>33</v>
      </c>
      <c r="E8" s="8">
        <v>43636</v>
      </c>
      <c r="F8" s="8">
        <v>43665</v>
      </c>
      <c r="G8" s="1">
        <v>600</v>
      </c>
      <c r="H8" s="4">
        <v>0.35</v>
      </c>
      <c r="I8" s="4">
        <v>0.44</v>
      </c>
      <c r="J8" s="4">
        <f>G8*I8</f>
        <v>264</v>
      </c>
      <c r="K8" s="7" t="e">
        <f ca="1">IF(AND(F8&lt;&gt;"", I8/H8&lt;=0.75),"Stop Lose!",IF(AND(F8&lt;&gt;"", _xlfn.DAYS(TODAY(), E8)&gt;=2), "Hold Too Long", "Ok"))</f>
        <v>#NAME?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0.05</v>
      </c>
      <c r="J9" s="4">
        <f t="shared" si="0"/>
        <v>100</v>
      </c>
      <c r="K9" s="7" t="str">
        <f t="shared" ca="1" si="1"/>
        <v>Stop Lose!</v>
      </c>
    </row>
    <row r="10" spans="1:13">
      <c r="D10" s="1" t="s">
        <v>30</v>
      </c>
      <c r="E10" s="8">
        <v>43637</v>
      </c>
      <c r="F10" s="8">
        <v>43658</v>
      </c>
      <c r="G10" s="1">
        <v>2000</v>
      </c>
      <c r="H10" s="4">
        <v>1.48</v>
      </c>
      <c r="I10" s="4">
        <v>1.24</v>
      </c>
      <c r="J10" s="4">
        <f t="shared" si="0"/>
        <v>2480</v>
      </c>
      <c r="K10" s="7" t="e">
        <f t="shared" ca="1" si="1"/>
        <v>#NAME?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0.12</v>
      </c>
      <c r="J11" s="4">
        <f t="shared" si="0"/>
        <v>480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16959</v>
      </c>
      <c r="L12" s="1">
        <f>SUMIF(F3:F11, "&lt;&gt;",J3:J11)</f>
        <v>7759</v>
      </c>
      <c r="M12" s="1" t="s">
        <v>36</v>
      </c>
    </row>
    <row r="13" spans="1:13">
      <c r="A13" s="1" t="s">
        <v>23</v>
      </c>
      <c r="B13" s="1">
        <v>68300</v>
      </c>
      <c r="H13" s="4">
        <v>21499</v>
      </c>
      <c r="I13" s="4" t="s">
        <v>10</v>
      </c>
      <c r="J13" s="4">
        <f>C3+J12</f>
        <v>19171</v>
      </c>
      <c r="K13" s="7">
        <f>J13-H13</f>
        <v>-2328</v>
      </c>
      <c r="L13" s="4">
        <f>J13-'20190619'!J11</f>
        <v>-2952</v>
      </c>
      <c r="M13" s="4" t="s">
        <v>38</v>
      </c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38993.5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56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12432</v>
      </c>
      <c r="D3" s="1" t="s">
        <v>26</v>
      </c>
      <c r="E3" s="8">
        <v>43677</v>
      </c>
      <c r="F3" s="8">
        <v>43728</v>
      </c>
      <c r="G3" s="1">
        <v>2400</v>
      </c>
      <c r="H3" s="4">
        <v>2.56</v>
      </c>
      <c r="I3" s="4">
        <v>2.76</v>
      </c>
      <c r="J3" s="4">
        <f t="shared" ref="J3:J7" si="0">G3*I3</f>
        <v>6623.9999999999991</v>
      </c>
      <c r="K3" s="7" t="e">
        <f ca="1">IF(AND(F3&lt;&gt;"", I3/H3&lt;=0.75),"Stop Lose!",IF(AND(F3&lt;&gt;"", _xlfn.DAYS(TODAY(), E3)&gt;2), "Hold Too Long", "Ok"))</f>
        <v>#NAME?</v>
      </c>
      <c r="L3" s="1" t="s">
        <v>81</v>
      </c>
    </row>
    <row r="4" spans="1:13">
      <c r="A4" s="8">
        <v>43671</v>
      </c>
      <c r="D4" s="1" t="s">
        <v>26</v>
      </c>
      <c r="E4" s="8">
        <v>43675</v>
      </c>
      <c r="F4" s="8">
        <v>43728</v>
      </c>
      <c r="G4" s="1">
        <v>2500</v>
      </c>
      <c r="H4" s="4">
        <v>2.73</v>
      </c>
      <c r="I4" s="4">
        <v>4.0599999999999996</v>
      </c>
      <c r="J4" s="4">
        <f>G4*I4</f>
        <v>10149.999999999998</v>
      </c>
      <c r="K4" s="7" t="e">
        <f ca="1">IF(AND(F4&lt;&gt;"", I4/H4&lt;=0.75),"Stop Lose!",IF(AND(F4&lt;&gt;"", _xlfn.DAYS(TODAY(), E4)&gt;2), "Hold Too Long", "Ok"))</f>
        <v>#NAME?</v>
      </c>
    </row>
    <row r="5" spans="1:13">
      <c r="A5" s="8"/>
      <c r="D5" s="1" t="s">
        <v>32</v>
      </c>
      <c r="E5" s="8">
        <v>43676</v>
      </c>
      <c r="F5" s="8">
        <v>43714</v>
      </c>
      <c r="G5" s="1">
        <v>2000</v>
      </c>
      <c r="H5" s="4">
        <v>0.3</v>
      </c>
      <c r="I5" s="4">
        <v>0.3</v>
      </c>
      <c r="J5" s="4">
        <f t="shared" ref="J5:J6" si="1">G5*I5</f>
        <v>600</v>
      </c>
      <c r="K5" s="7" t="e">
        <f t="shared" ref="K5:K6" ca="1" si="2">IF(AND(F5&lt;&gt;"", I5/H5&lt;=0.75),"Stop Lose!",IF(AND(F5&lt;&gt;"", _xlfn.DAYS(TODAY(), E5)&gt;2), "Hold Too Long", "Ok"))</f>
        <v>#NAME?</v>
      </c>
    </row>
    <row r="6" spans="1:13">
      <c r="A6" s="8"/>
      <c r="D6" s="1" t="s">
        <v>70</v>
      </c>
      <c r="E6" s="8">
        <v>43677</v>
      </c>
      <c r="F6" s="8">
        <v>43728</v>
      </c>
      <c r="G6" s="1">
        <v>2000</v>
      </c>
      <c r="H6" s="4">
        <v>0.76</v>
      </c>
      <c r="I6" s="4">
        <v>0.8</v>
      </c>
      <c r="J6" s="4">
        <f t="shared" si="1"/>
        <v>1600</v>
      </c>
      <c r="K6" s="7" t="e">
        <f t="shared" ca="1" si="2"/>
        <v>#NAME?</v>
      </c>
    </row>
    <row r="7" spans="1:13">
      <c r="D7" s="1" t="s">
        <v>60</v>
      </c>
      <c r="E7" s="8">
        <v>43658</v>
      </c>
      <c r="F7" s="8"/>
      <c r="G7" s="1">
        <v>1000</v>
      </c>
      <c r="H7" s="4">
        <v>1.61</v>
      </c>
      <c r="I7" s="4">
        <v>1.1499999999999999</v>
      </c>
      <c r="J7" s="4">
        <f t="shared" si="0"/>
        <v>1150</v>
      </c>
      <c r="K7" s="7" t="e">
        <f ca="1">IF(AND(F7&lt;&gt;"", I7/H7&lt;=0.75),"Stop Lose!",IF(AND(F7&lt;&gt;"", _xlfn.DAYS(TODAY(), E7)&gt;2), "Hold Too Long", "Ok"))</f>
        <v>#NAME?</v>
      </c>
    </row>
    <row r="8" spans="1:13">
      <c r="B8" s="1" t="s">
        <v>12</v>
      </c>
      <c r="I8" s="4" t="s">
        <v>9</v>
      </c>
      <c r="J8" s="4">
        <f>SUM(J3:J7)</f>
        <v>20123.999999999996</v>
      </c>
      <c r="L8" s="1">
        <f>SUMIF(F3:F7, "&lt;&gt;",J3:J7)</f>
        <v>18973.999999999996</v>
      </c>
      <c r="M8" s="1" t="s">
        <v>36</v>
      </c>
    </row>
    <row r="9" spans="1:13">
      <c r="A9" s="1" t="s">
        <v>23</v>
      </c>
      <c r="B9" s="1">
        <v>86300</v>
      </c>
      <c r="H9" s="4">
        <v>26649</v>
      </c>
      <c r="I9" s="4" t="s">
        <v>10</v>
      </c>
      <c r="J9" s="4">
        <f>C3+J8</f>
        <v>32555.999999999996</v>
      </c>
      <c r="K9" s="7">
        <f>J9-H9</f>
        <v>5906.9999999999964</v>
      </c>
      <c r="L9" s="4"/>
      <c r="M9" s="4"/>
    </row>
    <row r="10" spans="1:13">
      <c r="L10" s="4"/>
      <c r="M10" s="4"/>
    </row>
    <row r="11" spans="1:13">
      <c r="A11" s="1" t="s">
        <v>22</v>
      </c>
      <c r="B11" s="1">
        <v>51927769</v>
      </c>
      <c r="C11" s="1">
        <v>44</v>
      </c>
      <c r="D11" s="1" t="s">
        <v>26</v>
      </c>
      <c r="E11" s="8"/>
      <c r="F11" s="8"/>
      <c r="G11" s="1">
        <v>0</v>
      </c>
      <c r="H11" s="4">
        <v>3.92</v>
      </c>
      <c r="I11" s="4">
        <v>0.08</v>
      </c>
      <c r="J11" s="4">
        <f t="shared" ref="J11" si="3">G11*I11</f>
        <v>0</v>
      </c>
      <c r="K11" s="7" t="e">
        <f ca="1">IF(AND(F11&lt;&gt;"", I11/H11&lt;=0.75),"Stop Lose!",IF(AND(F11&lt;&gt;"", _xlfn.DAYS(TODAY(), E11)&gt;2), "Hold Too Long", "Ok"))</f>
        <v>#NAME?</v>
      </c>
    </row>
    <row r="12" spans="1:13">
      <c r="B12" s="1" t="s">
        <v>12</v>
      </c>
      <c r="I12" s="4" t="s">
        <v>9</v>
      </c>
      <c r="J12" s="4">
        <f>SUM(J11:J11)</f>
        <v>0</v>
      </c>
    </row>
    <row r="13" spans="1:13">
      <c r="A13" s="1" t="s">
        <v>23</v>
      </c>
      <c r="B13" s="1">
        <v>5000</v>
      </c>
      <c r="H13" s="4">
        <v>5000</v>
      </c>
      <c r="I13" s="4" t="s">
        <v>10</v>
      </c>
      <c r="J13" s="4">
        <f>C11+J12</f>
        <v>44</v>
      </c>
      <c r="K13" s="7">
        <f>J13-H13</f>
        <v>-4956</v>
      </c>
      <c r="L13" s="4"/>
      <c r="M13" s="4"/>
    </row>
    <row r="14" spans="1:13">
      <c r="L14" s="4"/>
      <c r="M14" s="4"/>
    </row>
    <row r="15" spans="1:13" s="7" customFormat="1">
      <c r="A15" s="1" t="s">
        <v>74</v>
      </c>
      <c r="B15" s="1" t="s">
        <v>75</v>
      </c>
      <c r="C15" s="1">
        <v>13522</v>
      </c>
      <c r="D15" s="1" t="s">
        <v>46</v>
      </c>
      <c r="E15" s="8">
        <v>43677</v>
      </c>
      <c r="F15" s="8">
        <v>43707</v>
      </c>
      <c r="G15" s="1">
        <v>3000</v>
      </c>
      <c r="H15" s="4">
        <v>0.95</v>
      </c>
      <c r="I15" s="4">
        <v>1.03</v>
      </c>
      <c r="J15" s="4">
        <f>G15*I15</f>
        <v>3090</v>
      </c>
      <c r="K15" s="7" t="e">
        <f ca="1">IF(AND(F15&lt;&gt;"", I15/H15&lt;=0.75),"Stop Lose!",IF(AND(F15&lt;&gt;"", _xlfn.DAYS(TODAY(), E15)&gt;2),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32</v>
      </c>
      <c r="E16" s="8">
        <v>43676</v>
      </c>
      <c r="F16" s="8">
        <v>43714</v>
      </c>
      <c r="G16" s="1">
        <v>2000</v>
      </c>
      <c r="H16" s="4">
        <v>0.4</v>
      </c>
      <c r="I16" s="4">
        <v>0.3</v>
      </c>
      <c r="J16" s="4">
        <f>G16*I16</f>
        <v>600</v>
      </c>
      <c r="K16" s="7" t="str">
        <f ca="1">IF(AND(F16&lt;&gt;"", I16/H16&lt;=0.75),"Stop Lose!",IF(AND(F16&lt;&gt;"", _xlfn.DAYS(TODAY(), E16)&gt;2), "Hold Too Long", "Ok"))</f>
        <v>Stop Lose!</v>
      </c>
      <c r="L16" s="1"/>
      <c r="M16" s="1"/>
    </row>
    <row r="17" spans="1:13" s="7" customFormat="1">
      <c r="A17" s="1"/>
      <c r="B17" s="1"/>
      <c r="C17" s="1"/>
      <c r="D17" s="1" t="s">
        <v>26</v>
      </c>
      <c r="E17" s="8">
        <v>43677</v>
      </c>
      <c r="F17" s="8">
        <v>43707</v>
      </c>
      <c r="G17" s="1">
        <v>3000</v>
      </c>
      <c r="H17" s="4">
        <v>2.6</v>
      </c>
      <c r="I17" s="4">
        <v>3.04</v>
      </c>
      <c r="J17" s="4">
        <f>G17*I17</f>
        <v>9120</v>
      </c>
      <c r="K17" s="7" t="e">
        <f ca="1">IF(AND(F17&lt;&gt;"", I17/H17&lt;=0.75),"Stop Lose!",IF(AND(F17&lt;&gt;"", _xlfn.DAYS(TODAY(), E17)&gt;2), "Hold Too Long", "Ok"))</f>
        <v>#NAME?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SUM(J15:J17)</f>
        <v>12810</v>
      </c>
      <c r="L18" s="1">
        <f>SUMIF(F15:F17, "&lt;&gt;",J15:J17)</f>
        <v>12810</v>
      </c>
      <c r="M18" s="1"/>
    </row>
    <row r="19" spans="1:13" s="7" customFormat="1">
      <c r="A19" s="1" t="s">
        <v>23</v>
      </c>
      <c r="B19" s="1">
        <v>20500</v>
      </c>
      <c r="C19" s="1"/>
      <c r="D19" s="1"/>
      <c r="E19" s="1"/>
      <c r="F19" s="1"/>
      <c r="G19" s="1"/>
      <c r="H19" s="4"/>
      <c r="I19" s="4" t="s">
        <v>10</v>
      </c>
      <c r="J19" s="4">
        <f>C15+J18</f>
        <v>26332</v>
      </c>
      <c r="K19" s="7">
        <f>J19-B19</f>
        <v>5832</v>
      </c>
      <c r="L19" s="1"/>
      <c r="M19" s="1"/>
    </row>
    <row r="22" spans="1:13" s="7" customFormat="1">
      <c r="A22" s="1" t="s">
        <v>1</v>
      </c>
      <c r="B22" s="1" t="s">
        <v>5</v>
      </c>
      <c r="C22" s="1">
        <v>5804</v>
      </c>
      <c r="D22" s="1" t="s">
        <v>60</v>
      </c>
      <c r="E22" s="1"/>
      <c r="F22" s="1"/>
      <c r="G22" s="1">
        <v>9152</v>
      </c>
      <c r="H22" s="4">
        <v>1.28</v>
      </c>
      <c r="I22" s="4">
        <v>1.1499999999999999</v>
      </c>
      <c r="J22" s="4">
        <f>G22*I22</f>
        <v>10524.8</v>
      </c>
      <c r="L22" s="1"/>
      <c r="M22" s="1"/>
    </row>
    <row r="23" spans="1:13" s="7" customFormat="1">
      <c r="A23" s="1"/>
      <c r="B23" s="1"/>
      <c r="C23" s="1"/>
      <c r="D23" s="1" t="s">
        <v>61</v>
      </c>
      <c r="E23" s="1"/>
      <c r="F23" s="1"/>
      <c r="G23" s="1">
        <v>38</v>
      </c>
      <c r="H23" s="4">
        <v>160.6</v>
      </c>
      <c r="I23" s="4">
        <v>159.6</v>
      </c>
      <c r="J23" s="4">
        <f>G23*I23</f>
        <v>6064.8</v>
      </c>
      <c r="L23" s="1"/>
      <c r="M23" s="1"/>
    </row>
    <row r="24" spans="1:13" s="7" customFormat="1">
      <c r="A24" s="1"/>
      <c r="B24" s="1"/>
      <c r="C24" s="1"/>
      <c r="D24" s="1" t="s">
        <v>80</v>
      </c>
      <c r="E24" s="1"/>
      <c r="F24" s="1"/>
      <c r="G24" s="1">
        <v>0</v>
      </c>
      <c r="H24" s="4">
        <v>3.95</v>
      </c>
      <c r="I24" s="4">
        <v>4.16</v>
      </c>
      <c r="J24" s="4">
        <f>G24*I24</f>
        <v>0</v>
      </c>
      <c r="L24" s="1"/>
      <c r="M24" s="1"/>
    </row>
    <row r="25" spans="1:13" s="7" customFormat="1">
      <c r="A25" s="1"/>
      <c r="B25" s="1"/>
      <c r="C25" s="1"/>
      <c r="D25" s="1" t="s">
        <v>25</v>
      </c>
      <c r="E25" s="1"/>
      <c r="F25" s="1"/>
      <c r="G25" s="1">
        <v>1520</v>
      </c>
      <c r="H25" s="4">
        <v>4.33</v>
      </c>
      <c r="I25" s="4">
        <v>3.74</v>
      </c>
      <c r="J25" s="4">
        <f>G25*I25</f>
        <v>5684.8</v>
      </c>
      <c r="L25" s="1"/>
      <c r="M25" s="1"/>
    </row>
    <row r="26" spans="1:13" s="7" customFormat="1">
      <c r="A26" s="1"/>
      <c r="B26" s="1" t="s">
        <v>13</v>
      </c>
      <c r="C26" s="1"/>
      <c r="D26" s="1"/>
      <c r="E26" s="1"/>
      <c r="F26" s="1"/>
      <c r="G26" s="1"/>
      <c r="H26" s="4"/>
      <c r="I26" s="4" t="s">
        <v>9</v>
      </c>
      <c r="J26" s="4">
        <f>SUM(J22:J25)</f>
        <v>22274.399999999998</v>
      </c>
      <c r="L26" s="1"/>
      <c r="M26" s="1"/>
    </row>
    <row r="27" spans="1:13" s="7" customFormat="1">
      <c r="A27" s="1" t="s">
        <v>23</v>
      </c>
      <c r="B27" s="1">
        <v>33000</v>
      </c>
      <c r="C27" s="1"/>
      <c r="D27" s="1"/>
      <c r="E27" s="1"/>
      <c r="F27" s="1"/>
      <c r="G27" s="1"/>
      <c r="H27" s="4"/>
      <c r="I27" s="4" t="s">
        <v>10</v>
      </c>
      <c r="J27" s="4">
        <f>C22+J26</f>
        <v>28078.399999999998</v>
      </c>
      <c r="K27" s="7">
        <f>J27-B27</f>
        <v>-4921.6000000000022</v>
      </c>
      <c r="L27" s="1"/>
      <c r="M27" s="1"/>
    </row>
    <row r="29" spans="1:13" s="7" customFormat="1">
      <c r="A29" s="1" t="s">
        <v>23</v>
      </c>
      <c r="B29" s="1">
        <f>B9+B13+B27</f>
        <v>124300</v>
      </c>
      <c r="C29" s="1"/>
      <c r="D29" s="1"/>
      <c r="E29" s="1"/>
      <c r="F29" s="1"/>
      <c r="G29" s="1"/>
      <c r="H29" s="4"/>
      <c r="I29" s="4" t="s">
        <v>14</v>
      </c>
      <c r="J29" s="4">
        <f>J9+J13+J27</f>
        <v>60678.399999999994</v>
      </c>
      <c r="L29" s="1"/>
      <c r="M29" s="1"/>
    </row>
    <row r="32" spans="1:13" s="7" customFormat="1">
      <c r="A32" s="1" t="s">
        <v>15</v>
      </c>
      <c r="B32" s="1" t="s">
        <v>19</v>
      </c>
      <c r="C32" s="1">
        <v>6492</v>
      </c>
      <c r="D32" s="1" t="s">
        <v>24</v>
      </c>
      <c r="E32" s="1"/>
      <c r="F32" s="1"/>
      <c r="G32" s="1">
        <v>100</v>
      </c>
      <c r="H32" s="4">
        <v>73.819999999999993</v>
      </c>
      <c r="I32" s="4">
        <v>46.32</v>
      </c>
      <c r="J32" s="4">
        <f t="shared" ref="J32:J34" si="4">G32*I32</f>
        <v>4632</v>
      </c>
      <c r="L32" s="1"/>
      <c r="M32" s="1"/>
    </row>
    <row r="33" spans="1:13" s="7" customFormat="1">
      <c r="A33" s="1"/>
      <c r="B33" s="1"/>
      <c r="C33" s="1"/>
      <c r="D33" s="1" t="s">
        <v>55</v>
      </c>
      <c r="E33" s="1"/>
      <c r="F33" s="1"/>
      <c r="G33" s="1">
        <v>3000</v>
      </c>
      <c r="H33" s="4">
        <v>9.01</v>
      </c>
      <c r="I33" s="4">
        <v>8.8800000000000008</v>
      </c>
      <c r="J33" s="4">
        <f t="shared" si="4"/>
        <v>26640.000000000004</v>
      </c>
      <c r="L33" s="1"/>
      <c r="M33" s="1"/>
    </row>
    <row r="34" spans="1:13" s="7" customFormat="1">
      <c r="A34" s="1"/>
      <c r="B34" s="1"/>
      <c r="C34" s="1"/>
      <c r="D34" s="1" t="s">
        <v>40</v>
      </c>
      <c r="E34" s="1"/>
      <c r="F34" s="1"/>
      <c r="G34" s="1">
        <v>0</v>
      </c>
      <c r="H34" s="4">
        <v>8.7200000000000006</v>
      </c>
      <c r="I34" s="4">
        <v>8.9</v>
      </c>
      <c r="J34" s="4">
        <f t="shared" si="4"/>
        <v>0</v>
      </c>
      <c r="L34" s="1"/>
      <c r="M34" s="1"/>
    </row>
    <row r="35" spans="1:13" s="7" customFormat="1">
      <c r="A35" s="1"/>
      <c r="B35" s="1" t="s">
        <v>13</v>
      </c>
      <c r="C35" s="1"/>
      <c r="D35" s="1"/>
      <c r="E35" s="1"/>
      <c r="F35" s="1"/>
      <c r="G35" s="1"/>
      <c r="H35" s="4"/>
      <c r="I35" s="4" t="s">
        <v>9</v>
      </c>
      <c r="J35" s="4">
        <f>SUM(J32:J34)</f>
        <v>31272.000000000004</v>
      </c>
      <c r="L35" s="1"/>
      <c r="M35" s="1"/>
    </row>
    <row r="36" spans="1:13" s="7" customFormat="1">
      <c r="A36" s="1" t="s">
        <v>23</v>
      </c>
      <c r="B36" s="1">
        <v>50000</v>
      </c>
      <c r="C36" s="1"/>
      <c r="D36" s="1"/>
      <c r="E36" s="1"/>
      <c r="F36" s="1"/>
      <c r="G36" s="1"/>
      <c r="H36" s="4"/>
      <c r="I36" s="4" t="s">
        <v>10</v>
      </c>
      <c r="J36" s="4">
        <f>C32+J35</f>
        <v>37764</v>
      </c>
      <c r="K36" s="7">
        <f>J36-B36</f>
        <v>-12236</v>
      </c>
      <c r="L36" s="1"/>
      <c r="M36" s="1"/>
    </row>
    <row r="40" spans="1:13" s="7" customFormat="1">
      <c r="A40" s="1" t="s">
        <v>15</v>
      </c>
      <c r="B40" s="1" t="s">
        <v>16</v>
      </c>
      <c r="C40" s="1">
        <v>241</v>
      </c>
      <c r="D40" s="1" t="s">
        <v>25</v>
      </c>
      <c r="E40" s="1"/>
      <c r="F40" s="1"/>
      <c r="G40" s="1">
        <v>400</v>
      </c>
      <c r="H40" s="4">
        <v>5.69</v>
      </c>
      <c r="I40" s="4">
        <v>4</v>
      </c>
      <c r="J40" s="4">
        <f>G40*I40*A1</f>
        <v>2144</v>
      </c>
      <c r="L40" s="1"/>
      <c r="M40" s="1"/>
    </row>
    <row r="41" spans="1:13" s="7" customFormat="1">
      <c r="A41" s="1"/>
      <c r="B41" s="1"/>
      <c r="C41" s="1"/>
      <c r="D41" s="1" t="s">
        <v>55</v>
      </c>
      <c r="E41" s="1"/>
      <c r="F41" s="1"/>
      <c r="G41" s="1">
        <v>500</v>
      </c>
      <c r="H41" s="4">
        <v>9</v>
      </c>
      <c r="I41" s="4">
        <v>8.8800000000000008</v>
      </c>
      <c r="J41" s="4">
        <f t="shared" ref="J41" si="5">G41*I41</f>
        <v>4440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</f>
        <v>6584</v>
      </c>
      <c r="L42" s="1"/>
      <c r="M42" s="1"/>
    </row>
    <row r="43" spans="1:13" s="7" customFormat="1">
      <c r="A43" s="1" t="s">
        <v>23</v>
      </c>
      <c r="B43" s="1">
        <v>10300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6825</v>
      </c>
      <c r="K43" s="7">
        <f t="shared" ref="K43:K56" si="6">J43-B43</f>
        <v>-3475</v>
      </c>
      <c r="L43" s="1"/>
      <c r="M43" s="1"/>
    </row>
    <row r="45" spans="1:13" s="7" customFormat="1">
      <c r="A45" s="1" t="s">
        <v>15</v>
      </c>
      <c r="B45" s="1" t="s">
        <v>17</v>
      </c>
      <c r="C45" s="1">
        <v>417</v>
      </c>
      <c r="D45" s="1" t="s">
        <v>24</v>
      </c>
      <c r="E45" s="1"/>
      <c r="F45" s="1"/>
      <c r="G45" s="1">
        <v>75</v>
      </c>
      <c r="H45" s="4">
        <v>65.2</v>
      </c>
      <c r="I45" s="4">
        <v>56.85</v>
      </c>
      <c r="J45" s="4">
        <f t="shared" ref="J45" si="7">G45*I45</f>
        <v>4263.75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1200</v>
      </c>
      <c r="H46" s="4">
        <v>5.6</v>
      </c>
      <c r="I46" s="4">
        <v>4</v>
      </c>
      <c r="J46" s="4">
        <f>G46*I46*A1</f>
        <v>6432</v>
      </c>
      <c r="L46" s="1"/>
      <c r="M46" s="1"/>
    </row>
    <row r="47" spans="1:13" s="7" customFormat="1">
      <c r="A47" s="1"/>
      <c r="B47" s="1" t="s">
        <v>13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10695.75</v>
      </c>
      <c r="L47" s="1"/>
      <c r="M47" s="1"/>
    </row>
    <row r="48" spans="1:13" s="7" customFormat="1">
      <c r="A48" s="1" t="s">
        <v>23</v>
      </c>
      <c r="B48" s="1">
        <v>17000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11112.75</v>
      </c>
      <c r="K48" s="7">
        <f t="shared" si="6"/>
        <v>-5887.25</v>
      </c>
      <c r="L48" s="1"/>
      <c r="M48" s="1"/>
    </row>
    <row r="50" spans="1:13" s="7" customFormat="1">
      <c r="A50" s="1" t="s">
        <v>15</v>
      </c>
      <c r="B50" s="1" t="s">
        <v>20</v>
      </c>
      <c r="C50" s="1">
        <v>22</v>
      </c>
      <c r="D50" s="1" t="s">
        <v>18</v>
      </c>
      <c r="E50" s="1"/>
      <c r="F50" s="1"/>
      <c r="G50" s="1">
        <v>0</v>
      </c>
      <c r="H50" s="4">
        <v>6.01</v>
      </c>
      <c r="I50" s="4">
        <v>3.94</v>
      </c>
      <c r="J50" s="4">
        <f t="shared" ref="J50" si="8">G50*I50</f>
        <v>0</v>
      </c>
      <c r="L50" s="1"/>
      <c r="M50" s="1"/>
    </row>
    <row r="51" spans="1:13" s="7" customFormat="1">
      <c r="A51" s="1"/>
      <c r="B51" s="1"/>
      <c r="C51" s="1"/>
      <c r="D51" s="1" t="s">
        <v>25</v>
      </c>
      <c r="E51" s="1"/>
      <c r="F51" s="1"/>
      <c r="G51" s="1">
        <v>1330</v>
      </c>
      <c r="H51" s="4">
        <v>6.07</v>
      </c>
      <c r="I51" s="4">
        <v>4</v>
      </c>
      <c r="J51" s="4">
        <f>G51*I51*A1</f>
        <v>7128.8</v>
      </c>
      <c r="L51" s="1"/>
      <c r="M51" s="1"/>
    </row>
    <row r="52" spans="1:13" s="7" customFormat="1">
      <c r="A52" s="1"/>
      <c r="B52" s="1" t="s">
        <v>12</v>
      </c>
      <c r="C52" s="1"/>
      <c r="D52" s="1"/>
      <c r="E52" s="1"/>
      <c r="F52" s="1"/>
      <c r="G52" s="1"/>
      <c r="H52" s="4"/>
      <c r="I52" s="4" t="s">
        <v>9</v>
      </c>
      <c r="J52" s="4">
        <f>SUM(J50:J51)</f>
        <v>7128.8</v>
      </c>
      <c r="L52" s="1"/>
      <c r="M52" s="1"/>
    </row>
    <row r="53" spans="1:13" s="7" customFormat="1">
      <c r="A53" s="1" t="s">
        <v>23</v>
      </c>
      <c r="B53" s="1">
        <v>14100</v>
      </c>
      <c r="C53" s="1"/>
      <c r="D53" s="1"/>
      <c r="E53" s="1"/>
      <c r="F53" s="1"/>
      <c r="G53" s="1"/>
      <c r="H53" s="4"/>
      <c r="I53" s="4" t="s">
        <v>10</v>
      </c>
      <c r="J53" s="4">
        <f>C50+J52</f>
        <v>7150.8</v>
      </c>
      <c r="K53" s="7">
        <f t="shared" si="6"/>
        <v>-6949.2</v>
      </c>
      <c r="L53" s="1"/>
      <c r="M53" s="1"/>
    </row>
    <row r="56" spans="1:13" s="7" customFormat="1">
      <c r="A56" s="1" t="s">
        <v>23</v>
      </c>
      <c r="B56" s="1">
        <f>B43+B48+B53</f>
        <v>41400</v>
      </c>
      <c r="C56" s="1"/>
      <c r="D56" s="1"/>
      <c r="E56" s="1"/>
      <c r="F56" s="1"/>
      <c r="G56" s="1"/>
      <c r="H56" s="4"/>
      <c r="I56" s="4" t="s">
        <v>14</v>
      </c>
      <c r="J56" s="4">
        <f>J43+J48+J52</f>
        <v>25066.55</v>
      </c>
      <c r="K56" s="7">
        <f t="shared" si="6"/>
        <v>-16333.45</v>
      </c>
      <c r="L56" s="1"/>
      <c r="M56" s="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55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15060</v>
      </c>
      <c r="D3" s="1" t="s">
        <v>26</v>
      </c>
      <c r="E3" s="8">
        <v>43677</v>
      </c>
      <c r="F3" s="8">
        <v>43728</v>
      </c>
      <c r="G3" s="1">
        <v>3500</v>
      </c>
      <c r="H3" s="4">
        <v>2.73</v>
      </c>
      <c r="I3" s="4">
        <v>3.71</v>
      </c>
      <c r="J3" s="4">
        <f t="shared" ref="J3:J6" si="0">G3*I3</f>
        <v>12985</v>
      </c>
      <c r="K3" s="7" t="e">
        <f ca="1">IF(AND(F3&lt;&gt;"", I3/H3&lt;=0.75),"Stop Lose!",IF(AND(F3&lt;&gt;"", _xlfn.DAYS(TODAY(), E3)&gt;2), "Hold Too Long", "Ok"))</f>
        <v>#NAME?</v>
      </c>
      <c r="L3" s="1" t="s">
        <v>83</v>
      </c>
    </row>
    <row r="4" spans="1:13">
      <c r="A4" s="8">
        <v>43671</v>
      </c>
      <c r="D4" s="1" t="s">
        <v>26</v>
      </c>
      <c r="E4" s="8">
        <v>43678</v>
      </c>
      <c r="F4" s="8">
        <v>43728</v>
      </c>
      <c r="G4" s="1">
        <v>2000</v>
      </c>
      <c r="H4" s="4">
        <v>3.27</v>
      </c>
      <c r="I4" s="4">
        <v>5.01</v>
      </c>
      <c r="J4" s="4">
        <f>G4*I4</f>
        <v>10020</v>
      </c>
      <c r="K4" s="7" t="e">
        <f ca="1">IF(AND(F4&lt;&gt;"", I4/H4&lt;=0.75),"Stop Lose!",IF(AND(F4&lt;&gt;"", _xlfn.DAYS(TODAY(), E4)&gt;2), "Hold Too Long", "Ok"))</f>
        <v>#NAME?</v>
      </c>
    </row>
    <row r="5" spans="1:13">
      <c r="A5" s="8"/>
      <c r="D5" s="1" t="s">
        <v>70</v>
      </c>
      <c r="E5" s="8">
        <v>43677</v>
      </c>
      <c r="F5" s="8">
        <v>43728</v>
      </c>
      <c r="G5" s="1">
        <v>2000</v>
      </c>
      <c r="H5" s="4">
        <v>0.76</v>
      </c>
      <c r="I5" s="4">
        <v>1.03</v>
      </c>
      <c r="J5" s="4">
        <f t="shared" ref="J5" si="1">G5*I5</f>
        <v>2060</v>
      </c>
      <c r="K5" s="7" t="e">
        <f t="shared" ref="K5" ca="1" si="2">IF(AND(F5&lt;&gt;"", I5/H5&lt;=0.75),"Stop Lose!",IF(AND(F5&lt;&gt;"", _xlfn.DAYS(TODAY(), E5)&gt;2), "Hold Too Long", "Ok"))</f>
        <v>#NAME?</v>
      </c>
    </row>
    <row r="6" spans="1:13">
      <c r="D6" s="1" t="s">
        <v>60</v>
      </c>
      <c r="E6" s="8">
        <v>43658</v>
      </c>
      <c r="F6" s="8"/>
      <c r="G6" s="1">
        <v>3000</v>
      </c>
      <c r="H6" s="4">
        <v>1.34</v>
      </c>
      <c r="I6" s="4">
        <v>1.21</v>
      </c>
      <c r="J6" s="4">
        <f t="shared" si="0"/>
        <v>3630</v>
      </c>
      <c r="K6" s="7" t="e">
        <f ca="1">IF(AND(F6&lt;&gt;"", I6/H6&lt;=0.75),"Stop Lose!",IF(AND(F6&lt;&gt;"", _xlfn.DAYS(TODAY(), E6)&gt;2), "Hold Too Long", "Ok"))</f>
        <v>#NAME?</v>
      </c>
    </row>
    <row r="7" spans="1:13">
      <c r="B7" s="1" t="s">
        <v>12</v>
      </c>
      <c r="I7" s="4" t="s">
        <v>9</v>
      </c>
      <c r="J7" s="4">
        <f>SUM(J3:J6)</f>
        <v>28695</v>
      </c>
      <c r="L7" s="1">
        <f>SUMIF(F3:F6, "&lt;&gt;",J3:J6)</f>
        <v>25065</v>
      </c>
      <c r="M7" s="1" t="s">
        <v>36</v>
      </c>
    </row>
    <row r="8" spans="1:13">
      <c r="A8" s="1" t="s">
        <v>23</v>
      </c>
      <c r="B8" s="1">
        <v>86300</v>
      </c>
      <c r="H8" s="4">
        <v>32556</v>
      </c>
      <c r="I8" s="4" t="s">
        <v>10</v>
      </c>
      <c r="J8" s="4">
        <f>C3+J7</f>
        <v>43755</v>
      </c>
      <c r="K8" s="7">
        <f>J8-H8</f>
        <v>11199</v>
      </c>
      <c r="L8" s="4"/>
      <c r="M8" s="4"/>
    </row>
    <row r="9" spans="1:13">
      <c r="L9" s="4"/>
      <c r="M9" s="4"/>
    </row>
    <row r="10" spans="1:13">
      <c r="A10" s="1" t="s">
        <v>22</v>
      </c>
      <c r="B10" s="1">
        <v>51927769</v>
      </c>
      <c r="C10" s="1">
        <v>44</v>
      </c>
      <c r="D10" s="1" t="s">
        <v>26</v>
      </c>
      <c r="E10" s="8"/>
      <c r="F10" s="8"/>
      <c r="G10" s="1">
        <v>0</v>
      </c>
      <c r="H10" s="4">
        <v>3.92</v>
      </c>
      <c r="I10" s="4">
        <v>0.08</v>
      </c>
      <c r="J10" s="4">
        <f t="shared" ref="J10" si="3">G10*I10</f>
        <v>0</v>
      </c>
      <c r="K10" s="7" t="e">
        <f ca="1">IF(AND(F10&lt;&gt;"", I10/H10&lt;=0.75),"Stop Lose!",IF(AND(F10&lt;&gt;"", _xlfn.DAYS(TODAY(), E10)&gt;2), "Hold Too Long", "Ok"))</f>
        <v>#NAME?</v>
      </c>
    </row>
    <row r="11" spans="1:13">
      <c r="B11" s="1" t="s">
        <v>12</v>
      </c>
      <c r="I11" s="4" t="s">
        <v>9</v>
      </c>
      <c r="J11" s="4">
        <f>SUM(J10:J10)</f>
        <v>0</v>
      </c>
    </row>
    <row r="12" spans="1:13">
      <c r="A12" s="1" t="s">
        <v>23</v>
      </c>
      <c r="B12" s="1">
        <v>5000</v>
      </c>
      <c r="H12" s="4">
        <v>5000</v>
      </c>
      <c r="I12" s="4" t="s">
        <v>10</v>
      </c>
      <c r="J12" s="4">
        <f>C10+J11</f>
        <v>44</v>
      </c>
      <c r="K12" s="7">
        <f>J12-H12</f>
        <v>-4956</v>
      </c>
      <c r="L12" s="4"/>
      <c r="M12" s="4"/>
    </row>
    <row r="13" spans="1:13">
      <c r="L13" s="4"/>
      <c r="M13" s="4"/>
    </row>
    <row r="14" spans="1:13" s="7" customFormat="1">
      <c r="A14" s="1" t="s">
        <v>74</v>
      </c>
      <c r="B14" s="1" t="s">
        <v>75</v>
      </c>
      <c r="C14" s="1">
        <v>23357</v>
      </c>
      <c r="D14" s="1" t="s">
        <v>26</v>
      </c>
      <c r="E14" s="8">
        <v>43678</v>
      </c>
      <c r="F14" s="8">
        <v>43707</v>
      </c>
      <c r="G14" s="1">
        <v>3000</v>
      </c>
      <c r="H14" s="4">
        <v>2.4500000000000002</v>
      </c>
      <c r="I14" s="4">
        <v>3.89</v>
      </c>
      <c r="J14" s="4">
        <f>G14*I14</f>
        <v>11670</v>
      </c>
      <c r="K14" s="7" t="e">
        <f ca="1">IF(AND(F14&lt;&gt;"", I14/H14&lt;=0.75),"Stop Lose!",IF(AND(F14&lt;&gt;"", _xlfn.DAYS(TODAY(), E14)&gt;2), "Hold Too Long", "Ok"))</f>
        <v>#NAME?</v>
      </c>
      <c r="L14" s="1"/>
      <c r="M14" s="1"/>
    </row>
    <row r="15" spans="1:13" s="7" customFormat="1">
      <c r="A15" s="1"/>
      <c r="B15" s="1"/>
      <c r="C15" s="1"/>
      <c r="D15" s="1" t="s">
        <v>32</v>
      </c>
      <c r="E15" s="8">
        <v>43676</v>
      </c>
      <c r="F15" s="8">
        <v>43714</v>
      </c>
      <c r="G15" s="1">
        <v>2000</v>
      </c>
      <c r="H15" s="4">
        <v>0.4</v>
      </c>
      <c r="I15" s="4">
        <v>0.36</v>
      </c>
      <c r="J15" s="4">
        <f>G15*I15</f>
        <v>720</v>
      </c>
      <c r="K15" s="7" t="e">
        <f ca="1">IF(AND(F15&lt;&gt;"", I15/H15&lt;=0.75),"Stop Lose!",IF(AND(F15&lt;&gt;"", _xlfn.DAYS(TODAY(), E15)&gt;2), "Hold Too Long", "Ok"))</f>
        <v>#NAME?</v>
      </c>
      <c r="L15" s="1"/>
      <c r="M15" s="1"/>
    </row>
    <row r="16" spans="1:13" s="7" customFormat="1">
      <c r="A16" s="1"/>
      <c r="B16" s="1"/>
      <c r="C16" s="1"/>
      <c r="D16" s="1" t="s">
        <v>26</v>
      </c>
      <c r="E16" s="8">
        <v>43677</v>
      </c>
      <c r="F16" s="8">
        <v>43707</v>
      </c>
      <c r="G16" s="1">
        <v>1000</v>
      </c>
      <c r="H16" s="4">
        <v>1.36</v>
      </c>
      <c r="I16" s="4">
        <v>2.58</v>
      </c>
      <c r="J16" s="4">
        <f>G16*I16</f>
        <v>2580</v>
      </c>
      <c r="K16" s="7" t="e">
        <f ca="1">IF(AND(F16&lt;&gt;"", I16/H16&lt;=0.75),"Stop Lose!",IF(AND(F16&lt;&gt;"", _xlfn.DAYS(TODAY(), E16)&gt;2), "Hold Too Long", "Ok"))</f>
        <v>#NAME?</v>
      </c>
      <c r="L16" s="1"/>
      <c r="M16" s="1"/>
    </row>
    <row r="17" spans="1:13" s="7" customFormat="1">
      <c r="A17" s="1"/>
      <c r="B17" s="1" t="s">
        <v>13</v>
      </c>
      <c r="C17" s="1"/>
      <c r="D17" s="1"/>
      <c r="E17" s="1"/>
      <c r="F17" s="1"/>
      <c r="G17" s="1"/>
      <c r="H17" s="4"/>
      <c r="I17" s="4" t="s">
        <v>9</v>
      </c>
      <c r="J17" s="4">
        <f>SUM(J14:J16)</f>
        <v>14970</v>
      </c>
      <c r="L17" s="1">
        <f>SUMIF(F14:F16, "&lt;&gt;",J14:J16)</f>
        <v>14970</v>
      </c>
      <c r="M17" s="1"/>
    </row>
    <row r="18" spans="1:13" s="7" customFormat="1">
      <c r="A18" s="1" t="s">
        <v>23</v>
      </c>
      <c r="B18" s="1">
        <v>20500</v>
      </c>
      <c r="C18" s="1"/>
      <c r="D18" s="1"/>
      <c r="E18" s="1"/>
      <c r="F18" s="1"/>
      <c r="G18" s="1"/>
      <c r="H18" s="4"/>
      <c r="I18" s="4" t="s">
        <v>10</v>
      </c>
      <c r="J18" s="4">
        <f>C14+J17</f>
        <v>38327</v>
      </c>
      <c r="K18" s="7">
        <f>J18-B18</f>
        <v>17827</v>
      </c>
      <c r="L18" s="1"/>
      <c r="M18" s="1"/>
    </row>
    <row r="21" spans="1:13" s="7" customFormat="1">
      <c r="A21" s="1" t="s">
        <v>1</v>
      </c>
      <c r="B21" s="1" t="s">
        <v>5</v>
      </c>
      <c r="C21" s="1">
        <v>8258</v>
      </c>
      <c r="D21" s="1" t="s">
        <v>60</v>
      </c>
      <c r="E21" s="1"/>
      <c r="F21" s="1"/>
      <c r="G21" s="1">
        <v>6500</v>
      </c>
      <c r="H21" s="4">
        <v>1.28</v>
      </c>
      <c r="I21" s="4">
        <v>1.2</v>
      </c>
      <c r="J21" s="4">
        <f>G21*I21</f>
        <v>7800</v>
      </c>
      <c r="L21" s="1"/>
      <c r="M21" s="1"/>
    </row>
    <row r="22" spans="1:13" s="7" customFormat="1">
      <c r="A22" s="1"/>
      <c r="B22" s="1"/>
      <c r="C22" s="1"/>
      <c r="D22" s="1" t="s">
        <v>61</v>
      </c>
      <c r="E22" s="1"/>
      <c r="F22" s="1"/>
      <c r="G22" s="1">
        <v>0</v>
      </c>
      <c r="H22" s="4">
        <v>160.6</v>
      </c>
      <c r="I22" s="4">
        <v>172.6</v>
      </c>
      <c r="J22" s="4">
        <f>G22*I22</f>
        <v>0</v>
      </c>
      <c r="L22" s="1"/>
      <c r="M22" s="1"/>
    </row>
    <row r="23" spans="1:13" s="7" customFormat="1">
      <c r="A23" s="1"/>
      <c r="B23" s="1"/>
      <c r="C23" s="1"/>
      <c r="D23" s="1" t="s">
        <v>33</v>
      </c>
      <c r="E23" s="1"/>
      <c r="F23" s="1"/>
      <c r="G23" s="1">
        <v>200</v>
      </c>
      <c r="H23" s="4">
        <v>44.82</v>
      </c>
      <c r="I23" s="4">
        <v>45.04</v>
      </c>
      <c r="J23" s="4">
        <f>G23*I23</f>
        <v>9008</v>
      </c>
      <c r="L23" s="1"/>
      <c r="M23" s="1"/>
    </row>
    <row r="24" spans="1:13" s="7" customFormat="1">
      <c r="A24" s="1"/>
      <c r="B24" s="1"/>
      <c r="C24" s="1"/>
      <c r="D24" s="1" t="s">
        <v>25</v>
      </c>
      <c r="E24" s="1"/>
      <c r="F24" s="1"/>
      <c r="G24" s="1">
        <v>1520</v>
      </c>
      <c r="H24" s="4">
        <v>4.33</v>
      </c>
      <c r="I24" s="4">
        <v>3.56</v>
      </c>
      <c r="J24" s="4">
        <f>G24*I24</f>
        <v>5411.2</v>
      </c>
      <c r="L24" s="1"/>
      <c r="M24" s="1"/>
    </row>
    <row r="25" spans="1:13" s="7" customFormat="1">
      <c r="A25" s="1"/>
      <c r="B25" s="1" t="s">
        <v>13</v>
      </c>
      <c r="C25" s="1"/>
      <c r="D25" s="1"/>
      <c r="E25" s="1"/>
      <c r="F25" s="1"/>
      <c r="G25" s="1"/>
      <c r="H25" s="4"/>
      <c r="I25" s="4" t="s">
        <v>9</v>
      </c>
      <c r="J25" s="4">
        <f>SUM(J21:J24)</f>
        <v>22219.200000000001</v>
      </c>
      <c r="L25" s="1"/>
      <c r="M25" s="1"/>
    </row>
    <row r="26" spans="1:13" s="7" customFormat="1">
      <c r="A26" s="1" t="s">
        <v>23</v>
      </c>
      <c r="B26" s="1">
        <v>33000</v>
      </c>
      <c r="C26" s="1"/>
      <c r="D26" s="1"/>
      <c r="E26" s="1"/>
      <c r="F26" s="1"/>
      <c r="G26" s="1"/>
      <c r="H26" s="4"/>
      <c r="I26" s="4" t="s">
        <v>10</v>
      </c>
      <c r="J26" s="4">
        <f>C21+J25</f>
        <v>30477.200000000001</v>
      </c>
      <c r="K26" s="7">
        <f>J26-B26</f>
        <v>-2522.7999999999993</v>
      </c>
      <c r="L26" s="1"/>
      <c r="M26" s="1"/>
    </row>
    <row r="28" spans="1:13" s="7" customFormat="1">
      <c r="A28" s="1" t="s">
        <v>23</v>
      </c>
      <c r="B28" s="1">
        <f>B8+B12+B26</f>
        <v>124300</v>
      </c>
      <c r="C28" s="1"/>
      <c r="D28" s="1"/>
      <c r="E28" s="1"/>
      <c r="F28" s="1"/>
      <c r="G28" s="1"/>
      <c r="H28" s="4"/>
      <c r="I28" s="4" t="s">
        <v>14</v>
      </c>
      <c r="J28" s="4">
        <f>J8+J12+J26</f>
        <v>74276.2</v>
      </c>
      <c r="L28" s="1"/>
      <c r="M28" s="1"/>
    </row>
    <row r="31" spans="1:13" s="7" customFormat="1">
      <c r="A31" s="1" t="s">
        <v>15</v>
      </c>
      <c r="B31" s="1" t="s">
        <v>19</v>
      </c>
      <c r="C31" s="1">
        <v>20600</v>
      </c>
      <c r="D31" s="1" t="s">
        <v>24</v>
      </c>
      <c r="E31" s="1"/>
      <c r="F31" s="1"/>
      <c r="G31" s="1">
        <v>100</v>
      </c>
      <c r="H31" s="4">
        <v>73.819999999999993</v>
      </c>
      <c r="I31" s="4">
        <v>46.32</v>
      </c>
      <c r="J31" s="4">
        <f t="shared" ref="J31:J33" si="4">G31*I31</f>
        <v>4632</v>
      </c>
      <c r="L31" s="1"/>
      <c r="M31" s="1"/>
    </row>
    <row r="32" spans="1:13" s="7" customFormat="1">
      <c r="A32" s="1"/>
      <c r="B32" s="1"/>
      <c r="C32" s="1"/>
      <c r="D32" s="1" t="s">
        <v>55</v>
      </c>
      <c r="E32" s="1"/>
      <c r="F32" s="1"/>
      <c r="G32" s="1">
        <v>1500</v>
      </c>
      <c r="H32" s="4">
        <v>9.01</v>
      </c>
      <c r="I32" s="4">
        <v>9.48</v>
      </c>
      <c r="J32" s="4">
        <f t="shared" si="4"/>
        <v>14220</v>
      </c>
      <c r="L32" s="1"/>
      <c r="M32" s="1"/>
    </row>
    <row r="33" spans="1:13" s="7" customFormat="1">
      <c r="A33" s="1"/>
      <c r="B33" s="1"/>
      <c r="C33" s="1"/>
      <c r="D33" s="1" t="s">
        <v>40</v>
      </c>
      <c r="E33" s="1"/>
      <c r="F33" s="1"/>
      <c r="G33" s="1">
        <v>0</v>
      </c>
      <c r="H33" s="4">
        <v>8.7200000000000006</v>
      </c>
      <c r="I33" s="4">
        <v>8.9</v>
      </c>
      <c r="J33" s="4">
        <f t="shared" si="4"/>
        <v>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SUM(J31:J33)</f>
        <v>18852</v>
      </c>
      <c r="L34" s="1"/>
      <c r="M34" s="1"/>
    </row>
    <row r="35" spans="1:13" s="7" customFormat="1">
      <c r="A35" s="1" t="s">
        <v>23</v>
      </c>
      <c r="B35" s="1">
        <v>50000</v>
      </c>
      <c r="C35" s="1"/>
      <c r="D35" s="1"/>
      <c r="E35" s="1"/>
      <c r="F35" s="1"/>
      <c r="G35" s="1"/>
      <c r="H35" s="4"/>
      <c r="I35" s="4" t="s">
        <v>10</v>
      </c>
      <c r="J35" s="4">
        <f>C31+J34</f>
        <v>39452</v>
      </c>
      <c r="K35" s="7">
        <f>J35-B35</f>
        <v>-10548</v>
      </c>
      <c r="L35" s="1"/>
      <c r="M35" s="1"/>
    </row>
    <row r="39" spans="1:13" s="7" customFormat="1">
      <c r="A39" s="1" t="s">
        <v>15</v>
      </c>
      <c r="B39" s="1" t="s">
        <v>16</v>
      </c>
      <c r="C39" s="1">
        <v>241</v>
      </c>
      <c r="D39" s="1" t="s">
        <v>25</v>
      </c>
      <c r="E39" s="1"/>
      <c r="F39" s="1"/>
      <c r="G39" s="1">
        <v>400</v>
      </c>
      <c r="H39" s="4">
        <v>5.69</v>
      </c>
      <c r="I39" s="4">
        <v>4</v>
      </c>
      <c r="J39" s="4">
        <f>G39*I39*A1</f>
        <v>2144</v>
      </c>
      <c r="L39" s="1"/>
      <c r="M39" s="1"/>
    </row>
    <row r="40" spans="1:13" s="7" customFormat="1">
      <c r="A40" s="1"/>
      <c r="B40" s="1"/>
      <c r="C40" s="1"/>
      <c r="D40" s="1" t="s">
        <v>55</v>
      </c>
      <c r="E40" s="1"/>
      <c r="F40" s="1"/>
      <c r="G40" s="1">
        <v>500</v>
      </c>
      <c r="H40" s="4">
        <v>9</v>
      </c>
      <c r="I40" s="4">
        <v>9.48</v>
      </c>
      <c r="J40" s="4">
        <f t="shared" ref="J40" si="5">G40*I40</f>
        <v>4740</v>
      </c>
      <c r="L40" s="1"/>
      <c r="M40" s="1"/>
    </row>
    <row r="41" spans="1:13" s="7" customFormat="1">
      <c r="A41" s="1"/>
      <c r="B41" s="1" t="s">
        <v>13</v>
      </c>
      <c r="C41" s="1"/>
      <c r="D41" s="1"/>
      <c r="E41" s="1"/>
      <c r="F41" s="1"/>
      <c r="G41" s="1"/>
      <c r="H41" s="4"/>
      <c r="I41" s="4" t="s">
        <v>9</v>
      </c>
      <c r="J41" s="4">
        <f>SUM(J39:J40)</f>
        <v>6884</v>
      </c>
      <c r="L41" s="1"/>
      <c r="M41" s="1"/>
    </row>
    <row r="42" spans="1:13" s="7" customFormat="1">
      <c r="A42" s="1" t="s">
        <v>23</v>
      </c>
      <c r="B42" s="1">
        <v>10300</v>
      </c>
      <c r="C42" s="1"/>
      <c r="D42" s="1"/>
      <c r="E42" s="1"/>
      <c r="F42" s="1"/>
      <c r="G42" s="1"/>
      <c r="H42" s="4"/>
      <c r="I42" s="4" t="s">
        <v>10</v>
      </c>
      <c r="J42" s="4">
        <f>C39+J41</f>
        <v>7125</v>
      </c>
      <c r="K42" s="7">
        <f t="shared" ref="K42:K55" si="6">J42-B42</f>
        <v>-3175</v>
      </c>
      <c r="L42" s="1"/>
      <c r="M42" s="1"/>
    </row>
    <row r="44" spans="1:13" s="7" customFormat="1">
      <c r="A44" s="1" t="s">
        <v>15</v>
      </c>
      <c r="B44" s="1" t="s">
        <v>17</v>
      </c>
      <c r="C44" s="1">
        <v>417</v>
      </c>
      <c r="D44" s="1" t="s">
        <v>24</v>
      </c>
      <c r="E44" s="1"/>
      <c r="F44" s="1"/>
      <c r="G44" s="1">
        <v>75</v>
      </c>
      <c r="H44" s="4">
        <v>65.2</v>
      </c>
      <c r="I44" s="4">
        <v>56.85</v>
      </c>
      <c r="J44" s="4">
        <f t="shared" ref="J44" si="7">G44*I44</f>
        <v>4263.75</v>
      </c>
      <c r="L44" s="1"/>
      <c r="M44" s="1"/>
    </row>
    <row r="45" spans="1:13" s="7" customFormat="1">
      <c r="A45" s="1"/>
      <c r="B45" s="1"/>
      <c r="C45" s="1"/>
      <c r="D45" s="1" t="s">
        <v>25</v>
      </c>
      <c r="E45" s="1"/>
      <c r="F45" s="1"/>
      <c r="G45" s="1">
        <v>1200</v>
      </c>
      <c r="H45" s="4">
        <v>5.6</v>
      </c>
      <c r="I45" s="4">
        <v>4</v>
      </c>
      <c r="J45" s="4">
        <f>G45*I45*A1</f>
        <v>6432</v>
      </c>
      <c r="L45" s="1"/>
      <c r="M45" s="1"/>
    </row>
    <row r="46" spans="1:13" s="7" customFormat="1">
      <c r="A46" s="1"/>
      <c r="B46" s="1" t="s">
        <v>13</v>
      </c>
      <c r="C46" s="1"/>
      <c r="D46" s="1"/>
      <c r="E46" s="1"/>
      <c r="F46" s="1"/>
      <c r="G46" s="1"/>
      <c r="H46" s="4"/>
      <c r="I46" s="4" t="s">
        <v>9</v>
      </c>
      <c r="J46" s="4">
        <f>SUM(J44:J45)</f>
        <v>10695.75</v>
      </c>
      <c r="L46" s="1"/>
      <c r="M46" s="1"/>
    </row>
    <row r="47" spans="1:13" s="7" customFormat="1">
      <c r="A47" s="1" t="s">
        <v>23</v>
      </c>
      <c r="B47" s="1">
        <v>17000</v>
      </c>
      <c r="C47" s="1"/>
      <c r="D47" s="1"/>
      <c r="E47" s="1"/>
      <c r="F47" s="1"/>
      <c r="G47" s="1"/>
      <c r="H47" s="4"/>
      <c r="I47" s="4" t="s">
        <v>10</v>
      </c>
      <c r="J47" s="4">
        <f>C44+J46</f>
        <v>11112.75</v>
      </c>
      <c r="K47" s="7">
        <f t="shared" si="6"/>
        <v>-5887.25</v>
      </c>
      <c r="L47" s="1"/>
      <c r="M47" s="1"/>
    </row>
    <row r="49" spans="1:13" s="7" customFormat="1">
      <c r="A49" s="1" t="s">
        <v>15</v>
      </c>
      <c r="B49" s="1" t="s">
        <v>20</v>
      </c>
      <c r="C49" s="1">
        <v>22</v>
      </c>
      <c r="D49" s="1" t="s">
        <v>18</v>
      </c>
      <c r="E49" s="1"/>
      <c r="F49" s="1"/>
      <c r="G49" s="1">
        <v>0</v>
      </c>
      <c r="H49" s="4">
        <v>6.01</v>
      </c>
      <c r="I49" s="4">
        <v>3.94</v>
      </c>
      <c r="J49" s="4">
        <f t="shared" ref="J49" si="8">G49*I49</f>
        <v>0</v>
      </c>
      <c r="L49" s="1"/>
      <c r="M49" s="1"/>
    </row>
    <row r="50" spans="1:13" s="7" customFormat="1">
      <c r="A50" s="1"/>
      <c r="B50" s="1"/>
      <c r="C50" s="1"/>
      <c r="D50" s="1" t="s">
        <v>25</v>
      </c>
      <c r="E50" s="1"/>
      <c r="F50" s="1"/>
      <c r="G50" s="1">
        <v>1330</v>
      </c>
      <c r="H50" s="4">
        <v>6.07</v>
      </c>
      <c r="I50" s="4">
        <v>4</v>
      </c>
      <c r="J50" s="4">
        <f>G50*I50*A1</f>
        <v>7128.8</v>
      </c>
      <c r="L50" s="1"/>
      <c r="M50" s="1"/>
    </row>
    <row r="51" spans="1:13" s="7" customFormat="1">
      <c r="A51" s="1"/>
      <c r="B51" s="1" t="s">
        <v>12</v>
      </c>
      <c r="C51" s="1"/>
      <c r="D51" s="1"/>
      <c r="E51" s="1"/>
      <c r="F51" s="1"/>
      <c r="G51" s="1"/>
      <c r="H51" s="4"/>
      <c r="I51" s="4" t="s">
        <v>9</v>
      </c>
      <c r="J51" s="4">
        <f>SUM(J49:J50)</f>
        <v>7128.8</v>
      </c>
      <c r="L51" s="1"/>
      <c r="M51" s="1"/>
    </row>
    <row r="52" spans="1:13" s="7" customFormat="1">
      <c r="A52" s="1" t="s">
        <v>23</v>
      </c>
      <c r="B52" s="1">
        <v>14100</v>
      </c>
      <c r="C52" s="1"/>
      <c r="D52" s="1"/>
      <c r="E52" s="1"/>
      <c r="F52" s="1"/>
      <c r="G52" s="1"/>
      <c r="H52" s="4"/>
      <c r="I52" s="4" t="s">
        <v>10</v>
      </c>
      <c r="J52" s="4">
        <f>C49+J51</f>
        <v>7150.8</v>
      </c>
      <c r="K52" s="7">
        <f t="shared" si="6"/>
        <v>-6949.2</v>
      </c>
      <c r="L52" s="1"/>
      <c r="M52" s="1"/>
    </row>
    <row r="55" spans="1:13" s="7" customFormat="1">
      <c r="A55" s="1" t="s">
        <v>23</v>
      </c>
      <c r="B55" s="1">
        <f>B42+B47+B52</f>
        <v>41400</v>
      </c>
      <c r="C55" s="1"/>
      <c r="D55" s="1"/>
      <c r="E55" s="1"/>
      <c r="F55" s="1"/>
      <c r="G55" s="1"/>
      <c r="H55" s="4"/>
      <c r="I55" s="4" t="s">
        <v>14</v>
      </c>
      <c r="J55" s="4">
        <f>J42+J47+J51</f>
        <v>25366.55</v>
      </c>
      <c r="K55" s="7">
        <f t="shared" si="6"/>
        <v>-16033.45</v>
      </c>
      <c r="L55" s="1"/>
      <c r="M55" s="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01"/>
  <sheetViews>
    <sheetView topLeftCell="A7" zoomScale="130" zoomScaleNormal="130" workbookViewId="0">
      <selection activeCell="J9" sqref="J9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1315</v>
      </c>
      <c r="D3" s="10" t="s">
        <v>80</v>
      </c>
      <c r="E3" s="11">
        <v>43679</v>
      </c>
      <c r="F3" s="11"/>
      <c r="G3" s="10">
        <v>2000</v>
      </c>
      <c r="H3" s="12">
        <v>4.1500000000000004</v>
      </c>
      <c r="I3" s="12">
        <v>2.59</v>
      </c>
      <c r="J3" s="12">
        <f>G3*I3</f>
        <v>5180</v>
      </c>
      <c r="K3" s="13" t="e">
        <f ca="1">IF(AND(F3&lt;&gt;"", I3/H3&lt;=0.75),"Stop Lose!",IF(AND(F3&lt;&gt;"", _xlfn.DAYS(TODAY(), E3)&gt;2), "Hold Too Long", "Ok"))</f>
        <v>#NAME?</v>
      </c>
      <c r="L3" s="10" t="s">
        <v>90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7000</v>
      </c>
      <c r="H4" s="12">
        <v>3.67</v>
      </c>
      <c r="I4" s="12">
        <v>1.02</v>
      </c>
      <c r="J4" s="12">
        <f t="shared" ref="J4:J7" si="0">G4*I4</f>
        <v>7140</v>
      </c>
      <c r="K4" s="13" t="str">
        <f t="shared" ref="K4:K7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85</v>
      </c>
      <c r="E5" s="11">
        <v>43714</v>
      </c>
      <c r="F5" s="11">
        <v>43728</v>
      </c>
      <c r="G5" s="10">
        <v>2500</v>
      </c>
      <c r="H5" s="12">
        <v>1.5</v>
      </c>
      <c r="I5" s="12">
        <v>0.4</v>
      </c>
      <c r="J5" s="12">
        <f t="shared" si="0"/>
        <v>1000</v>
      </c>
      <c r="K5" s="13" t="str">
        <f t="shared" ca="1" si="1"/>
        <v>Stop Lose!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0.11</v>
      </c>
      <c r="J6" s="12">
        <f t="shared" si="0"/>
        <v>1430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43692</v>
      </c>
      <c r="F7" s="11">
        <v>43728</v>
      </c>
      <c r="G7" s="10">
        <v>4000</v>
      </c>
      <c r="H7" s="12">
        <v>0.75</v>
      </c>
      <c r="I7" s="12">
        <v>0.01</v>
      </c>
      <c r="J7" s="12">
        <f t="shared" si="0"/>
        <v>40</v>
      </c>
      <c r="K7" s="13" t="str">
        <f t="shared" ca="1" si="1"/>
        <v>Stop Lose!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14790</v>
      </c>
      <c r="K8" s="13"/>
      <c r="L8" s="10">
        <f>SUMIF(F3:F7, "&lt;&gt;",J3:J7)</f>
        <v>9610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16105</v>
      </c>
      <c r="I9" s="12" t="s">
        <v>10</v>
      </c>
      <c r="J9" s="12">
        <f>C3+J8</f>
        <v>16105</v>
      </c>
      <c r="K9" s="13">
        <f>J9-H9</f>
        <v>0</v>
      </c>
      <c r="L9" s="12" t="str">
        <f ca="1">IF(WEEKDAY(TODAY())=6, J9-#REF!,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2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6158</v>
      </c>
      <c r="D15" s="10" t="s">
        <v>84</v>
      </c>
      <c r="E15" s="11">
        <v>43703</v>
      </c>
      <c r="F15" s="11">
        <v>43728</v>
      </c>
      <c r="G15" s="10">
        <v>10000</v>
      </c>
      <c r="H15" s="12">
        <v>0.71</v>
      </c>
      <c r="I15" s="12">
        <v>0.02</v>
      </c>
      <c r="J15" s="12">
        <f t="shared" ref="J15:J22" si="3">G15*I15</f>
        <v>200</v>
      </c>
      <c r="K15" s="13" t="str">
        <f t="shared" ref="K15:K22" ca="1" si="4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84</v>
      </c>
      <c r="E16" s="11">
        <v>43703</v>
      </c>
      <c r="F16" s="11">
        <v>43756</v>
      </c>
      <c r="G16" s="10">
        <v>16000</v>
      </c>
      <c r="H16" s="12">
        <v>0.81</v>
      </c>
      <c r="I16" s="12">
        <v>0.11</v>
      </c>
      <c r="J16" s="12">
        <f t="shared" si="3"/>
        <v>1760</v>
      </c>
      <c r="K16" s="13" t="str">
        <f t="shared" ca="1" si="4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92</v>
      </c>
      <c r="E17" s="11">
        <v>43713</v>
      </c>
      <c r="F17" s="11">
        <v>43756</v>
      </c>
      <c r="G17" s="10">
        <v>3000</v>
      </c>
      <c r="H17" s="12">
        <v>0.66</v>
      </c>
      <c r="I17" s="12">
        <v>0.28000000000000003</v>
      </c>
      <c r="J17" s="12">
        <f t="shared" si="3"/>
        <v>840.00000000000011</v>
      </c>
      <c r="K17" s="13" t="str">
        <f t="shared" ca="1" si="4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96</v>
      </c>
      <c r="E18" s="11">
        <v>43720</v>
      </c>
      <c r="F18" s="11">
        <v>43763</v>
      </c>
      <c r="G18" s="10">
        <v>1000</v>
      </c>
      <c r="H18" s="12">
        <v>0.8</v>
      </c>
      <c r="I18" s="12">
        <v>0.81</v>
      </c>
      <c r="J18" s="12">
        <f t="shared" si="3"/>
        <v>810</v>
      </c>
      <c r="K18" s="13" t="e">
        <f t="shared" ca="1" si="4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61</v>
      </c>
      <c r="E19" s="11">
        <v>43705</v>
      </c>
      <c r="F19" s="11"/>
      <c r="G19" s="10">
        <v>90</v>
      </c>
      <c r="H19" s="12">
        <v>156.6</v>
      </c>
      <c r="I19" s="12">
        <v>99.58</v>
      </c>
      <c r="J19" s="12">
        <f t="shared" si="3"/>
        <v>8962.2000000000007</v>
      </c>
      <c r="K19" s="13" t="e">
        <f t="shared" ca="1" si="4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95</v>
      </c>
      <c r="E20" s="11">
        <v>43719</v>
      </c>
      <c r="F20" s="11">
        <v>43756</v>
      </c>
      <c r="G20" s="10">
        <v>200</v>
      </c>
      <c r="H20" s="12">
        <v>4</v>
      </c>
      <c r="I20" s="12">
        <v>3.3</v>
      </c>
      <c r="J20" s="12">
        <f t="shared" si="3"/>
        <v>660</v>
      </c>
      <c r="K20" s="13" t="e">
        <f t="shared" ca="1" si="4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94</v>
      </c>
      <c r="E21" s="11">
        <v>43717</v>
      </c>
      <c r="F21" s="11">
        <v>43756</v>
      </c>
      <c r="G21" s="10">
        <v>700</v>
      </c>
      <c r="H21" s="12">
        <v>3.5</v>
      </c>
      <c r="I21" s="12">
        <v>2.1</v>
      </c>
      <c r="J21" s="12">
        <f t="shared" si="3"/>
        <v>1470</v>
      </c>
      <c r="K21" s="13" t="str">
        <f t="shared" ca="1" si="4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89</v>
      </c>
      <c r="E22" s="11">
        <v>43717</v>
      </c>
      <c r="F22" s="11">
        <v>43756</v>
      </c>
      <c r="G22" s="10">
        <v>200</v>
      </c>
      <c r="H22" s="12">
        <v>11</v>
      </c>
      <c r="I22" s="12">
        <v>9.8000000000000007</v>
      </c>
      <c r="J22" s="12">
        <f t="shared" si="3"/>
        <v>1960.0000000000002</v>
      </c>
      <c r="K22" s="13" t="e">
        <f t="shared" ca="1" si="4"/>
        <v>#NAME?</v>
      </c>
      <c r="L22" s="10"/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16662.2</v>
      </c>
      <c r="K23" s="13"/>
      <c r="L23" s="10">
        <f>SUMIF(F15:F22, "&lt;&gt;",J15:J22)</f>
        <v>7700</v>
      </c>
      <c r="M23" s="10" t="s">
        <v>36</v>
      </c>
      <c r="N23" s="13"/>
    </row>
    <row r="24" spans="1:14" s="7" customFormat="1">
      <c r="A24" s="1" t="s">
        <v>23</v>
      </c>
      <c r="B24" s="10">
        <v>8500</v>
      </c>
      <c r="C24" s="10"/>
      <c r="D24" s="10"/>
      <c r="E24" s="10"/>
      <c r="F24" s="10"/>
      <c r="G24" s="10"/>
      <c r="H24" s="12">
        <v>22820</v>
      </c>
      <c r="I24" s="12" t="s">
        <v>10</v>
      </c>
      <c r="J24" s="12">
        <f>C15+J23</f>
        <v>22820.2</v>
      </c>
      <c r="K24" s="13">
        <f>J24-H24</f>
        <v>0.2000000000007276</v>
      </c>
      <c r="L24" s="12" t="str">
        <f ca="1">IF(WEEKDAY(TODAY())=6, J24-#REF!, "")</f>
        <v/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289</v>
      </c>
      <c r="D27" s="10" t="s">
        <v>60</v>
      </c>
      <c r="E27" s="10"/>
      <c r="F27" s="10"/>
      <c r="G27" s="10">
        <v>13600</v>
      </c>
      <c r="H27" s="12">
        <v>1.21</v>
      </c>
      <c r="I27" s="12">
        <v>0.81</v>
      </c>
      <c r="J27" s="12">
        <f>G27*I27</f>
        <v>11016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61</v>
      </c>
      <c r="E28" s="10"/>
      <c r="F28" s="10"/>
      <c r="G28" s="10">
        <v>41</v>
      </c>
      <c r="H28" s="12">
        <v>151.6</v>
      </c>
      <c r="I28" s="12">
        <v>118.96</v>
      </c>
      <c r="J28" s="12">
        <f>G28*I28</f>
        <v>4877.3599999999997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87</v>
      </c>
      <c r="E29" s="10"/>
      <c r="F29" s="10"/>
      <c r="G29" s="10">
        <v>0</v>
      </c>
      <c r="H29" s="12">
        <v>43.05</v>
      </c>
      <c r="I29" s="12">
        <v>27.2</v>
      </c>
      <c r="J29" s="12">
        <f>G29*I29</f>
        <v>0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25</v>
      </c>
      <c r="E30" s="10"/>
      <c r="F30" s="10"/>
      <c r="G30" s="10">
        <v>1520</v>
      </c>
      <c r="H30" s="12">
        <v>4.33</v>
      </c>
      <c r="I30" s="12">
        <v>3.15</v>
      </c>
      <c r="J30" s="12">
        <f>G30*I30</f>
        <v>4788</v>
      </c>
      <c r="K30" s="13"/>
      <c r="L30" s="10"/>
      <c r="M30" s="10"/>
      <c r="N30" s="13"/>
    </row>
    <row r="31" spans="1:14" s="7" customFormat="1">
      <c r="A31" s="1"/>
      <c r="B31" s="10" t="s">
        <v>13</v>
      </c>
      <c r="C31" s="10"/>
      <c r="D31" s="10"/>
      <c r="E31" s="10"/>
      <c r="F31" s="10"/>
      <c r="G31" s="10"/>
      <c r="H31" s="12"/>
      <c r="I31" s="12" t="s">
        <v>9</v>
      </c>
      <c r="J31" s="12">
        <f>SUM(J27:J30)</f>
        <v>20681.36</v>
      </c>
      <c r="K31" s="13"/>
      <c r="L31" s="10"/>
      <c r="M31" s="10"/>
      <c r="N31" s="13"/>
    </row>
    <row r="32" spans="1:14" s="7" customFormat="1">
      <c r="A32" s="1" t="s">
        <v>23</v>
      </c>
      <c r="B32" s="10">
        <v>31340</v>
      </c>
      <c r="C32" s="10"/>
      <c r="D32" s="10"/>
      <c r="E32" s="10"/>
      <c r="F32" s="10"/>
      <c r="G32" s="10"/>
      <c r="H32" s="12">
        <v>31139</v>
      </c>
      <c r="I32" s="12" t="s">
        <v>10</v>
      </c>
      <c r="J32" s="12">
        <f>C27+J31</f>
        <v>20970.36</v>
      </c>
      <c r="K32" s="13">
        <f>J32-H32</f>
        <v>-10168.64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23</v>
      </c>
      <c r="B34" s="10">
        <f>B9+B13+B32</f>
        <v>131440</v>
      </c>
      <c r="C34" s="10"/>
      <c r="D34" s="10"/>
      <c r="E34" s="10"/>
      <c r="F34" s="10"/>
      <c r="G34" s="10"/>
      <c r="H34" s="12"/>
      <c r="I34" s="12" t="s">
        <v>14</v>
      </c>
      <c r="J34" s="12">
        <f>J9+J13+J32</f>
        <v>37533.360000000001</v>
      </c>
      <c r="K34" s="13"/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15</v>
      </c>
      <c r="B37" s="10" t="s">
        <v>19</v>
      </c>
      <c r="C37" s="10">
        <v>146</v>
      </c>
      <c r="D37" s="10" t="s">
        <v>24</v>
      </c>
      <c r="E37" s="10"/>
      <c r="F37" s="10"/>
      <c r="G37" s="10">
        <v>0</v>
      </c>
      <c r="H37" s="12">
        <v>49.28</v>
      </c>
      <c r="I37" s="12">
        <v>31</v>
      </c>
      <c r="J37" s="12">
        <f t="shared" ref="J37:J39" si="5">G37*I37</f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86</v>
      </c>
      <c r="E38" s="10"/>
      <c r="F38" s="10"/>
      <c r="G38" s="10">
        <v>0</v>
      </c>
      <c r="H38" s="12">
        <v>19.260000000000002</v>
      </c>
      <c r="I38" s="12">
        <v>14.59</v>
      </c>
      <c r="J38" s="12">
        <f t="shared" si="5"/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55</v>
      </c>
      <c r="E39" s="10"/>
      <c r="F39" s="10"/>
      <c r="G39" s="10">
        <v>6200</v>
      </c>
      <c r="H39" s="12">
        <v>9.7200000000000006</v>
      </c>
      <c r="I39" s="12">
        <v>7.38</v>
      </c>
      <c r="J39" s="12">
        <f t="shared" si="5"/>
        <v>45756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SUM(J37:J39)</f>
        <v>45756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68100</v>
      </c>
      <c r="C41" s="10"/>
      <c r="D41" s="10"/>
      <c r="E41" s="10"/>
      <c r="F41" s="10"/>
      <c r="G41" s="10"/>
      <c r="H41" s="12"/>
      <c r="I41" s="12" t="s">
        <v>10</v>
      </c>
      <c r="J41" s="12">
        <f>C37+J40</f>
        <v>45902</v>
      </c>
      <c r="K41" s="13">
        <f>J41-B41</f>
        <v>-22198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16</v>
      </c>
      <c r="C45" s="10">
        <v>256</v>
      </c>
      <c r="D45" s="10" t="s">
        <v>25</v>
      </c>
      <c r="E45" s="10"/>
      <c r="F45" s="10"/>
      <c r="G45" s="10">
        <v>400</v>
      </c>
      <c r="H45" s="12">
        <v>5.69</v>
      </c>
      <c r="I45" s="12">
        <v>3.67</v>
      </c>
      <c r="J45" s="12">
        <f>G45*I45*A1</f>
        <v>1967.1200000000001</v>
      </c>
      <c r="K45" s="13"/>
      <c r="L45" s="10"/>
      <c r="M45" s="10"/>
      <c r="N45" s="13"/>
    </row>
    <row r="46" spans="1:14" s="7" customFormat="1">
      <c r="A46" s="1"/>
      <c r="B46" s="10"/>
      <c r="C46" s="10"/>
      <c r="D46" s="10" t="s">
        <v>93</v>
      </c>
      <c r="E46" s="10"/>
      <c r="F46" s="10"/>
      <c r="G46" s="10">
        <v>500</v>
      </c>
      <c r="H46" s="12">
        <v>7.56</v>
      </c>
      <c r="I46" s="12">
        <v>7.38</v>
      </c>
      <c r="J46" s="12">
        <f t="shared" ref="J46" si="6">G46*I46</f>
        <v>3690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SUM(J45:J46)</f>
        <v>5657.12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10300</v>
      </c>
      <c r="C48" s="10"/>
      <c r="D48" s="10"/>
      <c r="E48" s="10"/>
      <c r="F48" s="10"/>
      <c r="G48" s="10"/>
      <c r="H48" s="12"/>
      <c r="I48" s="12" t="s">
        <v>10</v>
      </c>
      <c r="J48" s="12">
        <f>C45+J47</f>
        <v>5913.12</v>
      </c>
      <c r="K48" s="13">
        <f t="shared" ref="K48:K61" si="7">J48-B48</f>
        <v>-4386.88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17</v>
      </c>
      <c r="C50" s="10">
        <v>417</v>
      </c>
      <c r="D50" s="10" t="s">
        <v>24</v>
      </c>
      <c r="E50" s="10"/>
      <c r="F50" s="10"/>
      <c r="G50" s="10">
        <v>75</v>
      </c>
      <c r="H50" s="12">
        <v>65.2</v>
      </c>
      <c r="I50" s="12">
        <v>56.85</v>
      </c>
      <c r="J50" s="12">
        <f t="shared" ref="J50" si="8">G50*I50</f>
        <v>4263.75</v>
      </c>
      <c r="K50" s="13"/>
      <c r="L50" s="10"/>
      <c r="M50" s="10"/>
      <c r="N50" s="13"/>
    </row>
    <row r="51" spans="1:14" s="7" customFormat="1">
      <c r="A51" s="1"/>
      <c r="B51" s="10"/>
      <c r="C51" s="10"/>
      <c r="D51" s="10" t="s">
        <v>93</v>
      </c>
      <c r="E51" s="10"/>
      <c r="F51" s="10"/>
      <c r="G51" s="10">
        <v>800</v>
      </c>
      <c r="H51" s="12">
        <v>6.65</v>
      </c>
      <c r="I51" s="12">
        <v>6.65</v>
      </c>
      <c r="J51" s="12">
        <f>G51*I51</f>
        <v>5320</v>
      </c>
      <c r="K51" s="13"/>
      <c r="L51" s="10"/>
      <c r="M51" s="10"/>
      <c r="N51" s="13"/>
    </row>
    <row r="52" spans="1:14" s="7" customFormat="1">
      <c r="A52" s="1"/>
      <c r="B52" s="10" t="s">
        <v>13</v>
      </c>
      <c r="C52" s="10"/>
      <c r="D52" s="10"/>
      <c r="E52" s="10"/>
      <c r="F52" s="10"/>
      <c r="G52" s="10"/>
      <c r="H52" s="12"/>
      <c r="I52" s="12" t="s">
        <v>9</v>
      </c>
      <c r="J52" s="12">
        <f>SUM(J50:J51)</f>
        <v>9583.75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17000</v>
      </c>
      <c r="C53" s="10"/>
      <c r="D53" s="10"/>
      <c r="E53" s="10"/>
      <c r="F53" s="10"/>
      <c r="G53" s="10"/>
      <c r="H53" s="12"/>
      <c r="I53" s="12" t="s">
        <v>10</v>
      </c>
      <c r="J53" s="12">
        <f>C50+J52</f>
        <v>10000.75</v>
      </c>
      <c r="K53" s="13">
        <f t="shared" si="7"/>
        <v>-6999.25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15</v>
      </c>
      <c r="B55" s="10" t="s">
        <v>20</v>
      </c>
      <c r="C55" s="10">
        <v>22</v>
      </c>
      <c r="D55" s="10" t="s">
        <v>18</v>
      </c>
      <c r="E55" s="10"/>
      <c r="F55" s="10"/>
      <c r="G55" s="10">
        <v>0</v>
      </c>
      <c r="H55" s="12">
        <v>6.01</v>
      </c>
      <c r="I55" s="12">
        <v>3.94</v>
      </c>
      <c r="J55" s="12">
        <f t="shared" ref="J55" si="9">G55*I55</f>
        <v>0</v>
      </c>
      <c r="K55" s="13"/>
      <c r="L55" s="10"/>
      <c r="M55" s="10"/>
      <c r="N55" s="13"/>
    </row>
    <row r="56" spans="1:14" s="7" customFormat="1">
      <c r="A56" s="1"/>
      <c r="B56" s="10"/>
      <c r="C56" s="10"/>
      <c r="D56" s="10" t="s">
        <v>25</v>
      </c>
      <c r="E56" s="10"/>
      <c r="F56" s="10"/>
      <c r="G56" s="10">
        <v>1330</v>
      </c>
      <c r="H56" s="12">
        <v>6.07</v>
      </c>
      <c r="I56" s="12">
        <v>3.67</v>
      </c>
      <c r="J56" s="12">
        <f>G56*I56</f>
        <v>4881.0999999999995</v>
      </c>
      <c r="K56" s="13"/>
      <c r="L56" s="10"/>
      <c r="M56" s="10"/>
      <c r="N56" s="13"/>
    </row>
    <row r="57" spans="1:14" s="7" customFormat="1">
      <c r="A57" s="1"/>
      <c r="B57" s="10" t="s">
        <v>12</v>
      </c>
      <c r="C57" s="10"/>
      <c r="D57" s="10"/>
      <c r="E57" s="10"/>
      <c r="F57" s="10"/>
      <c r="G57" s="10"/>
      <c r="H57" s="12"/>
      <c r="I57" s="12" t="s">
        <v>9</v>
      </c>
      <c r="J57" s="12">
        <f>SUM(J55:J56)</f>
        <v>4881.0999999999995</v>
      </c>
      <c r="K57" s="13"/>
      <c r="L57" s="10"/>
      <c r="M57" s="10"/>
      <c r="N57" s="13"/>
    </row>
    <row r="58" spans="1:14" s="7" customFormat="1">
      <c r="A58" s="1" t="s">
        <v>23</v>
      </c>
      <c r="B58" s="10">
        <v>14100</v>
      </c>
      <c r="C58" s="10"/>
      <c r="D58" s="10"/>
      <c r="E58" s="10"/>
      <c r="F58" s="10"/>
      <c r="G58" s="10"/>
      <c r="H58" s="12"/>
      <c r="I58" s="12" t="s">
        <v>10</v>
      </c>
      <c r="J58" s="12">
        <f>C55+J57</f>
        <v>4903.0999999999995</v>
      </c>
      <c r="K58" s="13">
        <f t="shared" si="7"/>
        <v>-9196.9000000000015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 s="7" customFormat="1">
      <c r="A61" s="1" t="s">
        <v>23</v>
      </c>
      <c r="B61" s="10">
        <f>B48+B53+B58</f>
        <v>41400</v>
      </c>
      <c r="C61" s="10"/>
      <c r="D61" s="10"/>
      <c r="E61" s="10"/>
      <c r="F61" s="10"/>
      <c r="G61" s="10"/>
      <c r="H61" s="12"/>
      <c r="I61" s="12" t="s">
        <v>14</v>
      </c>
      <c r="J61" s="12">
        <f>J48+J53+J57</f>
        <v>20794.969999999998</v>
      </c>
      <c r="K61" s="13">
        <f t="shared" si="7"/>
        <v>-20605.030000000002</v>
      </c>
      <c r="L61" s="10"/>
      <c r="M61" s="10"/>
      <c r="N61" s="13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100"/>
  <sheetViews>
    <sheetView topLeftCell="B13" zoomScale="130" zoomScaleNormal="130" workbookViewId="0">
      <selection activeCell="C16" sqref="C1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-48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2.73</v>
      </c>
      <c r="J3" s="12">
        <f>G3*I3</f>
        <v>4095</v>
      </c>
      <c r="K3" s="13" t="e">
        <f ca="1">IF(AND(F3&lt;&gt;"", I3/H3&lt;=0.75),"Stop Lose!",IF(AND(F3&lt;&gt;"", _xlfn.DAYS(TODAY(), E3)&gt;2), "Hold Too Long", "Ok"))</f>
        <v>#NAME?</v>
      </c>
      <c r="L3" s="10" t="s">
        <v>97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7000</v>
      </c>
      <c r="H4" s="12">
        <v>3.67</v>
      </c>
      <c r="I4" s="12">
        <v>1.17</v>
      </c>
      <c r="J4" s="12">
        <f t="shared" ref="J4:J7" si="0">G4*I4</f>
        <v>8189.9999999999991</v>
      </c>
      <c r="K4" s="13" t="str">
        <f t="shared" ref="K4:K7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98</v>
      </c>
      <c r="E5" s="11">
        <v>43724</v>
      </c>
      <c r="F5" s="11">
        <v>43728</v>
      </c>
      <c r="G5" s="10">
        <v>2400</v>
      </c>
      <c r="H5" s="12">
        <v>0.86</v>
      </c>
      <c r="I5" s="12">
        <v>0.9</v>
      </c>
      <c r="J5" s="12">
        <f t="shared" si="0"/>
        <v>2160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0.06</v>
      </c>
      <c r="J6" s="12">
        <f t="shared" si="0"/>
        <v>780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43692</v>
      </c>
      <c r="F7" s="11">
        <v>43728</v>
      </c>
      <c r="G7" s="10">
        <v>4000</v>
      </c>
      <c r="H7" s="12">
        <v>0.75</v>
      </c>
      <c r="I7" s="12">
        <v>0.01</v>
      </c>
      <c r="J7" s="12">
        <f t="shared" si="0"/>
        <v>40</v>
      </c>
      <c r="K7" s="13" t="str">
        <f t="shared" ca="1" si="1"/>
        <v>Stop Lose!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15265</v>
      </c>
      <c r="K8" s="13"/>
      <c r="L8" s="10">
        <f>SUMIF(F3:F7, "&lt;&gt;",J3:J7)</f>
        <v>11170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16105</v>
      </c>
      <c r="I9" s="12" t="s">
        <v>10</v>
      </c>
      <c r="J9" s="12">
        <f>C3+J8</f>
        <v>15217</v>
      </c>
      <c r="K9" s="13">
        <f>J9-H9</f>
        <v>-888</v>
      </c>
      <c r="L9" s="12" t="str">
        <f ca="1">IF(WEEKDAY(TODAY())=6, J9-#REF!,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2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5405</v>
      </c>
      <c r="D15" s="10" t="s">
        <v>84</v>
      </c>
      <c r="E15" s="11">
        <v>43703</v>
      </c>
      <c r="F15" s="11">
        <v>43728</v>
      </c>
      <c r="G15" s="10">
        <v>10000</v>
      </c>
      <c r="H15" s="12">
        <v>0.71</v>
      </c>
      <c r="I15" s="12">
        <v>0.01</v>
      </c>
      <c r="J15" s="12">
        <f t="shared" ref="J15:J21" si="3">G15*I15</f>
        <v>100</v>
      </c>
      <c r="K15" s="13" t="str">
        <f t="shared" ref="K15:K21" ca="1" si="4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84</v>
      </c>
      <c r="E16" s="11">
        <v>43703</v>
      </c>
      <c r="F16" s="11">
        <v>43756</v>
      </c>
      <c r="G16" s="10">
        <v>16000</v>
      </c>
      <c r="H16" s="12">
        <v>0.81</v>
      </c>
      <c r="I16" s="12">
        <v>0.06</v>
      </c>
      <c r="J16" s="12">
        <f t="shared" si="3"/>
        <v>960</v>
      </c>
      <c r="K16" s="13" t="str">
        <f t="shared" ca="1" si="4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92</v>
      </c>
      <c r="E17" s="11">
        <v>43713</v>
      </c>
      <c r="F17" s="11">
        <v>43756</v>
      </c>
      <c r="G17" s="10">
        <v>3000</v>
      </c>
      <c r="H17" s="12">
        <v>0.66</v>
      </c>
      <c r="I17" s="12">
        <v>0.15</v>
      </c>
      <c r="J17" s="12">
        <f t="shared" si="3"/>
        <v>450</v>
      </c>
      <c r="K17" s="13" t="str">
        <f t="shared" ca="1" si="4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96</v>
      </c>
      <c r="E18" s="11">
        <v>43720</v>
      </c>
      <c r="F18" s="11">
        <v>43763</v>
      </c>
      <c r="G18" s="10">
        <v>1000</v>
      </c>
      <c r="H18" s="12">
        <v>0.8</v>
      </c>
      <c r="I18" s="12">
        <v>0.67</v>
      </c>
      <c r="J18" s="12">
        <f t="shared" si="3"/>
        <v>670</v>
      </c>
      <c r="K18" s="13" t="e">
        <f t="shared" ca="1" si="4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61</v>
      </c>
      <c r="E19" s="11">
        <v>43705</v>
      </c>
      <c r="F19" s="11"/>
      <c r="G19" s="10">
        <v>90</v>
      </c>
      <c r="H19" s="12">
        <v>156.6</v>
      </c>
      <c r="I19" s="12">
        <v>86.93</v>
      </c>
      <c r="J19" s="12">
        <f t="shared" si="3"/>
        <v>7823.7000000000007</v>
      </c>
      <c r="K19" s="13" t="e">
        <f t="shared" ca="1" si="4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94</v>
      </c>
      <c r="E20" s="11">
        <v>43717</v>
      </c>
      <c r="F20" s="11">
        <v>43756</v>
      </c>
      <c r="G20" s="10">
        <v>700</v>
      </c>
      <c r="H20" s="12">
        <v>3.5</v>
      </c>
      <c r="I20" s="12">
        <v>2.2400000000000002</v>
      </c>
      <c r="J20" s="12">
        <f t="shared" si="3"/>
        <v>1568.0000000000002</v>
      </c>
      <c r="K20" s="13" t="str">
        <f t="shared" ca="1" si="4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89</v>
      </c>
      <c r="E21" s="11">
        <v>43717</v>
      </c>
      <c r="F21" s="11">
        <v>43756</v>
      </c>
      <c r="G21" s="10">
        <v>200</v>
      </c>
      <c r="H21" s="12">
        <v>11</v>
      </c>
      <c r="I21" s="12">
        <v>6.1</v>
      </c>
      <c r="J21" s="12">
        <f t="shared" si="3"/>
        <v>1220</v>
      </c>
      <c r="K21" s="13" t="str">
        <f t="shared" ca="1" si="4"/>
        <v>Stop Lose!</v>
      </c>
      <c r="L21" s="10"/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12791.7</v>
      </c>
      <c r="K22" s="13"/>
      <c r="L22" s="10">
        <f>SUMIF(F15:F21, "&lt;&gt;",J15:J21)</f>
        <v>4968</v>
      </c>
      <c r="M22" s="10" t="s">
        <v>36</v>
      </c>
      <c r="N22" s="13"/>
    </row>
    <row r="23" spans="1:14" s="7" customFormat="1">
      <c r="A23" s="1" t="s">
        <v>23</v>
      </c>
      <c r="B23" s="10">
        <v>8500</v>
      </c>
      <c r="C23" s="10"/>
      <c r="D23" s="10"/>
      <c r="E23" s="10"/>
      <c r="F23" s="10"/>
      <c r="G23" s="10"/>
      <c r="H23" s="12">
        <v>22820</v>
      </c>
      <c r="I23" s="12" t="s">
        <v>10</v>
      </c>
      <c r="J23" s="12">
        <f>C15+J22</f>
        <v>18196.7</v>
      </c>
      <c r="K23" s="13">
        <f>J23-H23</f>
        <v>-4623.2999999999993</v>
      </c>
      <c r="L23" s="12" t="str">
        <f ca="1">IF(WEEKDAY(TODAY())=6, J23-#REF!, "")</f>
        <v/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289</v>
      </c>
      <c r="D26" s="10" t="s">
        <v>60</v>
      </c>
      <c r="E26" s="10"/>
      <c r="F26" s="10"/>
      <c r="G26" s="10">
        <v>13600</v>
      </c>
      <c r="H26" s="12">
        <v>1.21</v>
      </c>
      <c r="I26" s="12">
        <v>0.81</v>
      </c>
      <c r="J26" s="12">
        <f>G26*I26</f>
        <v>11016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61</v>
      </c>
      <c r="E27" s="10"/>
      <c r="F27" s="10"/>
      <c r="G27" s="10">
        <v>41</v>
      </c>
      <c r="H27" s="12">
        <v>151.6</v>
      </c>
      <c r="I27" s="12">
        <v>118.96</v>
      </c>
      <c r="J27" s="12">
        <f>G27*I27</f>
        <v>4877.3599999999997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87</v>
      </c>
      <c r="E28" s="10"/>
      <c r="F28" s="10"/>
      <c r="G28" s="10">
        <v>0</v>
      </c>
      <c r="H28" s="12">
        <v>43.05</v>
      </c>
      <c r="I28" s="12">
        <v>27.2</v>
      </c>
      <c r="J28" s="12">
        <f>G28*I28</f>
        <v>0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1520</v>
      </c>
      <c r="H29" s="12">
        <v>4.33</v>
      </c>
      <c r="I29" s="12">
        <v>3.15</v>
      </c>
      <c r="J29" s="12">
        <f>G29*I29</f>
        <v>4788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SUM(J26:J29)</f>
        <v>20681.36</v>
      </c>
      <c r="K30" s="13"/>
      <c r="L30" s="10"/>
      <c r="M30" s="10"/>
      <c r="N30" s="13"/>
    </row>
    <row r="31" spans="1:14" s="7" customFormat="1">
      <c r="A31" s="1" t="s">
        <v>23</v>
      </c>
      <c r="B31" s="10">
        <v>31340</v>
      </c>
      <c r="C31" s="10"/>
      <c r="D31" s="10"/>
      <c r="E31" s="10"/>
      <c r="F31" s="10"/>
      <c r="G31" s="10"/>
      <c r="H31" s="12">
        <v>31139</v>
      </c>
      <c r="I31" s="12" t="s">
        <v>10</v>
      </c>
      <c r="J31" s="12">
        <f>C26+J30</f>
        <v>20970.36</v>
      </c>
      <c r="K31" s="13">
        <f>J31-H31</f>
        <v>-10168.64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0">
        <f>B9+B13+B31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J9+J13+J31</f>
        <v>36645.360000000001</v>
      </c>
      <c r="K33" s="13"/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146</v>
      </c>
      <c r="D36" s="10" t="s">
        <v>24</v>
      </c>
      <c r="E36" s="10"/>
      <c r="F36" s="10"/>
      <c r="G36" s="10">
        <v>0</v>
      </c>
      <c r="H36" s="12">
        <v>49.28</v>
      </c>
      <c r="I36" s="12">
        <v>31</v>
      </c>
      <c r="J36" s="12">
        <f t="shared" ref="J36:J38" si="5">G36*I36</f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86</v>
      </c>
      <c r="E37" s="10"/>
      <c r="F37" s="10"/>
      <c r="G37" s="10">
        <v>0</v>
      </c>
      <c r="H37" s="12">
        <v>19.260000000000002</v>
      </c>
      <c r="I37" s="12">
        <v>14.59</v>
      </c>
      <c r="J37" s="12">
        <f t="shared" si="5"/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55</v>
      </c>
      <c r="E38" s="10"/>
      <c r="F38" s="10"/>
      <c r="G38" s="10">
        <v>6200</v>
      </c>
      <c r="H38" s="12">
        <v>9.7200000000000006</v>
      </c>
      <c r="I38" s="12">
        <v>7.38</v>
      </c>
      <c r="J38" s="12">
        <f t="shared" si="5"/>
        <v>45756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SUM(J36:J38)</f>
        <v>45756</v>
      </c>
      <c r="K39" s="13"/>
      <c r="L39" s="10"/>
      <c r="M39" s="10"/>
      <c r="N39" s="13"/>
    </row>
    <row r="40" spans="1:14" s="7" customFormat="1">
      <c r="A40" s="1" t="s">
        <v>23</v>
      </c>
      <c r="B40" s="10">
        <v>68100</v>
      </c>
      <c r="C40" s="10"/>
      <c r="D40" s="10"/>
      <c r="E40" s="10"/>
      <c r="F40" s="10"/>
      <c r="G40" s="10"/>
      <c r="H40" s="12"/>
      <c r="I40" s="12" t="s">
        <v>10</v>
      </c>
      <c r="J40" s="12">
        <f>C36+J39</f>
        <v>45902</v>
      </c>
      <c r="K40" s="13">
        <f>J40-B40</f>
        <v>-22198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16</v>
      </c>
      <c r="C44" s="10">
        <v>256</v>
      </c>
      <c r="D44" s="10" t="s">
        <v>25</v>
      </c>
      <c r="E44" s="10"/>
      <c r="F44" s="10"/>
      <c r="G44" s="10">
        <v>400</v>
      </c>
      <c r="H44" s="12">
        <v>5.69</v>
      </c>
      <c r="I44" s="12">
        <v>3.67</v>
      </c>
      <c r="J44" s="12">
        <f>G44*I44*A1</f>
        <v>1967.1200000000001</v>
      </c>
      <c r="K44" s="13"/>
      <c r="L44" s="10"/>
      <c r="M44" s="10"/>
      <c r="N44" s="13"/>
    </row>
    <row r="45" spans="1:14" s="7" customFormat="1">
      <c r="A45" s="1"/>
      <c r="B45" s="10"/>
      <c r="C45" s="10"/>
      <c r="D45" s="10" t="s">
        <v>93</v>
      </c>
      <c r="E45" s="10"/>
      <c r="F45" s="10"/>
      <c r="G45" s="10">
        <v>500</v>
      </c>
      <c r="H45" s="12">
        <v>7.56</v>
      </c>
      <c r="I45" s="12">
        <v>7.38</v>
      </c>
      <c r="J45" s="12">
        <f t="shared" ref="J45" si="6">G45*I45</f>
        <v>3690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5657.12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10300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5913.12</v>
      </c>
      <c r="K47" s="13">
        <f t="shared" ref="K47:K60" si="7">J47-B47</f>
        <v>-4386.88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17</v>
      </c>
      <c r="C49" s="10">
        <v>417</v>
      </c>
      <c r="D49" s="10" t="s">
        <v>24</v>
      </c>
      <c r="E49" s="10"/>
      <c r="F49" s="10"/>
      <c r="G49" s="10">
        <v>75</v>
      </c>
      <c r="H49" s="12">
        <v>65.2</v>
      </c>
      <c r="I49" s="12">
        <v>56.85</v>
      </c>
      <c r="J49" s="12">
        <f t="shared" ref="J49" si="8">G49*I49</f>
        <v>4263.75</v>
      </c>
      <c r="K49" s="13"/>
      <c r="L49" s="10"/>
      <c r="M49" s="10"/>
      <c r="N49" s="13"/>
    </row>
    <row r="50" spans="1:14" s="7" customFormat="1">
      <c r="A50" s="1"/>
      <c r="B50" s="10"/>
      <c r="C50" s="10"/>
      <c r="D50" s="10" t="s">
        <v>93</v>
      </c>
      <c r="E50" s="10"/>
      <c r="F50" s="10"/>
      <c r="G50" s="10">
        <v>800</v>
      </c>
      <c r="H50" s="12">
        <v>6.65</v>
      </c>
      <c r="I50" s="12">
        <v>6.65</v>
      </c>
      <c r="J50" s="12">
        <f>G50*I50</f>
        <v>5320</v>
      </c>
      <c r="K50" s="13"/>
      <c r="L50" s="10"/>
      <c r="M50" s="10"/>
      <c r="N50" s="13"/>
    </row>
    <row r="51" spans="1:14" s="7" customFormat="1">
      <c r="A51" s="1"/>
      <c r="B51" s="10" t="s">
        <v>13</v>
      </c>
      <c r="C51" s="10"/>
      <c r="D51" s="10"/>
      <c r="E51" s="10"/>
      <c r="F51" s="10"/>
      <c r="G51" s="10"/>
      <c r="H51" s="12"/>
      <c r="I51" s="12" t="s">
        <v>9</v>
      </c>
      <c r="J51" s="12">
        <f>SUM(J49:J50)</f>
        <v>9583.75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17000</v>
      </c>
      <c r="C52" s="10"/>
      <c r="D52" s="10"/>
      <c r="E52" s="10"/>
      <c r="F52" s="10"/>
      <c r="G52" s="10"/>
      <c r="H52" s="12"/>
      <c r="I52" s="12" t="s">
        <v>10</v>
      </c>
      <c r="J52" s="12">
        <f>C49+J51</f>
        <v>10000.75</v>
      </c>
      <c r="K52" s="13">
        <f t="shared" si="7"/>
        <v>-6999.25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15</v>
      </c>
      <c r="B54" s="10" t="s">
        <v>20</v>
      </c>
      <c r="C54" s="10">
        <v>22</v>
      </c>
      <c r="D54" s="10" t="s">
        <v>18</v>
      </c>
      <c r="E54" s="10"/>
      <c r="F54" s="10"/>
      <c r="G54" s="10">
        <v>0</v>
      </c>
      <c r="H54" s="12">
        <v>6.01</v>
      </c>
      <c r="I54" s="12">
        <v>3.94</v>
      </c>
      <c r="J54" s="12">
        <f t="shared" ref="J54" si="9">G54*I54</f>
        <v>0</v>
      </c>
      <c r="K54" s="13"/>
      <c r="L54" s="10"/>
      <c r="M54" s="10"/>
      <c r="N54" s="13"/>
    </row>
    <row r="55" spans="1:14" s="7" customFormat="1">
      <c r="A55" s="1"/>
      <c r="B55" s="10"/>
      <c r="C55" s="10"/>
      <c r="D55" s="10" t="s">
        <v>25</v>
      </c>
      <c r="E55" s="10"/>
      <c r="F55" s="10"/>
      <c r="G55" s="10">
        <v>1330</v>
      </c>
      <c r="H55" s="12">
        <v>6.07</v>
      </c>
      <c r="I55" s="12">
        <v>3.67</v>
      </c>
      <c r="J55" s="12">
        <f>G55*I55</f>
        <v>4881.0999999999995</v>
      </c>
      <c r="K55" s="13"/>
      <c r="L55" s="10"/>
      <c r="M55" s="10"/>
      <c r="N55" s="13"/>
    </row>
    <row r="56" spans="1:14" s="7" customFormat="1">
      <c r="A56" s="1"/>
      <c r="B56" s="10" t="s">
        <v>12</v>
      </c>
      <c r="C56" s="10"/>
      <c r="D56" s="10"/>
      <c r="E56" s="10"/>
      <c r="F56" s="10"/>
      <c r="G56" s="10"/>
      <c r="H56" s="12"/>
      <c r="I56" s="12" t="s">
        <v>9</v>
      </c>
      <c r="J56" s="12">
        <f>SUM(J54:J55)</f>
        <v>4881.0999999999995</v>
      </c>
      <c r="K56" s="13"/>
      <c r="L56" s="10"/>
      <c r="M56" s="10"/>
      <c r="N56" s="13"/>
    </row>
    <row r="57" spans="1:14" s="7" customFormat="1">
      <c r="A57" s="1" t="s">
        <v>23</v>
      </c>
      <c r="B57" s="10">
        <v>14100</v>
      </c>
      <c r="C57" s="10"/>
      <c r="D57" s="10"/>
      <c r="E57" s="10"/>
      <c r="F57" s="10"/>
      <c r="G57" s="10"/>
      <c r="H57" s="12"/>
      <c r="I57" s="12" t="s">
        <v>10</v>
      </c>
      <c r="J57" s="12">
        <f>C54+J56</f>
        <v>4903.0999999999995</v>
      </c>
      <c r="K57" s="13">
        <f t="shared" si="7"/>
        <v>-9196.9000000000015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 s="7" customFormat="1">
      <c r="A60" s="1" t="s">
        <v>23</v>
      </c>
      <c r="B60" s="10">
        <f>B47+B52+B57</f>
        <v>41400</v>
      </c>
      <c r="C60" s="10"/>
      <c r="D60" s="10"/>
      <c r="E60" s="10"/>
      <c r="F60" s="10"/>
      <c r="G60" s="10"/>
      <c r="H60" s="12"/>
      <c r="I60" s="12" t="s">
        <v>14</v>
      </c>
      <c r="J60" s="12">
        <f>J47+J52+J56</f>
        <v>20794.969999999998</v>
      </c>
      <c r="K60" s="13">
        <f t="shared" si="7"/>
        <v>-20605.030000000002</v>
      </c>
      <c r="L60" s="10"/>
      <c r="M60" s="10"/>
      <c r="N60" s="13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101"/>
  <sheetViews>
    <sheetView topLeftCell="B7" zoomScale="130" zoomScaleNormal="130" workbookViewId="0">
      <selection activeCell="I6" sqref="I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2161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2.75</v>
      </c>
      <c r="J3" s="12">
        <f>G3*I3</f>
        <v>4125</v>
      </c>
      <c r="K3" s="13" t="e">
        <f ca="1">IF(AND(F3&lt;&gt;"", I3/H3&lt;=0.75),"Stop Lose!",IF(AND(F3&lt;&gt;"", _xlfn.DAYS(TODAY(), E3)&gt;2), "Hold Too Long", "Ok"))</f>
        <v>#NAME?</v>
      </c>
      <c r="L3" s="10" t="s">
        <v>99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7000</v>
      </c>
      <c r="H4" s="12">
        <v>3.67</v>
      </c>
      <c r="I4" s="12">
        <v>1</v>
      </c>
      <c r="J4" s="12">
        <f t="shared" ref="J4:J7" si="0">G4*I4</f>
        <v>7000</v>
      </c>
      <c r="K4" s="13" t="str">
        <f t="shared" ref="K4:K7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98</v>
      </c>
      <c r="E5" s="11">
        <v>43724</v>
      </c>
      <c r="F5" s="11">
        <v>43728</v>
      </c>
      <c r="G5" s="10">
        <v>0</v>
      </c>
      <c r="H5" s="12">
        <v>0.86</v>
      </c>
      <c r="I5" s="12">
        <v>0.94</v>
      </c>
      <c r="J5" s="12">
        <f t="shared" si="0"/>
        <v>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7.0000000000000007E-2</v>
      </c>
      <c r="J6" s="12">
        <f t="shared" si="0"/>
        <v>910.00000000000011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43692</v>
      </c>
      <c r="F7" s="11">
        <v>43728</v>
      </c>
      <c r="G7" s="10">
        <v>4000</v>
      </c>
      <c r="H7" s="12">
        <v>0.75</v>
      </c>
      <c r="I7" s="12">
        <v>0.01</v>
      </c>
      <c r="J7" s="12">
        <f t="shared" si="0"/>
        <v>40</v>
      </c>
      <c r="K7" s="13" t="str">
        <f t="shared" ca="1" si="1"/>
        <v>Stop Lose!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12075</v>
      </c>
      <c r="K8" s="13"/>
      <c r="L8" s="10">
        <f>SUMIF(F3:F7, "&lt;&gt;",J3:J7)</f>
        <v>7950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15217</v>
      </c>
      <c r="I9" s="12" t="s">
        <v>10</v>
      </c>
      <c r="J9" s="12">
        <f>C3+J8</f>
        <v>14236</v>
      </c>
      <c r="K9" s="13">
        <f>J9-H9</f>
        <v>-981</v>
      </c>
      <c r="L9" s="12" t="str">
        <f ca="1">IF(WEEKDAY(TODAY())=6, J9-#REF!,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2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5405</v>
      </c>
      <c r="D15" s="10" t="s">
        <v>84</v>
      </c>
      <c r="E15" s="11">
        <v>43703</v>
      </c>
      <c r="F15" s="11">
        <v>43728</v>
      </c>
      <c r="G15" s="10">
        <v>10000</v>
      </c>
      <c r="H15" s="12">
        <v>0.71</v>
      </c>
      <c r="I15" s="12">
        <v>0.01</v>
      </c>
      <c r="J15" s="12">
        <f t="shared" ref="J15:J22" si="3">G15*I15</f>
        <v>100</v>
      </c>
      <c r="K15" s="13" t="str">
        <f t="shared" ref="K15:K22" ca="1" si="4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84</v>
      </c>
      <c r="E16" s="11">
        <v>43703</v>
      </c>
      <c r="F16" s="11">
        <v>43756</v>
      </c>
      <c r="G16" s="10">
        <v>16000</v>
      </c>
      <c r="H16" s="12">
        <v>0.81</v>
      </c>
      <c r="I16" s="12">
        <v>7.0000000000000007E-2</v>
      </c>
      <c r="J16" s="12">
        <f t="shared" si="3"/>
        <v>1120</v>
      </c>
      <c r="K16" s="13" t="str">
        <f t="shared" ca="1" si="4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92</v>
      </c>
      <c r="E17" s="11">
        <v>43713</v>
      </c>
      <c r="F17" s="11">
        <v>43756</v>
      </c>
      <c r="G17" s="10">
        <v>3000</v>
      </c>
      <c r="H17" s="12">
        <v>0.66</v>
      </c>
      <c r="I17" s="12">
        <v>0.16</v>
      </c>
      <c r="J17" s="12">
        <f t="shared" si="3"/>
        <v>480</v>
      </c>
      <c r="K17" s="13" t="str">
        <f t="shared" ca="1" si="4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96</v>
      </c>
      <c r="E18" s="11">
        <v>43720</v>
      </c>
      <c r="F18" s="11">
        <v>43763</v>
      </c>
      <c r="G18" s="10">
        <v>1000</v>
      </c>
      <c r="H18" s="12">
        <v>0.8</v>
      </c>
      <c r="I18" s="12">
        <v>0.49</v>
      </c>
      <c r="J18" s="12">
        <f t="shared" si="3"/>
        <v>490</v>
      </c>
      <c r="K18" s="13" t="str">
        <f t="shared" ca="1" si="4"/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61</v>
      </c>
      <c r="E19" s="11">
        <v>43705</v>
      </c>
      <c r="F19" s="11"/>
      <c r="G19" s="10">
        <v>90</v>
      </c>
      <c r="H19" s="12">
        <v>156.6</v>
      </c>
      <c r="I19" s="12">
        <v>89.9</v>
      </c>
      <c r="J19" s="12">
        <f t="shared" si="3"/>
        <v>8091.0000000000009</v>
      </c>
      <c r="K19" s="13" t="e">
        <f t="shared" ca="1" si="4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94</v>
      </c>
      <c r="E20" s="11">
        <v>43717</v>
      </c>
      <c r="F20" s="11">
        <v>43756</v>
      </c>
      <c r="G20" s="10">
        <v>700</v>
      </c>
      <c r="H20" s="12">
        <v>3.5</v>
      </c>
      <c r="I20" s="12">
        <v>2.4</v>
      </c>
      <c r="J20" s="12">
        <f t="shared" si="3"/>
        <v>1680</v>
      </c>
      <c r="K20" s="13" t="str">
        <f t="shared" ca="1" si="4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98</v>
      </c>
      <c r="E21" s="11">
        <v>43724</v>
      </c>
      <c r="F21" s="11">
        <v>43728</v>
      </c>
      <c r="G21" s="10">
        <v>1200</v>
      </c>
      <c r="H21" s="12">
        <v>0.89</v>
      </c>
      <c r="I21" s="12">
        <v>0.7</v>
      </c>
      <c r="J21" s="12">
        <f t="shared" ref="J21" si="5">G21*I21</f>
        <v>840</v>
      </c>
      <c r="K21" s="13" t="e">
        <f t="shared" ref="K21" ca="1" si="6">IF(AND(F21&lt;&gt;"", I21/H21&lt;=0.75),"Stop Lose!",IF(AND(F21&lt;&gt;"", _xlfn.DAYS(TODAY(), E21)&gt;2), "Hold Too Long", "Ok"))</f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89</v>
      </c>
      <c r="E22" s="11">
        <v>43717</v>
      </c>
      <c r="F22" s="11">
        <v>43756</v>
      </c>
      <c r="G22" s="10">
        <v>200</v>
      </c>
      <c r="H22" s="12">
        <v>11</v>
      </c>
      <c r="I22" s="12">
        <v>3.1</v>
      </c>
      <c r="J22" s="12">
        <f t="shared" si="3"/>
        <v>620</v>
      </c>
      <c r="K22" s="13" t="str">
        <f t="shared" ca="1" si="4"/>
        <v>Stop Lose!</v>
      </c>
      <c r="L22" s="10"/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13421</v>
      </c>
      <c r="K23" s="13"/>
      <c r="L23" s="10">
        <f>SUMIF(F15:F22, "&lt;&gt;",J15:J22)</f>
        <v>5330</v>
      </c>
      <c r="M23" s="10" t="s">
        <v>36</v>
      </c>
      <c r="N23" s="13"/>
    </row>
    <row r="24" spans="1:14" s="7" customFormat="1">
      <c r="A24" s="1" t="s">
        <v>23</v>
      </c>
      <c r="B24" s="10">
        <v>8500</v>
      </c>
      <c r="C24" s="10"/>
      <c r="D24" s="10"/>
      <c r="E24" s="10"/>
      <c r="F24" s="10"/>
      <c r="G24" s="10"/>
      <c r="H24" s="12">
        <v>18196</v>
      </c>
      <c r="I24" s="12" t="s">
        <v>10</v>
      </c>
      <c r="J24" s="12">
        <f>C15+J23</f>
        <v>18826</v>
      </c>
      <c r="K24" s="13">
        <f>J24-H24</f>
        <v>630</v>
      </c>
      <c r="L24" s="12" t="str">
        <f ca="1">IF(WEEKDAY(TODAY())=6, J24-#REF!, "")</f>
        <v/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289</v>
      </c>
      <c r="D27" s="10" t="s">
        <v>60</v>
      </c>
      <c r="E27" s="10"/>
      <c r="F27" s="10"/>
      <c r="G27" s="10">
        <v>13600</v>
      </c>
      <c r="H27" s="12">
        <v>1.21</v>
      </c>
      <c r="I27" s="12">
        <v>0.81</v>
      </c>
      <c r="J27" s="12">
        <f>G27*I27</f>
        <v>11016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61</v>
      </c>
      <c r="E28" s="10"/>
      <c r="F28" s="10"/>
      <c r="G28" s="10">
        <v>41</v>
      </c>
      <c r="H28" s="12">
        <v>151.6</v>
      </c>
      <c r="I28" s="12">
        <v>118.96</v>
      </c>
      <c r="J28" s="12">
        <f>G28*I28</f>
        <v>4877.3599999999997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87</v>
      </c>
      <c r="E29" s="10"/>
      <c r="F29" s="10"/>
      <c r="G29" s="10">
        <v>0</v>
      </c>
      <c r="H29" s="12">
        <v>43.05</v>
      </c>
      <c r="I29" s="12">
        <v>27.2</v>
      </c>
      <c r="J29" s="12">
        <f>G29*I29</f>
        <v>0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25</v>
      </c>
      <c r="E30" s="10"/>
      <c r="F30" s="10"/>
      <c r="G30" s="10">
        <v>1520</v>
      </c>
      <c r="H30" s="12">
        <v>4.33</v>
      </c>
      <c r="I30" s="12">
        <v>3.15</v>
      </c>
      <c r="J30" s="12">
        <f>G30*I30</f>
        <v>4788</v>
      </c>
      <c r="K30" s="13"/>
      <c r="L30" s="10"/>
      <c r="M30" s="10"/>
      <c r="N30" s="13"/>
    </row>
    <row r="31" spans="1:14" s="7" customFormat="1">
      <c r="A31" s="1"/>
      <c r="B31" s="10" t="s">
        <v>13</v>
      </c>
      <c r="C31" s="10"/>
      <c r="D31" s="10"/>
      <c r="E31" s="10"/>
      <c r="F31" s="10"/>
      <c r="G31" s="10"/>
      <c r="H31" s="12"/>
      <c r="I31" s="12" t="s">
        <v>9</v>
      </c>
      <c r="J31" s="12">
        <f>SUM(J27:J30)</f>
        <v>20681.36</v>
      </c>
      <c r="K31" s="13"/>
      <c r="L31" s="10"/>
      <c r="M31" s="10"/>
      <c r="N31" s="13"/>
    </row>
    <row r="32" spans="1:14" s="7" customFormat="1">
      <c r="A32" s="1" t="s">
        <v>23</v>
      </c>
      <c r="B32" s="10">
        <v>31340</v>
      </c>
      <c r="C32" s="10"/>
      <c r="D32" s="10"/>
      <c r="E32" s="10"/>
      <c r="F32" s="10"/>
      <c r="G32" s="10"/>
      <c r="H32" s="12">
        <v>31139</v>
      </c>
      <c r="I32" s="12" t="s">
        <v>10</v>
      </c>
      <c r="J32" s="12">
        <f>C27+J31</f>
        <v>20970.36</v>
      </c>
      <c r="K32" s="13">
        <f>J32-H32</f>
        <v>-10168.64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23</v>
      </c>
      <c r="B34" s="10">
        <f>B9+B13+B32</f>
        <v>131440</v>
      </c>
      <c r="C34" s="10"/>
      <c r="D34" s="10"/>
      <c r="E34" s="10"/>
      <c r="F34" s="10"/>
      <c r="G34" s="10"/>
      <c r="H34" s="12"/>
      <c r="I34" s="12" t="s">
        <v>14</v>
      </c>
      <c r="J34" s="12">
        <f>J9+J13+J32</f>
        <v>35664.36</v>
      </c>
      <c r="K34" s="13"/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15</v>
      </c>
      <c r="B37" s="10" t="s">
        <v>19</v>
      </c>
      <c r="C37" s="10">
        <v>146</v>
      </c>
      <c r="D37" s="10" t="s">
        <v>24</v>
      </c>
      <c r="E37" s="10"/>
      <c r="F37" s="10"/>
      <c r="G37" s="10">
        <v>0</v>
      </c>
      <c r="H37" s="12">
        <v>49.28</v>
      </c>
      <c r="I37" s="12">
        <v>31</v>
      </c>
      <c r="J37" s="12">
        <f t="shared" ref="J37:J39" si="7">G37*I37</f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86</v>
      </c>
      <c r="E38" s="10"/>
      <c r="F38" s="10"/>
      <c r="G38" s="10">
        <v>0</v>
      </c>
      <c r="H38" s="12">
        <v>19.260000000000002</v>
      </c>
      <c r="I38" s="12">
        <v>14.59</v>
      </c>
      <c r="J38" s="12">
        <f t="shared" si="7"/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55</v>
      </c>
      <c r="E39" s="10"/>
      <c r="F39" s="10"/>
      <c r="G39" s="10">
        <v>6200</v>
      </c>
      <c r="H39" s="12">
        <v>9.7200000000000006</v>
      </c>
      <c r="I39" s="12">
        <v>7.38</v>
      </c>
      <c r="J39" s="12">
        <f t="shared" si="7"/>
        <v>45756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SUM(J37:J39)</f>
        <v>45756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68100</v>
      </c>
      <c r="C41" s="10"/>
      <c r="D41" s="10"/>
      <c r="E41" s="10"/>
      <c r="F41" s="10"/>
      <c r="G41" s="10"/>
      <c r="H41" s="12"/>
      <c r="I41" s="12" t="s">
        <v>10</v>
      </c>
      <c r="J41" s="12">
        <f>C37+J40</f>
        <v>45902</v>
      </c>
      <c r="K41" s="13">
        <f>J41-B41</f>
        <v>-22198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16</v>
      </c>
      <c r="C45" s="10">
        <v>256</v>
      </c>
      <c r="D45" s="10" t="s">
        <v>25</v>
      </c>
      <c r="E45" s="10"/>
      <c r="F45" s="10"/>
      <c r="G45" s="10">
        <v>400</v>
      </c>
      <c r="H45" s="12">
        <v>5.69</v>
      </c>
      <c r="I45" s="12">
        <v>3.67</v>
      </c>
      <c r="J45" s="12">
        <f>G45*I45*A1</f>
        <v>1967.1200000000001</v>
      </c>
      <c r="K45" s="13"/>
      <c r="L45" s="10"/>
      <c r="M45" s="10"/>
      <c r="N45" s="13"/>
    </row>
    <row r="46" spans="1:14" s="7" customFormat="1">
      <c r="A46" s="1"/>
      <c r="B46" s="10"/>
      <c r="C46" s="10"/>
      <c r="D46" s="10" t="s">
        <v>93</v>
      </c>
      <c r="E46" s="10"/>
      <c r="F46" s="10"/>
      <c r="G46" s="10">
        <v>500</v>
      </c>
      <c r="H46" s="12">
        <v>7.56</v>
      </c>
      <c r="I46" s="12">
        <v>7.38</v>
      </c>
      <c r="J46" s="12">
        <f t="shared" ref="J46" si="8">G46*I46</f>
        <v>3690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SUM(J45:J46)</f>
        <v>5657.12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10300</v>
      </c>
      <c r="C48" s="10"/>
      <c r="D48" s="10"/>
      <c r="E48" s="10"/>
      <c r="F48" s="10"/>
      <c r="G48" s="10"/>
      <c r="H48" s="12"/>
      <c r="I48" s="12" t="s">
        <v>10</v>
      </c>
      <c r="J48" s="12">
        <f>C45+J47</f>
        <v>5913.12</v>
      </c>
      <c r="K48" s="13">
        <f t="shared" ref="K48:K61" si="9">J48-B48</f>
        <v>-4386.88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17</v>
      </c>
      <c r="C50" s="10">
        <v>417</v>
      </c>
      <c r="D50" s="10" t="s">
        <v>24</v>
      </c>
      <c r="E50" s="10"/>
      <c r="F50" s="10"/>
      <c r="G50" s="10">
        <v>75</v>
      </c>
      <c r="H50" s="12">
        <v>65.2</v>
      </c>
      <c r="I50" s="12">
        <v>56.85</v>
      </c>
      <c r="J50" s="12">
        <f t="shared" ref="J50" si="10">G50*I50</f>
        <v>4263.75</v>
      </c>
      <c r="K50" s="13"/>
      <c r="L50" s="10"/>
      <c r="M50" s="10"/>
      <c r="N50" s="13"/>
    </row>
    <row r="51" spans="1:14" s="7" customFormat="1">
      <c r="A51" s="1"/>
      <c r="B51" s="10"/>
      <c r="C51" s="10"/>
      <c r="D51" s="10" t="s">
        <v>93</v>
      </c>
      <c r="E51" s="10"/>
      <c r="F51" s="10"/>
      <c r="G51" s="10">
        <v>800</v>
      </c>
      <c r="H51" s="12">
        <v>6.65</v>
      </c>
      <c r="I51" s="12">
        <v>6.65</v>
      </c>
      <c r="J51" s="12">
        <f>G51*I51</f>
        <v>5320</v>
      </c>
      <c r="K51" s="13"/>
      <c r="L51" s="10"/>
      <c r="M51" s="10"/>
      <c r="N51" s="13"/>
    </row>
    <row r="52" spans="1:14" s="7" customFormat="1">
      <c r="A52" s="1"/>
      <c r="B52" s="10" t="s">
        <v>13</v>
      </c>
      <c r="C52" s="10"/>
      <c r="D52" s="10"/>
      <c r="E52" s="10"/>
      <c r="F52" s="10"/>
      <c r="G52" s="10"/>
      <c r="H52" s="12"/>
      <c r="I52" s="12" t="s">
        <v>9</v>
      </c>
      <c r="J52" s="12">
        <f>SUM(J50:J51)</f>
        <v>9583.75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17000</v>
      </c>
      <c r="C53" s="10"/>
      <c r="D53" s="10"/>
      <c r="E53" s="10"/>
      <c r="F53" s="10"/>
      <c r="G53" s="10"/>
      <c r="H53" s="12"/>
      <c r="I53" s="12" t="s">
        <v>10</v>
      </c>
      <c r="J53" s="12">
        <f>C50+J52</f>
        <v>10000.75</v>
      </c>
      <c r="K53" s="13">
        <f t="shared" si="9"/>
        <v>-6999.25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15</v>
      </c>
      <c r="B55" s="10" t="s">
        <v>20</v>
      </c>
      <c r="C55" s="10">
        <v>22</v>
      </c>
      <c r="D55" s="10" t="s">
        <v>18</v>
      </c>
      <c r="E55" s="10"/>
      <c r="F55" s="10"/>
      <c r="G55" s="10">
        <v>0</v>
      </c>
      <c r="H55" s="12">
        <v>6.01</v>
      </c>
      <c r="I55" s="12">
        <v>3.94</v>
      </c>
      <c r="J55" s="12">
        <f t="shared" ref="J55" si="11">G55*I55</f>
        <v>0</v>
      </c>
      <c r="K55" s="13"/>
      <c r="L55" s="10"/>
      <c r="M55" s="10"/>
      <c r="N55" s="13"/>
    </row>
    <row r="56" spans="1:14" s="7" customFormat="1">
      <c r="A56" s="1"/>
      <c r="B56" s="10"/>
      <c r="C56" s="10"/>
      <c r="D56" s="10" t="s">
        <v>25</v>
      </c>
      <c r="E56" s="10"/>
      <c r="F56" s="10"/>
      <c r="G56" s="10">
        <v>1330</v>
      </c>
      <c r="H56" s="12">
        <v>6.07</v>
      </c>
      <c r="I56" s="12">
        <v>3.67</v>
      </c>
      <c r="J56" s="12">
        <f>G56*I56</f>
        <v>4881.0999999999995</v>
      </c>
      <c r="K56" s="13"/>
      <c r="L56" s="10"/>
      <c r="M56" s="10"/>
      <c r="N56" s="13"/>
    </row>
    <row r="57" spans="1:14" s="7" customFormat="1">
      <c r="A57" s="1"/>
      <c r="B57" s="10" t="s">
        <v>12</v>
      </c>
      <c r="C57" s="10"/>
      <c r="D57" s="10"/>
      <c r="E57" s="10"/>
      <c r="F57" s="10"/>
      <c r="G57" s="10"/>
      <c r="H57" s="12"/>
      <c r="I57" s="12" t="s">
        <v>9</v>
      </c>
      <c r="J57" s="12">
        <f>SUM(J55:J56)</f>
        <v>4881.0999999999995</v>
      </c>
      <c r="K57" s="13"/>
      <c r="L57" s="10"/>
      <c r="M57" s="10"/>
      <c r="N57" s="13"/>
    </row>
    <row r="58" spans="1:14" s="7" customFormat="1">
      <c r="A58" s="1" t="s">
        <v>23</v>
      </c>
      <c r="B58" s="10">
        <v>14100</v>
      </c>
      <c r="C58" s="10"/>
      <c r="D58" s="10"/>
      <c r="E58" s="10"/>
      <c r="F58" s="10"/>
      <c r="G58" s="10"/>
      <c r="H58" s="12"/>
      <c r="I58" s="12" t="s">
        <v>10</v>
      </c>
      <c r="J58" s="12">
        <f>C55+J57</f>
        <v>4903.0999999999995</v>
      </c>
      <c r="K58" s="13">
        <f t="shared" si="9"/>
        <v>-9196.9000000000015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 s="7" customFormat="1">
      <c r="A61" s="1" t="s">
        <v>23</v>
      </c>
      <c r="B61" s="10">
        <f>B48+B53+B58</f>
        <v>41400</v>
      </c>
      <c r="C61" s="10"/>
      <c r="D61" s="10"/>
      <c r="E61" s="10"/>
      <c r="F61" s="10"/>
      <c r="G61" s="10"/>
      <c r="H61" s="12"/>
      <c r="I61" s="12" t="s">
        <v>14</v>
      </c>
      <c r="J61" s="12">
        <f>J48+J53+J57</f>
        <v>20794.969999999998</v>
      </c>
      <c r="K61" s="13">
        <f t="shared" si="9"/>
        <v>-20605.030000000002</v>
      </c>
      <c r="L61" s="10"/>
      <c r="M61" s="10"/>
      <c r="N61" s="13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102"/>
  <sheetViews>
    <sheetView topLeftCell="B1" zoomScale="130" zoomScaleNormal="130" workbookViewId="0">
      <selection activeCell="I8" sqref="I8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124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2.6</v>
      </c>
      <c r="J3" s="12">
        <f>G3*I3</f>
        <v>3900</v>
      </c>
      <c r="K3" s="13" t="e">
        <f ca="1">IF(AND(F3&lt;&gt;"", I3/H3&lt;=0.75),"Stop Lose!",IF(AND(F3&lt;&gt;"", _xlfn.DAYS(TODAY(), E3)&gt;2), "Hold Too Long", "Ok"))</f>
        <v>#NAME?</v>
      </c>
      <c r="L3" s="10" t="s">
        <v>101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8000</v>
      </c>
      <c r="H4" s="12">
        <v>3.67</v>
      </c>
      <c r="I4" s="12">
        <v>0.9</v>
      </c>
      <c r="J4" s="12">
        <f t="shared" ref="J4:J8" si="0">G4*I4</f>
        <v>7200</v>
      </c>
      <c r="K4" s="13" t="str">
        <f t="shared" ref="K4:K8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98</v>
      </c>
      <c r="E5" s="11">
        <v>43724</v>
      </c>
      <c r="F5" s="11">
        <v>43728</v>
      </c>
      <c r="G5" s="10">
        <v>0</v>
      </c>
      <c r="H5" s="12">
        <v>0.86</v>
      </c>
      <c r="I5" s="12">
        <v>0.94</v>
      </c>
      <c r="J5" s="12">
        <f t="shared" si="0"/>
        <v>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100</v>
      </c>
      <c r="E6" s="11">
        <v>43726</v>
      </c>
      <c r="F6" s="11">
        <v>43756</v>
      </c>
      <c r="G6" s="10">
        <v>200</v>
      </c>
      <c r="H6" s="12">
        <v>5</v>
      </c>
      <c r="I6" s="12">
        <v>5.21</v>
      </c>
      <c r="J6" s="12">
        <f t="shared" ref="J6" si="2">G6*I6</f>
        <v>1042</v>
      </c>
      <c r="K6" s="13" t="e">
        <f t="shared" ref="K6" ca="1" si="3">IF(AND(F6&lt;&gt;"", I6/H6&lt;=0.75),"Stop Lose!",IF(AND(F6&lt;&gt;"", _xlfn.DAYS(TODAY(), E6)&gt;2), "Hold Too Long", "Ok"))</f>
        <v>#NAME?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43705</v>
      </c>
      <c r="F7" s="11">
        <v>43756</v>
      </c>
      <c r="G7" s="10">
        <v>13000</v>
      </c>
      <c r="H7" s="12">
        <v>0.69</v>
      </c>
      <c r="I7" s="12">
        <v>0.08</v>
      </c>
      <c r="J7" s="12">
        <f t="shared" si="0"/>
        <v>1040</v>
      </c>
      <c r="K7" s="13" t="str">
        <f t="shared" ca="1" si="1"/>
        <v>Stop Lose!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43692</v>
      </c>
      <c r="F8" s="11">
        <v>43728</v>
      </c>
      <c r="G8" s="10">
        <v>4000</v>
      </c>
      <c r="H8" s="12">
        <v>0.75</v>
      </c>
      <c r="I8" s="12">
        <v>0.01</v>
      </c>
      <c r="J8" s="12">
        <f t="shared" si="0"/>
        <v>40</v>
      </c>
      <c r="K8" s="13" t="str">
        <f t="shared" ca="1" si="1"/>
        <v>Stop Lose!</v>
      </c>
      <c r="L8" s="10"/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13222</v>
      </c>
      <c r="K9" s="13"/>
      <c r="L9" s="10">
        <f>SUMIF(F3:F8, "&lt;&gt;",J3:J8)</f>
        <v>9322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14236</v>
      </c>
      <c r="I10" s="12" t="s">
        <v>10</v>
      </c>
      <c r="J10" s="12">
        <f>C3+J9</f>
        <v>13346</v>
      </c>
      <c r="K10" s="13">
        <f>J10-H10</f>
        <v>-890</v>
      </c>
      <c r="L10" s="12" t="str">
        <f ca="1">IF(WEEKDAY(TODAY())=6, J10-#REF!, "")</f>
        <v/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0.35</v>
      </c>
      <c r="J12" s="12">
        <f t="shared" ref="J12" si="4">G12*I12</f>
        <v>454.99999999999994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454.99999999999994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457.99999999999994</v>
      </c>
      <c r="K14" s="13">
        <f>J14-H14</f>
        <v>-806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8506</v>
      </c>
      <c r="D16" s="10" t="s">
        <v>84</v>
      </c>
      <c r="E16" s="11">
        <v>43703</v>
      </c>
      <c r="F16" s="11">
        <v>43728</v>
      </c>
      <c r="G16" s="10">
        <v>10000</v>
      </c>
      <c r="H16" s="12">
        <v>0.71</v>
      </c>
      <c r="I16" s="12">
        <v>0.01</v>
      </c>
      <c r="J16" s="12">
        <f t="shared" ref="J16:J23" si="5">G16*I16</f>
        <v>100</v>
      </c>
      <c r="K16" s="13" t="str">
        <f t="shared" ref="K16:K23" ca="1" si="6">IF(AND(F16&lt;&gt;"", I16/H16&lt;=0.75),"Stop Lose!",IF(AND(F16&lt;&gt;"", _xlfn.DAYS(TODAY(),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84</v>
      </c>
      <c r="E17" s="11">
        <v>43703</v>
      </c>
      <c r="F17" s="11">
        <v>43756</v>
      </c>
      <c r="G17" s="10">
        <v>16000</v>
      </c>
      <c r="H17" s="12">
        <v>0.81</v>
      </c>
      <c r="I17" s="12">
        <v>0.08</v>
      </c>
      <c r="J17" s="12">
        <f t="shared" si="5"/>
        <v>1280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43713</v>
      </c>
      <c r="F18" s="11">
        <v>43756</v>
      </c>
      <c r="G18" s="10">
        <v>3000</v>
      </c>
      <c r="H18" s="12">
        <v>0.66</v>
      </c>
      <c r="I18" s="12">
        <v>0.2</v>
      </c>
      <c r="J18" s="12">
        <f t="shared" si="5"/>
        <v>600</v>
      </c>
      <c r="K18" s="13" t="str">
        <f t="shared" ca="1" si="6"/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96</v>
      </c>
      <c r="E19" s="11">
        <v>43720</v>
      </c>
      <c r="F19" s="11">
        <v>43763</v>
      </c>
      <c r="G19" s="10">
        <v>1000</v>
      </c>
      <c r="H19" s="12">
        <v>0.8</v>
      </c>
      <c r="I19" s="12">
        <v>0.51</v>
      </c>
      <c r="J19" s="12">
        <f t="shared" si="5"/>
        <v>510</v>
      </c>
      <c r="K19" s="13" t="str">
        <f t="shared" ca="1" si="6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61</v>
      </c>
      <c r="E20" s="11">
        <v>43705</v>
      </c>
      <c r="F20" s="11"/>
      <c r="G20" s="10">
        <v>90</v>
      </c>
      <c r="H20" s="12">
        <v>156.6</v>
      </c>
      <c r="I20" s="12">
        <v>93.1</v>
      </c>
      <c r="J20" s="12">
        <f t="shared" si="5"/>
        <v>8379</v>
      </c>
      <c r="K20" s="13" t="e">
        <f t="shared" ca="1" si="6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94</v>
      </c>
      <c r="E21" s="11">
        <v>43717</v>
      </c>
      <c r="F21" s="11">
        <v>43763</v>
      </c>
      <c r="G21" s="10">
        <v>300</v>
      </c>
      <c r="H21" s="12">
        <v>3.07</v>
      </c>
      <c r="I21" s="12">
        <v>9.5</v>
      </c>
      <c r="J21" s="12">
        <f t="shared" si="5"/>
        <v>2850</v>
      </c>
      <c r="K21" s="13" t="e">
        <f t="shared" ca="1" si="6"/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98</v>
      </c>
      <c r="E22" s="11">
        <v>43724</v>
      </c>
      <c r="F22" s="11">
        <v>43728</v>
      </c>
      <c r="G22" s="10">
        <v>2000</v>
      </c>
      <c r="H22" s="12">
        <v>0.89</v>
      </c>
      <c r="I22" s="12">
        <v>0.3</v>
      </c>
      <c r="J22" s="12">
        <f t="shared" si="5"/>
        <v>600</v>
      </c>
      <c r="K22" s="13" t="str">
        <f t="shared" ca="1" si="6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89</v>
      </c>
      <c r="E23" s="11">
        <v>43717</v>
      </c>
      <c r="F23" s="11">
        <v>43756</v>
      </c>
      <c r="G23" s="10">
        <v>200</v>
      </c>
      <c r="H23" s="12">
        <v>11</v>
      </c>
      <c r="I23" s="12">
        <v>2.4</v>
      </c>
      <c r="J23" s="12">
        <f t="shared" si="5"/>
        <v>480</v>
      </c>
      <c r="K23" s="13" t="str">
        <f t="shared" ca="1" si="6"/>
        <v>Stop Lose!</v>
      </c>
      <c r="L23" s="10"/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SUM(J16:J23)</f>
        <v>14799</v>
      </c>
      <c r="K24" s="13"/>
      <c r="L24" s="10">
        <f>SUMIF(F16:F23, "&lt;&gt;",J16:J23)</f>
        <v>6420</v>
      </c>
      <c r="M24" s="10" t="s">
        <v>36</v>
      </c>
      <c r="N24" s="13"/>
    </row>
    <row r="25" spans="1:14" s="7" customFormat="1">
      <c r="A25" s="1" t="s">
        <v>23</v>
      </c>
      <c r="B25" s="10">
        <v>8500</v>
      </c>
      <c r="C25" s="10"/>
      <c r="D25" s="10"/>
      <c r="E25" s="10"/>
      <c r="F25" s="10"/>
      <c r="G25" s="10"/>
      <c r="H25" s="12">
        <v>18826</v>
      </c>
      <c r="I25" s="12" t="s">
        <v>10</v>
      </c>
      <c r="J25" s="12">
        <f>C16+J24</f>
        <v>23305</v>
      </c>
      <c r="K25" s="13">
        <f>J25-H25</f>
        <v>4479</v>
      </c>
      <c r="L25" s="12" t="str">
        <f ca="1">IF(WEEKDAY(TODAY())=6, J25-#REF!, "")</f>
        <v/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289</v>
      </c>
      <c r="D28" s="10" t="s">
        <v>60</v>
      </c>
      <c r="E28" s="10"/>
      <c r="F28" s="10"/>
      <c r="G28" s="10">
        <v>13600</v>
      </c>
      <c r="H28" s="12">
        <v>1.21</v>
      </c>
      <c r="I28" s="12">
        <v>0.81</v>
      </c>
      <c r="J28" s="12">
        <f>G28*I28</f>
        <v>11016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61</v>
      </c>
      <c r="E29" s="10"/>
      <c r="F29" s="10"/>
      <c r="G29" s="10">
        <v>41</v>
      </c>
      <c r="H29" s="12">
        <v>151.6</v>
      </c>
      <c r="I29" s="12">
        <v>118.96</v>
      </c>
      <c r="J29" s="12">
        <f>G29*I29</f>
        <v>4877.3599999999997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87</v>
      </c>
      <c r="E30" s="10"/>
      <c r="F30" s="10"/>
      <c r="G30" s="10">
        <v>0</v>
      </c>
      <c r="H30" s="12">
        <v>43.05</v>
      </c>
      <c r="I30" s="12">
        <v>27.2</v>
      </c>
      <c r="J30" s="12">
        <f>G30*I30</f>
        <v>0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1520</v>
      </c>
      <c r="H31" s="12">
        <v>4.33</v>
      </c>
      <c r="I31" s="12">
        <v>3.15</v>
      </c>
      <c r="J31" s="12">
        <f>G31*I31</f>
        <v>4788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SUM(J28:J31)</f>
        <v>20681.36</v>
      </c>
      <c r="K32" s="13"/>
      <c r="L32" s="10"/>
      <c r="M32" s="10"/>
      <c r="N32" s="13"/>
    </row>
    <row r="33" spans="1:14" s="7" customFormat="1">
      <c r="A33" s="1" t="s">
        <v>23</v>
      </c>
      <c r="B33" s="10">
        <v>31340</v>
      </c>
      <c r="C33" s="10"/>
      <c r="D33" s="10"/>
      <c r="E33" s="10"/>
      <c r="F33" s="10"/>
      <c r="G33" s="10"/>
      <c r="H33" s="12">
        <v>31139</v>
      </c>
      <c r="I33" s="12" t="s">
        <v>10</v>
      </c>
      <c r="J33" s="12">
        <f>C28+J32</f>
        <v>20970.36</v>
      </c>
      <c r="K33" s="13">
        <f>J33-H33</f>
        <v>-10168.64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0">
        <f>B10+B14+B33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J10+J14+J33</f>
        <v>34774.36</v>
      </c>
      <c r="K35" s="13"/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146</v>
      </c>
      <c r="D38" s="10" t="s">
        <v>24</v>
      </c>
      <c r="E38" s="10"/>
      <c r="F38" s="10"/>
      <c r="G38" s="10">
        <v>0</v>
      </c>
      <c r="H38" s="12">
        <v>49.28</v>
      </c>
      <c r="I38" s="12">
        <v>31</v>
      </c>
      <c r="J38" s="12">
        <f t="shared" ref="J38:J40" si="7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86</v>
      </c>
      <c r="E39" s="10"/>
      <c r="F39" s="10"/>
      <c r="G39" s="10">
        <v>0</v>
      </c>
      <c r="H39" s="12">
        <v>19.260000000000002</v>
      </c>
      <c r="I39" s="12">
        <v>14.59</v>
      </c>
      <c r="J39" s="12">
        <f t="shared" si="7"/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55</v>
      </c>
      <c r="E40" s="10"/>
      <c r="F40" s="10"/>
      <c r="G40" s="10">
        <v>6200</v>
      </c>
      <c r="H40" s="12">
        <v>9.7200000000000006</v>
      </c>
      <c r="I40" s="12">
        <v>7.38</v>
      </c>
      <c r="J40" s="12">
        <f t="shared" si="7"/>
        <v>45756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SUM(J38:J40)</f>
        <v>45756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68100</v>
      </c>
      <c r="C42" s="10"/>
      <c r="D42" s="10"/>
      <c r="E42" s="10"/>
      <c r="F42" s="10"/>
      <c r="G42" s="10"/>
      <c r="H42" s="12"/>
      <c r="I42" s="12" t="s">
        <v>10</v>
      </c>
      <c r="J42" s="12">
        <f>C38+J41</f>
        <v>45902</v>
      </c>
      <c r="K42" s="13">
        <f>J42-B42</f>
        <v>-22198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16</v>
      </c>
      <c r="C46" s="10">
        <v>256</v>
      </c>
      <c r="D46" s="10" t="s">
        <v>25</v>
      </c>
      <c r="E46" s="10"/>
      <c r="F46" s="10"/>
      <c r="G46" s="10">
        <v>400</v>
      </c>
      <c r="H46" s="12">
        <v>5.69</v>
      </c>
      <c r="I46" s="12">
        <v>3.67</v>
      </c>
      <c r="J46" s="12">
        <f>G46*I46*A1</f>
        <v>1967.1200000000001</v>
      </c>
      <c r="K46" s="13"/>
      <c r="L46" s="10"/>
      <c r="M46" s="10"/>
      <c r="N46" s="13"/>
    </row>
    <row r="47" spans="1:14" s="7" customFormat="1">
      <c r="A47" s="1"/>
      <c r="B47" s="10"/>
      <c r="C47" s="10"/>
      <c r="D47" s="10" t="s">
        <v>93</v>
      </c>
      <c r="E47" s="10"/>
      <c r="F47" s="10"/>
      <c r="G47" s="10">
        <v>500</v>
      </c>
      <c r="H47" s="12">
        <v>7.56</v>
      </c>
      <c r="I47" s="12">
        <v>7.38</v>
      </c>
      <c r="J47" s="12">
        <f t="shared" ref="J47" si="8">G47*I47</f>
        <v>3690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5657.12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5913.12</v>
      </c>
      <c r="K49" s="13">
        <f t="shared" ref="K49:K62" si="9">J49-B49</f>
        <v>-4386.88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417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10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800</v>
      </c>
      <c r="H52" s="12">
        <v>6.65</v>
      </c>
      <c r="I52" s="12">
        <v>6.65</v>
      </c>
      <c r="J52" s="12">
        <f>G52*I52</f>
        <v>5320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9583.75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10000.75</v>
      </c>
      <c r="K54" s="13">
        <f t="shared" si="9"/>
        <v>-6999.25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22</v>
      </c>
      <c r="D56" s="10" t="s">
        <v>18</v>
      </c>
      <c r="E56" s="10"/>
      <c r="F56" s="10"/>
      <c r="G56" s="10">
        <v>0</v>
      </c>
      <c r="H56" s="12">
        <v>6.01</v>
      </c>
      <c r="I56" s="12">
        <v>3.94</v>
      </c>
      <c r="J56" s="12">
        <f t="shared" ref="J56" si="11">G56*I56</f>
        <v>0</v>
      </c>
      <c r="K56" s="13"/>
      <c r="L56" s="10"/>
      <c r="M56" s="10"/>
      <c r="N56" s="13"/>
    </row>
    <row r="57" spans="1:14" s="7" customFormat="1">
      <c r="A57" s="1"/>
      <c r="B57" s="10"/>
      <c r="C57" s="10"/>
      <c r="D57" s="10" t="s">
        <v>25</v>
      </c>
      <c r="E57" s="10"/>
      <c r="F57" s="10"/>
      <c r="G57" s="10">
        <v>1330</v>
      </c>
      <c r="H57" s="12">
        <v>6.07</v>
      </c>
      <c r="I57" s="12">
        <v>3.67</v>
      </c>
      <c r="J57" s="12">
        <f>G57*I57</f>
        <v>4881.0999999999995</v>
      </c>
      <c r="K57" s="13"/>
      <c r="L57" s="10"/>
      <c r="M57" s="10"/>
      <c r="N57" s="13"/>
    </row>
    <row r="58" spans="1:14" s="7" customFormat="1">
      <c r="A58" s="1"/>
      <c r="B58" s="10" t="s">
        <v>12</v>
      </c>
      <c r="C58" s="10"/>
      <c r="D58" s="10"/>
      <c r="E58" s="10"/>
      <c r="F58" s="10"/>
      <c r="G58" s="10"/>
      <c r="H58" s="12"/>
      <c r="I58" s="12" t="s">
        <v>9</v>
      </c>
      <c r="J58" s="12">
        <f>SUM(J56:J57)</f>
        <v>4881.0999999999995</v>
      </c>
      <c r="K58" s="13"/>
      <c r="L58" s="10"/>
      <c r="M58" s="10"/>
      <c r="N58" s="13"/>
    </row>
    <row r="59" spans="1:14" s="7" customFormat="1">
      <c r="A59" s="1" t="s">
        <v>23</v>
      </c>
      <c r="B59" s="10">
        <v>14100</v>
      </c>
      <c r="C59" s="10"/>
      <c r="D59" s="10"/>
      <c r="E59" s="10"/>
      <c r="F59" s="10"/>
      <c r="G59" s="10"/>
      <c r="H59" s="12"/>
      <c r="I59" s="12" t="s">
        <v>10</v>
      </c>
      <c r="J59" s="12">
        <f>C56+J58</f>
        <v>4903.0999999999995</v>
      </c>
      <c r="K59" s="13">
        <f t="shared" si="9"/>
        <v>-9196.9000000000015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 s="7" customFormat="1">
      <c r="A62" s="1" t="s">
        <v>23</v>
      </c>
      <c r="B62" s="10">
        <f>B49+B54+B59</f>
        <v>41400</v>
      </c>
      <c r="C62" s="10"/>
      <c r="D62" s="10"/>
      <c r="E62" s="10"/>
      <c r="F62" s="10"/>
      <c r="G62" s="10"/>
      <c r="H62" s="12"/>
      <c r="I62" s="12" t="s">
        <v>14</v>
      </c>
      <c r="J62" s="12">
        <f>J49+J54+J58</f>
        <v>20794.969999999998</v>
      </c>
      <c r="K62" s="13">
        <f t="shared" si="9"/>
        <v>-20605.030000000002</v>
      </c>
      <c r="L62" s="10"/>
      <c r="M62" s="10"/>
      <c r="N62" s="13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102"/>
  <sheetViews>
    <sheetView topLeftCell="B7" zoomScale="130" zoomScaleNormal="130" workbookViewId="0">
      <selection activeCell="I21" sqref="I2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124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2.6</v>
      </c>
      <c r="J3" s="12">
        <f>G3*I3</f>
        <v>3900</v>
      </c>
      <c r="K3" s="13" t="e">
        <f ca="1">IF(AND(F3&lt;&gt;"", I3/H3&lt;=0.75),"Stop Lose!",IF(AND(F3&lt;&gt;"", _xlfn.DAYS(TODAY(), E3)&gt;2), "Hold Too Long", "Ok"))</f>
        <v>#NAME?</v>
      </c>
      <c r="L3" s="10" t="s">
        <v>102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8000</v>
      </c>
      <c r="H4" s="12">
        <v>3.67</v>
      </c>
      <c r="I4" s="12">
        <v>0.74</v>
      </c>
      <c r="J4" s="12">
        <f t="shared" ref="J4:J8" si="0">G4*I4</f>
        <v>5920</v>
      </c>
      <c r="K4" s="13" t="str">
        <f t="shared" ref="K4:K8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98</v>
      </c>
      <c r="E5" s="11">
        <v>43724</v>
      </c>
      <c r="F5" s="11">
        <v>43728</v>
      </c>
      <c r="G5" s="10">
        <v>0</v>
      </c>
      <c r="H5" s="12">
        <v>0.86</v>
      </c>
      <c r="I5" s="12">
        <v>0.94</v>
      </c>
      <c r="J5" s="12">
        <f t="shared" si="0"/>
        <v>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100</v>
      </c>
      <c r="E6" s="11">
        <v>43726</v>
      </c>
      <c r="F6" s="11">
        <v>43756</v>
      </c>
      <c r="G6" s="10">
        <v>200</v>
      </c>
      <c r="H6" s="12">
        <v>5</v>
      </c>
      <c r="I6" s="12">
        <v>5.21</v>
      </c>
      <c r="J6" s="12">
        <f t="shared" si="0"/>
        <v>1042</v>
      </c>
      <c r="K6" s="13" t="e">
        <f t="shared" ca="1" si="1"/>
        <v>#NAME?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43705</v>
      </c>
      <c r="F7" s="11">
        <v>43756</v>
      </c>
      <c r="G7" s="10">
        <v>13000</v>
      </c>
      <c r="H7" s="12">
        <v>0.69</v>
      </c>
      <c r="I7" s="12">
        <v>0.08</v>
      </c>
      <c r="J7" s="12">
        <f t="shared" si="0"/>
        <v>1040</v>
      </c>
      <c r="K7" s="13" t="str">
        <f t="shared" ca="1" si="1"/>
        <v>Stop Lose!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43692</v>
      </c>
      <c r="F8" s="11">
        <v>43728</v>
      </c>
      <c r="G8" s="10">
        <v>4000</v>
      </c>
      <c r="H8" s="12">
        <v>0.75</v>
      </c>
      <c r="I8" s="12">
        <v>0.01</v>
      </c>
      <c r="J8" s="12">
        <f t="shared" si="0"/>
        <v>40</v>
      </c>
      <c r="K8" s="13" t="str">
        <f t="shared" ca="1" si="1"/>
        <v>Stop Lose!</v>
      </c>
      <c r="L8" s="10"/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11942</v>
      </c>
      <c r="K9" s="13"/>
      <c r="L9" s="10">
        <f>SUMIF(F3:F8, "&lt;&gt;",J3:J8)</f>
        <v>8042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13346</v>
      </c>
      <c r="I10" s="12" t="s">
        <v>10</v>
      </c>
      <c r="J10" s="12">
        <f>C3+J9</f>
        <v>12066</v>
      </c>
      <c r="K10" s="13">
        <f>J10-H10</f>
        <v>-1280</v>
      </c>
      <c r="L10" s="12" t="str">
        <f ca="1">IF(WEEKDAY(TODAY())=6, J10-#REF!, "")</f>
        <v/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0.35</v>
      </c>
      <c r="J12" s="12">
        <f t="shared" ref="J12" si="2">G12*I12</f>
        <v>454.99999999999994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454.99999999999994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457.99999999999994</v>
      </c>
      <c r="K14" s="13">
        <f>J14-H14</f>
        <v>-806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8506</v>
      </c>
      <c r="D16" s="10" t="s">
        <v>84</v>
      </c>
      <c r="E16" s="11">
        <v>43703</v>
      </c>
      <c r="F16" s="11">
        <v>43728</v>
      </c>
      <c r="G16" s="10">
        <v>10000</v>
      </c>
      <c r="H16" s="12">
        <v>0.71</v>
      </c>
      <c r="I16" s="12">
        <v>0.01</v>
      </c>
      <c r="J16" s="12">
        <f t="shared" ref="J16:J23" si="3">G16*I16</f>
        <v>100</v>
      </c>
      <c r="K16" s="13" t="str">
        <f t="shared" ref="K16:K23" ca="1" si="4">IF(AND(F16&lt;&gt;"", I16/H16&lt;=0.75),"Stop Lose!",IF(AND(F16&lt;&gt;"", _xlfn.DAYS(TODAY(),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84</v>
      </c>
      <c r="E17" s="11">
        <v>43703</v>
      </c>
      <c r="F17" s="11">
        <v>43756</v>
      </c>
      <c r="G17" s="10">
        <v>16000</v>
      </c>
      <c r="H17" s="12">
        <v>0.81</v>
      </c>
      <c r="I17" s="12">
        <v>0.08</v>
      </c>
      <c r="J17" s="12">
        <f t="shared" si="3"/>
        <v>1280</v>
      </c>
      <c r="K17" s="13" t="str">
        <f t="shared" ca="1" si="4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43713</v>
      </c>
      <c r="F18" s="11">
        <v>43756</v>
      </c>
      <c r="G18" s="10">
        <v>3000</v>
      </c>
      <c r="H18" s="12">
        <v>0.66</v>
      </c>
      <c r="I18" s="12">
        <v>0.2</v>
      </c>
      <c r="J18" s="12">
        <f t="shared" si="3"/>
        <v>600</v>
      </c>
      <c r="K18" s="13" t="str">
        <f t="shared" ca="1" si="4"/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96</v>
      </c>
      <c r="E19" s="11">
        <v>43720</v>
      </c>
      <c r="F19" s="11">
        <v>43763</v>
      </c>
      <c r="G19" s="10">
        <v>1000</v>
      </c>
      <c r="H19" s="12">
        <v>0.8</v>
      </c>
      <c r="I19" s="12">
        <v>0.51</v>
      </c>
      <c r="J19" s="12">
        <f t="shared" si="3"/>
        <v>510</v>
      </c>
      <c r="K19" s="13" t="str">
        <f t="shared" ca="1" si="4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61</v>
      </c>
      <c r="E20" s="11">
        <v>43705</v>
      </c>
      <c r="F20" s="11"/>
      <c r="G20" s="10">
        <v>90</v>
      </c>
      <c r="H20" s="12">
        <v>156.6</v>
      </c>
      <c r="I20" s="12">
        <v>101.5</v>
      </c>
      <c r="J20" s="12">
        <f t="shared" si="3"/>
        <v>9135</v>
      </c>
      <c r="K20" s="13" t="e">
        <f t="shared" ca="1" si="4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94</v>
      </c>
      <c r="E21" s="11">
        <v>43717</v>
      </c>
      <c r="F21" s="11">
        <v>43763</v>
      </c>
      <c r="G21" s="10">
        <v>300</v>
      </c>
      <c r="H21" s="12">
        <v>3.07</v>
      </c>
      <c r="I21" s="12">
        <v>9.5</v>
      </c>
      <c r="J21" s="12">
        <f t="shared" si="3"/>
        <v>2850</v>
      </c>
      <c r="K21" s="13" t="e">
        <f t="shared" ca="1" si="4"/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98</v>
      </c>
      <c r="E22" s="11">
        <v>43724</v>
      </c>
      <c r="F22" s="11">
        <v>43728</v>
      </c>
      <c r="G22" s="10">
        <v>2000</v>
      </c>
      <c r="H22" s="12">
        <v>0.89</v>
      </c>
      <c r="I22" s="12">
        <v>0.3</v>
      </c>
      <c r="J22" s="12">
        <f t="shared" si="3"/>
        <v>600</v>
      </c>
      <c r="K22" s="13" t="str">
        <f t="shared" ca="1" si="4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89</v>
      </c>
      <c r="E23" s="11">
        <v>43717</v>
      </c>
      <c r="F23" s="11">
        <v>43756</v>
      </c>
      <c r="G23" s="10">
        <v>200</v>
      </c>
      <c r="H23" s="12">
        <v>11</v>
      </c>
      <c r="I23" s="12">
        <v>2.4</v>
      </c>
      <c r="J23" s="12">
        <f t="shared" si="3"/>
        <v>480</v>
      </c>
      <c r="K23" s="13" t="str">
        <f t="shared" ca="1" si="4"/>
        <v>Stop Lose!</v>
      </c>
      <c r="L23" s="10"/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SUM(J16:J23)</f>
        <v>15555</v>
      </c>
      <c r="K24" s="13"/>
      <c r="L24" s="10">
        <f>SUMIF(F16:F23, "&lt;&gt;",J16:J23)</f>
        <v>6420</v>
      </c>
      <c r="M24" s="10" t="s">
        <v>36</v>
      </c>
      <c r="N24" s="13"/>
    </row>
    <row r="25" spans="1:14" s="7" customFormat="1">
      <c r="A25" s="1" t="s">
        <v>23</v>
      </c>
      <c r="B25" s="10">
        <v>8500</v>
      </c>
      <c r="C25" s="10"/>
      <c r="D25" s="10"/>
      <c r="E25" s="10"/>
      <c r="F25" s="10"/>
      <c r="G25" s="10"/>
      <c r="H25" s="12">
        <v>23305</v>
      </c>
      <c r="I25" s="12" t="s">
        <v>10</v>
      </c>
      <c r="J25" s="12">
        <f>C16+J24</f>
        <v>24061</v>
      </c>
      <c r="K25" s="13">
        <f>J25-H25</f>
        <v>756</v>
      </c>
      <c r="L25" s="12" t="str">
        <f ca="1">IF(WEEKDAY(TODAY())=6, J25-#REF!, "")</f>
        <v/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289</v>
      </c>
      <c r="D28" s="10" t="s">
        <v>60</v>
      </c>
      <c r="E28" s="10"/>
      <c r="F28" s="10"/>
      <c r="G28" s="10">
        <v>13600</v>
      </c>
      <c r="H28" s="12">
        <v>1.21</v>
      </c>
      <c r="I28" s="12">
        <v>0.81</v>
      </c>
      <c r="J28" s="12">
        <f>G28*I28</f>
        <v>11016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61</v>
      </c>
      <c r="E29" s="10"/>
      <c r="F29" s="10"/>
      <c r="G29" s="10">
        <v>41</v>
      </c>
      <c r="H29" s="12">
        <v>151.6</v>
      </c>
      <c r="I29" s="12">
        <v>118.96</v>
      </c>
      <c r="J29" s="12">
        <f>G29*I29</f>
        <v>4877.3599999999997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87</v>
      </c>
      <c r="E30" s="10"/>
      <c r="F30" s="10"/>
      <c r="G30" s="10">
        <v>0</v>
      </c>
      <c r="H30" s="12">
        <v>43.05</v>
      </c>
      <c r="I30" s="12">
        <v>27.2</v>
      </c>
      <c r="J30" s="12">
        <f>G30*I30</f>
        <v>0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1520</v>
      </c>
      <c r="H31" s="12">
        <v>4.33</v>
      </c>
      <c r="I31" s="12">
        <v>3.15</v>
      </c>
      <c r="J31" s="12">
        <f>G31*I31</f>
        <v>4788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SUM(J28:J31)</f>
        <v>20681.36</v>
      </c>
      <c r="K32" s="13"/>
      <c r="L32" s="10"/>
      <c r="M32" s="10"/>
      <c r="N32" s="13"/>
    </row>
    <row r="33" spans="1:14" s="7" customFormat="1">
      <c r="A33" s="1" t="s">
        <v>23</v>
      </c>
      <c r="B33" s="10">
        <v>31340</v>
      </c>
      <c r="C33" s="10"/>
      <c r="D33" s="10"/>
      <c r="E33" s="10"/>
      <c r="F33" s="10"/>
      <c r="G33" s="10"/>
      <c r="H33" s="12">
        <v>31139</v>
      </c>
      <c r="I33" s="12" t="s">
        <v>10</v>
      </c>
      <c r="J33" s="12">
        <f>C28+J32</f>
        <v>20970.36</v>
      </c>
      <c r="K33" s="13">
        <f>J33-H33</f>
        <v>-10168.64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0">
        <f>B10+B14+B33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J10+J14+J33</f>
        <v>33494.36</v>
      </c>
      <c r="K35" s="13"/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146</v>
      </c>
      <c r="D38" s="10" t="s">
        <v>24</v>
      </c>
      <c r="E38" s="10"/>
      <c r="F38" s="10"/>
      <c r="G38" s="10">
        <v>0</v>
      </c>
      <c r="H38" s="12">
        <v>49.28</v>
      </c>
      <c r="I38" s="12">
        <v>31</v>
      </c>
      <c r="J38" s="12">
        <f t="shared" ref="J38:J40" si="5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86</v>
      </c>
      <c r="E39" s="10"/>
      <c r="F39" s="10"/>
      <c r="G39" s="10">
        <v>0</v>
      </c>
      <c r="H39" s="12">
        <v>19.260000000000002</v>
      </c>
      <c r="I39" s="12">
        <v>14.59</v>
      </c>
      <c r="J39" s="12">
        <f t="shared" si="5"/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55</v>
      </c>
      <c r="E40" s="10"/>
      <c r="F40" s="10"/>
      <c r="G40" s="10">
        <v>6200</v>
      </c>
      <c r="H40" s="12">
        <v>9.7200000000000006</v>
      </c>
      <c r="I40" s="12">
        <v>7.38</v>
      </c>
      <c r="J40" s="12">
        <f t="shared" si="5"/>
        <v>45756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SUM(J38:J40)</f>
        <v>45756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68100</v>
      </c>
      <c r="C42" s="10"/>
      <c r="D42" s="10"/>
      <c r="E42" s="10"/>
      <c r="F42" s="10"/>
      <c r="G42" s="10"/>
      <c r="H42" s="12"/>
      <c r="I42" s="12" t="s">
        <v>10</v>
      </c>
      <c r="J42" s="12">
        <f>C38+J41</f>
        <v>45902</v>
      </c>
      <c r="K42" s="13">
        <f>J42-B42</f>
        <v>-22198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16</v>
      </c>
      <c r="C46" s="10">
        <v>256</v>
      </c>
      <c r="D46" s="10" t="s">
        <v>25</v>
      </c>
      <c r="E46" s="10"/>
      <c r="F46" s="10"/>
      <c r="G46" s="10">
        <v>400</v>
      </c>
      <c r="H46" s="12">
        <v>5.69</v>
      </c>
      <c r="I46" s="12">
        <v>3.67</v>
      </c>
      <c r="J46" s="12">
        <f>G46*I46*A1</f>
        <v>1967.1200000000001</v>
      </c>
      <c r="K46" s="13"/>
      <c r="L46" s="10"/>
      <c r="M46" s="10"/>
      <c r="N46" s="13"/>
    </row>
    <row r="47" spans="1:14" s="7" customFormat="1">
      <c r="A47" s="1"/>
      <c r="B47" s="10"/>
      <c r="C47" s="10"/>
      <c r="D47" s="10" t="s">
        <v>93</v>
      </c>
      <c r="E47" s="10"/>
      <c r="F47" s="10"/>
      <c r="G47" s="10">
        <v>500</v>
      </c>
      <c r="H47" s="12">
        <v>7.56</v>
      </c>
      <c r="I47" s="12">
        <v>7.38</v>
      </c>
      <c r="J47" s="12">
        <f t="shared" ref="J47" si="6">G47*I47</f>
        <v>3690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5657.12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5913.12</v>
      </c>
      <c r="K49" s="13">
        <f t="shared" ref="K49:K62" si="7">J49-B49</f>
        <v>-4386.88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417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8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800</v>
      </c>
      <c r="H52" s="12">
        <v>6.65</v>
      </c>
      <c r="I52" s="12">
        <v>6.65</v>
      </c>
      <c r="J52" s="12">
        <f>G52*I52</f>
        <v>5320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9583.75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10000.75</v>
      </c>
      <c r="K54" s="13">
        <f t="shared" si="7"/>
        <v>-6999.25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22</v>
      </c>
      <c r="D56" s="10" t="s">
        <v>18</v>
      </c>
      <c r="E56" s="10"/>
      <c r="F56" s="10"/>
      <c r="G56" s="10">
        <v>0</v>
      </c>
      <c r="H56" s="12">
        <v>6.01</v>
      </c>
      <c r="I56" s="12">
        <v>3.94</v>
      </c>
      <c r="J56" s="12">
        <f t="shared" ref="J56" si="9">G56*I56</f>
        <v>0</v>
      </c>
      <c r="K56" s="13"/>
      <c r="L56" s="10"/>
      <c r="M56" s="10"/>
      <c r="N56" s="13"/>
    </row>
    <row r="57" spans="1:14" s="7" customFormat="1">
      <c r="A57" s="1"/>
      <c r="B57" s="10"/>
      <c r="C57" s="10"/>
      <c r="D57" s="10" t="s">
        <v>25</v>
      </c>
      <c r="E57" s="10"/>
      <c r="F57" s="10"/>
      <c r="G57" s="10">
        <v>1330</v>
      </c>
      <c r="H57" s="12">
        <v>6.07</v>
      </c>
      <c r="I57" s="12">
        <v>3.67</v>
      </c>
      <c r="J57" s="12">
        <f>G57*I57</f>
        <v>4881.0999999999995</v>
      </c>
      <c r="K57" s="13"/>
      <c r="L57" s="10"/>
      <c r="M57" s="10"/>
      <c r="N57" s="13"/>
    </row>
    <row r="58" spans="1:14" s="7" customFormat="1">
      <c r="A58" s="1"/>
      <c r="B58" s="10" t="s">
        <v>12</v>
      </c>
      <c r="C58" s="10"/>
      <c r="D58" s="10"/>
      <c r="E58" s="10"/>
      <c r="F58" s="10"/>
      <c r="G58" s="10"/>
      <c r="H58" s="12"/>
      <c r="I58" s="12" t="s">
        <v>9</v>
      </c>
      <c r="J58" s="12">
        <f>SUM(J56:J57)</f>
        <v>4881.0999999999995</v>
      </c>
      <c r="K58" s="13"/>
      <c r="L58" s="10"/>
      <c r="M58" s="10"/>
      <c r="N58" s="13"/>
    </row>
    <row r="59" spans="1:14" s="7" customFormat="1">
      <c r="A59" s="1" t="s">
        <v>23</v>
      </c>
      <c r="B59" s="10">
        <v>14100</v>
      </c>
      <c r="C59" s="10"/>
      <c r="D59" s="10"/>
      <c r="E59" s="10"/>
      <c r="F59" s="10"/>
      <c r="G59" s="10"/>
      <c r="H59" s="12"/>
      <c r="I59" s="12" t="s">
        <v>10</v>
      </c>
      <c r="J59" s="12">
        <f>C56+J58</f>
        <v>4903.0999999999995</v>
      </c>
      <c r="K59" s="13">
        <f t="shared" si="7"/>
        <v>-9196.9000000000015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 s="7" customFormat="1">
      <c r="A62" s="1" t="s">
        <v>23</v>
      </c>
      <c r="B62" s="10">
        <f>B49+B54+B59</f>
        <v>41400</v>
      </c>
      <c r="C62" s="10"/>
      <c r="D62" s="10"/>
      <c r="E62" s="10"/>
      <c r="F62" s="10"/>
      <c r="G62" s="10"/>
      <c r="H62" s="12"/>
      <c r="I62" s="12" t="s">
        <v>14</v>
      </c>
      <c r="J62" s="12">
        <f>J49+J54+J58</f>
        <v>20794.969999999998</v>
      </c>
      <c r="K62" s="13">
        <f t="shared" si="7"/>
        <v>-20605.030000000002</v>
      </c>
      <c r="L62" s="10"/>
      <c r="M62" s="10"/>
      <c r="N62" s="13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100"/>
  <sheetViews>
    <sheetView topLeftCell="B7" zoomScale="130" zoomScaleNormal="130" workbookViewId="0">
      <selection activeCell="D21" sqref="D2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124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2.42</v>
      </c>
      <c r="J3" s="12">
        <f>G3*I3</f>
        <v>3630</v>
      </c>
      <c r="K3" s="13" t="e">
        <f ca="1">IF(AND(F3&lt;&gt;"", I3/H3&lt;=0.75),"Stop Lose!",IF(AND(F3&lt;&gt;"", _xlfn.DAYS(TODAY(), E3)&gt;2), "Hold Too Long", "Ok"))</f>
        <v>#NAME?</v>
      </c>
      <c r="L3" s="10" t="s">
        <v>103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8000</v>
      </c>
      <c r="H4" s="12">
        <v>3.67</v>
      </c>
      <c r="I4" s="12">
        <v>1.08</v>
      </c>
      <c r="J4" s="12">
        <f t="shared" ref="J4:J7" si="0">G4*I4</f>
        <v>8640</v>
      </c>
      <c r="K4" s="13" t="str">
        <f t="shared" ref="K4:K7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98</v>
      </c>
      <c r="E5" s="11">
        <v>43724</v>
      </c>
      <c r="F5" s="11">
        <v>43728</v>
      </c>
      <c r="G5" s="10">
        <v>0</v>
      </c>
      <c r="H5" s="12">
        <v>0.86</v>
      </c>
      <c r="I5" s="12">
        <v>0.94</v>
      </c>
      <c r="J5" s="12">
        <f t="shared" si="0"/>
        <v>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100</v>
      </c>
      <c r="E6" s="11">
        <v>43726</v>
      </c>
      <c r="F6" s="11">
        <v>43756</v>
      </c>
      <c r="G6" s="10">
        <v>200</v>
      </c>
      <c r="H6" s="12">
        <v>5</v>
      </c>
      <c r="I6" s="12">
        <v>2.91</v>
      </c>
      <c r="J6" s="12">
        <f t="shared" si="0"/>
        <v>582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43705</v>
      </c>
      <c r="F7" s="11">
        <v>43756</v>
      </c>
      <c r="G7" s="10">
        <v>13000</v>
      </c>
      <c r="H7" s="12">
        <v>0.69</v>
      </c>
      <c r="I7" s="12">
        <v>0.14000000000000001</v>
      </c>
      <c r="J7" s="12">
        <f t="shared" si="0"/>
        <v>1820.0000000000002</v>
      </c>
      <c r="K7" s="13" t="str">
        <f t="shared" ca="1" si="1"/>
        <v>Stop Lose!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14672</v>
      </c>
      <c r="K8" s="13"/>
      <c r="L8" s="10">
        <f>SUMIF(F3:F7, "&lt;&gt;",J3:J7)</f>
        <v>11042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12066</v>
      </c>
      <c r="I9" s="12" t="s">
        <v>10</v>
      </c>
      <c r="J9" s="12">
        <f>C3+J8</f>
        <v>14796</v>
      </c>
      <c r="K9" s="13">
        <f>J9-H9</f>
        <v>2730</v>
      </c>
      <c r="L9" s="12" t="str">
        <f ca="1">IF(WEEKDAY(TODAY())=6, J9-'20190913'!J9,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2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8615</v>
      </c>
      <c r="D15" s="10" t="s">
        <v>84</v>
      </c>
      <c r="E15" s="11">
        <v>43703</v>
      </c>
      <c r="F15" s="11">
        <v>43756</v>
      </c>
      <c r="G15" s="10">
        <v>16000</v>
      </c>
      <c r="H15" s="12">
        <v>0.81</v>
      </c>
      <c r="I15" s="12">
        <v>0.08</v>
      </c>
      <c r="J15" s="12">
        <f t="shared" ref="J15" si="3">G15*I15</f>
        <v>1280</v>
      </c>
      <c r="K15" s="13" t="str">
        <f t="shared" ref="K15" ca="1" si="4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92</v>
      </c>
      <c r="E16" s="11">
        <v>43713</v>
      </c>
      <c r="F16" s="11">
        <v>43756</v>
      </c>
      <c r="G16" s="10">
        <v>3000</v>
      </c>
      <c r="H16" s="12">
        <v>0.66</v>
      </c>
      <c r="I16" s="12">
        <v>0.28000000000000003</v>
      </c>
      <c r="J16" s="12">
        <f t="shared" ref="J16:J21" si="5">G16*I16</f>
        <v>840.00000000000011</v>
      </c>
      <c r="K16" s="13" t="str">
        <f t="shared" ref="K16:K21" ca="1" si="6">IF(AND(F16&lt;&gt;"", I16/H16&lt;=0.75),"Stop Lose!",IF(AND(F16&lt;&gt;"", _xlfn.DAYS(TODAY(),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96</v>
      </c>
      <c r="E17" s="11">
        <v>43720</v>
      </c>
      <c r="F17" s="11">
        <v>43763</v>
      </c>
      <c r="G17" s="10">
        <v>1000</v>
      </c>
      <c r="H17" s="12">
        <v>0.8</v>
      </c>
      <c r="I17" s="12">
        <v>0.9</v>
      </c>
      <c r="J17" s="12">
        <f t="shared" si="5"/>
        <v>900</v>
      </c>
      <c r="K17" s="13" t="e">
        <f t="shared" ca="1" si="6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61</v>
      </c>
      <c r="E18" s="11">
        <v>43705</v>
      </c>
      <c r="F18" s="11"/>
      <c r="G18" s="10">
        <v>90</v>
      </c>
      <c r="H18" s="12">
        <v>156.6</v>
      </c>
      <c r="I18" s="12">
        <v>103.6</v>
      </c>
      <c r="J18" s="12">
        <f t="shared" si="5"/>
        <v>9324</v>
      </c>
      <c r="K18" s="13" t="e">
        <f t="shared" ca="1" si="6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94</v>
      </c>
      <c r="E19" s="11">
        <v>43717</v>
      </c>
      <c r="F19" s="11">
        <v>43763</v>
      </c>
      <c r="G19" s="10">
        <v>100</v>
      </c>
      <c r="H19" s="12">
        <v>3.07</v>
      </c>
      <c r="I19" s="12">
        <v>10.36</v>
      </c>
      <c r="J19" s="12">
        <f t="shared" si="5"/>
        <v>1036</v>
      </c>
      <c r="K19" s="13" t="e">
        <f t="shared" ca="1" si="6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107</v>
      </c>
      <c r="E20" s="11">
        <v>43728</v>
      </c>
      <c r="F20" s="11">
        <v>43756</v>
      </c>
      <c r="G20" s="10">
        <v>300</v>
      </c>
      <c r="H20" s="12">
        <v>6</v>
      </c>
      <c r="I20" s="12">
        <v>4.7</v>
      </c>
      <c r="J20" s="12">
        <f t="shared" ref="J20" si="7">G20*I20</f>
        <v>1410</v>
      </c>
      <c r="K20" s="13" t="e">
        <f t="shared" ref="K20" ca="1" si="8">IF(AND(F20&lt;&gt;"", I20/H20&lt;=0.75),"Stop Lose!",IF(AND(F20&lt;&gt;"", _xlfn.DAYS(TODAY(), E20)&gt;2), "Hold Too Long", "Ok"))</f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89</v>
      </c>
      <c r="E21" s="11">
        <v>43717</v>
      </c>
      <c r="F21" s="11">
        <v>43756</v>
      </c>
      <c r="G21" s="10">
        <v>400</v>
      </c>
      <c r="H21" s="12">
        <v>5.78</v>
      </c>
      <c r="I21" s="12">
        <v>1.1000000000000001</v>
      </c>
      <c r="J21" s="12">
        <f t="shared" si="5"/>
        <v>440.00000000000006</v>
      </c>
      <c r="K21" s="13" t="str">
        <f t="shared" ca="1" si="6"/>
        <v>Stop Lose!</v>
      </c>
      <c r="L21" s="10"/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15230</v>
      </c>
      <c r="K22" s="13"/>
      <c r="L22" s="10">
        <f>SUMIF(F15:F21, "&lt;&gt;",J15:J21)</f>
        <v>5906</v>
      </c>
      <c r="M22" s="10" t="s">
        <v>36</v>
      </c>
      <c r="N22" s="13"/>
    </row>
    <row r="23" spans="1:14" s="7" customFormat="1">
      <c r="A23" s="1" t="s">
        <v>23</v>
      </c>
      <c r="B23" s="10">
        <v>8500</v>
      </c>
      <c r="C23" s="10"/>
      <c r="D23" s="10"/>
      <c r="E23" s="10"/>
      <c r="F23" s="10"/>
      <c r="G23" s="10"/>
      <c r="H23" s="12">
        <v>24061</v>
      </c>
      <c r="I23" s="12" t="s">
        <v>10</v>
      </c>
      <c r="J23" s="12">
        <f>C15+J22</f>
        <v>23845</v>
      </c>
      <c r="K23" s="13">
        <f>J23-H23</f>
        <v>-216</v>
      </c>
      <c r="L23" s="12" t="str">
        <f ca="1">IF(WEEKDAY(TODAY())=6, J23-'20190913'!J24, "")</f>
        <v/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289</v>
      </c>
      <c r="D26" s="10" t="s">
        <v>60</v>
      </c>
      <c r="E26" s="10"/>
      <c r="F26" s="10"/>
      <c r="G26" s="10">
        <v>13600</v>
      </c>
      <c r="H26" s="12">
        <v>1.21</v>
      </c>
      <c r="I26" s="12">
        <v>0.81</v>
      </c>
      <c r="J26" s="12">
        <f>G26*I26</f>
        <v>11016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61</v>
      </c>
      <c r="E27" s="10"/>
      <c r="F27" s="10"/>
      <c r="G27" s="10">
        <v>41</v>
      </c>
      <c r="H27" s="12">
        <v>151.6</v>
      </c>
      <c r="I27" s="12">
        <v>118.96</v>
      </c>
      <c r="J27" s="12">
        <f>G27*I27</f>
        <v>4877.3599999999997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87</v>
      </c>
      <c r="E28" s="10"/>
      <c r="F28" s="10"/>
      <c r="G28" s="10">
        <v>0</v>
      </c>
      <c r="H28" s="12">
        <v>43.05</v>
      </c>
      <c r="I28" s="12">
        <v>27.2</v>
      </c>
      <c r="J28" s="12">
        <f>G28*I28</f>
        <v>0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1520</v>
      </c>
      <c r="H29" s="12">
        <v>4.33</v>
      </c>
      <c r="I29" s="12">
        <v>3.15</v>
      </c>
      <c r="J29" s="12">
        <f>G29*I29</f>
        <v>4788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SUM(J26:J29)</f>
        <v>20681.36</v>
      </c>
      <c r="K30" s="13"/>
      <c r="L30" s="10"/>
      <c r="M30" s="10"/>
      <c r="N30" s="13"/>
    </row>
    <row r="31" spans="1:14" s="7" customFormat="1">
      <c r="A31" s="1" t="s">
        <v>23</v>
      </c>
      <c r="B31" s="10">
        <v>31340</v>
      </c>
      <c r="C31" s="10"/>
      <c r="D31" s="10"/>
      <c r="E31" s="10"/>
      <c r="F31" s="10"/>
      <c r="G31" s="10"/>
      <c r="H31" s="12">
        <v>31139</v>
      </c>
      <c r="I31" s="12" t="s">
        <v>10</v>
      </c>
      <c r="J31" s="12">
        <f>C26+J30</f>
        <v>20970.36</v>
      </c>
      <c r="K31" s="13">
        <f>J31-H31</f>
        <v>-10168.64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0">
        <f>B9+B13+B31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J9+J13+J31</f>
        <v>36224.36</v>
      </c>
      <c r="K33" s="13"/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146</v>
      </c>
      <c r="D36" s="10" t="s">
        <v>24</v>
      </c>
      <c r="E36" s="10"/>
      <c r="F36" s="10"/>
      <c r="G36" s="10">
        <v>0</v>
      </c>
      <c r="H36" s="12">
        <v>49.28</v>
      </c>
      <c r="I36" s="12">
        <v>31</v>
      </c>
      <c r="J36" s="12">
        <f t="shared" ref="J36:J38" si="9">G36*I36</f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86</v>
      </c>
      <c r="E37" s="10"/>
      <c r="F37" s="10"/>
      <c r="G37" s="10">
        <v>0</v>
      </c>
      <c r="H37" s="12">
        <v>19.260000000000002</v>
      </c>
      <c r="I37" s="12">
        <v>14.59</v>
      </c>
      <c r="J37" s="12">
        <f t="shared" si="9"/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55</v>
      </c>
      <c r="E38" s="10"/>
      <c r="F38" s="10"/>
      <c r="G38" s="10">
        <v>6200</v>
      </c>
      <c r="H38" s="12">
        <v>9.7200000000000006</v>
      </c>
      <c r="I38" s="12">
        <v>7.38</v>
      </c>
      <c r="J38" s="12">
        <f t="shared" si="9"/>
        <v>45756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SUM(J36:J38)</f>
        <v>45756</v>
      </c>
      <c r="K39" s="13"/>
      <c r="L39" s="10"/>
      <c r="M39" s="10"/>
      <c r="N39" s="13"/>
    </row>
    <row r="40" spans="1:14" s="7" customFormat="1">
      <c r="A40" s="1" t="s">
        <v>23</v>
      </c>
      <c r="B40" s="10">
        <v>68100</v>
      </c>
      <c r="C40" s="10"/>
      <c r="D40" s="10"/>
      <c r="E40" s="10"/>
      <c r="F40" s="10"/>
      <c r="G40" s="10"/>
      <c r="H40" s="12"/>
      <c r="I40" s="12" t="s">
        <v>10</v>
      </c>
      <c r="J40" s="12">
        <f>C36+J39</f>
        <v>45902</v>
      </c>
      <c r="K40" s="13">
        <f>J40-B40</f>
        <v>-22198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16</v>
      </c>
      <c r="C44" s="10">
        <v>256</v>
      </c>
      <c r="D44" s="10" t="s">
        <v>25</v>
      </c>
      <c r="E44" s="10"/>
      <c r="F44" s="10"/>
      <c r="G44" s="10">
        <v>400</v>
      </c>
      <c r="H44" s="12">
        <v>5.69</v>
      </c>
      <c r="I44" s="12">
        <v>3.67</v>
      </c>
      <c r="J44" s="12">
        <f>G44*I44*A1</f>
        <v>1967.1200000000001</v>
      </c>
      <c r="K44" s="13"/>
      <c r="L44" s="10"/>
      <c r="M44" s="10"/>
      <c r="N44" s="13"/>
    </row>
    <row r="45" spans="1:14" s="7" customFormat="1">
      <c r="A45" s="1"/>
      <c r="B45" s="10"/>
      <c r="C45" s="10"/>
      <c r="D45" s="10" t="s">
        <v>93</v>
      </c>
      <c r="E45" s="10"/>
      <c r="F45" s="10"/>
      <c r="G45" s="10">
        <v>500</v>
      </c>
      <c r="H45" s="12">
        <v>7.56</v>
      </c>
      <c r="I45" s="12">
        <v>7.38</v>
      </c>
      <c r="J45" s="12">
        <f t="shared" ref="J45" si="10">G45*I45</f>
        <v>3690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5657.12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10300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5913.12</v>
      </c>
      <c r="K47" s="13">
        <f t="shared" ref="K47:K60" si="11">J47-B47</f>
        <v>-4386.88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17</v>
      </c>
      <c r="C49" s="10">
        <v>417</v>
      </c>
      <c r="D49" s="10" t="s">
        <v>24</v>
      </c>
      <c r="E49" s="10"/>
      <c r="F49" s="10"/>
      <c r="G49" s="10">
        <v>75</v>
      </c>
      <c r="H49" s="12">
        <v>65.2</v>
      </c>
      <c r="I49" s="12">
        <v>56.85</v>
      </c>
      <c r="J49" s="12">
        <f t="shared" ref="J49" si="12">G49*I49</f>
        <v>4263.75</v>
      </c>
      <c r="K49" s="13"/>
      <c r="L49" s="10"/>
      <c r="M49" s="10"/>
      <c r="N49" s="13"/>
    </row>
    <row r="50" spans="1:14" s="7" customFormat="1">
      <c r="A50" s="1"/>
      <c r="B50" s="10"/>
      <c r="C50" s="10"/>
      <c r="D50" s="10" t="s">
        <v>93</v>
      </c>
      <c r="E50" s="10"/>
      <c r="F50" s="10"/>
      <c r="G50" s="10">
        <v>800</v>
      </c>
      <c r="H50" s="12">
        <v>6.65</v>
      </c>
      <c r="I50" s="12">
        <v>6.65</v>
      </c>
      <c r="J50" s="12">
        <f>G50*I50</f>
        <v>5320</v>
      </c>
      <c r="K50" s="13"/>
      <c r="L50" s="10"/>
      <c r="M50" s="10"/>
      <c r="N50" s="13"/>
    </row>
    <row r="51" spans="1:14" s="7" customFormat="1">
      <c r="A51" s="1"/>
      <c r="B51" s="10" t="s">
        <v>13</v>
      </c>
      <c r="C51" s="10"/>
      <c r="D51" s="10"/>
      <c r="E51" s="10"/>
      <c r="F51" s="10"/>
      <c r="G51" s="10"/>
      <c r="H51" s="12"/>
      <c r="I51" s="12" t="s">
        <v>9</v>
      </c>
      <c r="J51" s="12">
        <f>SUM(J49:J50)</f>
        <v>9583.75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17000</v>
      </c>
      <c r="C52" s="10"/>
      <c r="D52" s="10"/>
      <c r="E52" s="10"/>
      <c r="F52" s="10"/>
      <c r="G52" s="10"/>
      <c r="H52" s="12"/>
      <c r="I52" s="12" t="s">
        <v>10</v>
      </c>
      <c r="J52" s="12">
        <f>C49+J51</f>
        <v>10000.75</v>
      </c>
      <c r="K52" s="13">
        <f t="shared" si="11"/>
        <v>-6999.25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15</v>
      </c>
      <c r="B54" s="10" t="s">
        <v>20</v>
      </c>
      <c r="C54" s="10">
        <v>22</v>
      </c>
      <c r="D54" s="10" t="s">
        <v>18</v>
      </c>
      <c r="E54" s="10"/>
      <c r="F54" s="10"/>
      <c r="G54" s="10">
        <v>0</v>
      </c>
      <c r="H54" s="12">
        <v>6.01</v>
      </c>
      <c r="I54" s="12">
        <v>3.94</v>
      </c>
      <c r="J54" s="12">
        <f t="shared" ref="J54" si="13">G54*I54</f>
        <v>0</v>
      </c>
      <c r="K54" s="13"/>
      <c r="L54" s="10"/>
      <c r="M54" s="10"/>
      <c r="N54" s="13"/>
    </row>
    <row r="55" spans="1:14" s="7" customFormat="1">
      <c r="A55" s="1"/>
      <c r="B55" s="10"/>
      <c r="C55" s="10"/>
      <c r="D55" s="10" t="s">
        <v>25</v>
      </c>
      <c r="E55" s="10"/>
      <c r="F55" s="10"/>
      <c r="G55" s="10">
        <v>1330</v>
      </c>
      <c r="H55" s="12">
        <v>6.07</v>
      </c>
      <c r="I55" s="12">
        <v>3.67</v>
      </c>
      <c r="J55" s="12">
        <f>G55*I55</f>
        <v>4881.0999999999995</v>
      </c>
      <c r="K55" s="13"/>
      <c r="L55" s="10"/>
      <c r="M55" s="10"/>
      <c r="N55" s="13"/>
    </row>
    <row r="56" spans="1:14" s="7" customFormat="1">
      <c r="A56" s="1"/>
      <c r="B56" s="10" t="s">
        <v>12</v>
      </c>
      <c r="C56" s="10"/>
      <c r="D56" s="10"/>
      <c r="E56" s="10"/>
      <c r="F56" s="10"/>
      <c r="G56" s="10"/>
      <c r="H56" s="12"/>
      <c r="I56" s="12" t="s">
        <v>9</v>
      </c>
      <c r="J56" s="12">
        <f>SUM(J54:J55)</f>
        <v>4881.0999999999995</v>
      </c>
      <c r="K56" s="13"/>
      <c r="L56" s="10"/>
      <c r="M56" s="10"/>
      <c r="N56" s="13"/>
    </row>
    <row r="57" spans="1:14" s="7" customFormat="1">
      <c r="A57" s="1" t="s">
        <v>23</v>
      </c>
      <c r="B57" s="10">
        <v>14100</v>
      </c>
      <c r="C57" s="10"/>
      <c r="D57" s="10"/>
      <c r="E57" s="10"/>
      <c r="F57" s="10"/>
      <c r="G57" s="10"/>
      <c r="H57" s="12"/>
      <c r="I57" s="12" t="s">
        <v>10</v>
      </c>
      <c r="J57" s="12">
        <f>C54+J56</f>
        <v>4903.0999999999995</v>
      </c>
      <c r="K57" s="13">
        <f t="shared" si="11"/>
        <v>-9196.9000000000015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 s="7" customFormat="1">
      <c r="A60" s="1" t="s">
        <v>23</v>
      </c>
      <c r="B60" s="10">
        <f>B47+B52+B57</f>
        <v>41400</v>
      </c>
      <c r="C60" s="10"/>
      <c r="D60" s="10"/>
      <c r="E60" s="10"/>
      <c r="F60" s="10"/>
      <c r="G60" s="10"/>
      <c r="H60" s="12"/>
      <c r="I60" s="12" t="s">
        <v>14</v>
      </c>
      <c r="J60" s="12">
        <f>J47+J52+J56</f>
        <v>20794.969999999998</v>
      </c>
      <c r="K60" s="13">
        <f t="shared" si="11"/>
        <v>-20605.030000000002</v>
      </c>
      <c r="L60" s="10"/>
      <c r="M60" s="10"/>
      <c r="N60" s="13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99"/>
  <sheetViews>
    <sheetView topLeftCell="B10" zoomScale="130" zoomScaleNormal="130" workbookViewId="0">
      <selection activeCell="D20" sqref="D20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124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2.2999999999999998</v>
      </c>
      <c r="J3" s="12">
        <f>G3*I3</f>
        <v>3449.9999999999995</v>
      </c>
      <c r="K3" s="13" t="e">
        <f ca="1">IF(AND(F3&lt;&gt;"", I3/H3&lt;=0.75),"Stop Lose!",IF(AND(F3&lt;&gt;"", _xlfn.DAYS(TODAY(), E3)&gt;2), "Hold Too Long", "Ok"))</f>
        <v>#NAME?</v>
      </c>
      <c r="L3" s="10" t="s">
        <v>104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8000</v>
      </c>
      <c r="H4" s="12">
        <v>3.67</v>
      </c>
      <c r="I4" s="12">
        <v>0.85</v>
      </c>
      <c r="J4" s="12">
        <f t="shared" ref="J4:J6" si="0">G4*I4</f>
        <v>6800</v>
      </c>
      <c r="K4" s="13" t="str">
        <f t="shared" ref="K4:K6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200</v>
      </c>
      <c r="H5" s="12">
        <v>5</v>
      </c>
      <c r="I5" s="12">
        <v>1.73</v>
      </c>
      <c r="J5" s="12">
        <f t="shared" si="0"/>
        <v>346</v>
      </c>
      <c r="K5" s="13" t="str">
        <f t="shared" ca="1" si="1"/>
        <v>Stop Lose!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0.12</v>
      </c>
      <c r="J6" s="12">
        <f t="shared" si="0"/>
        <v>1560</v>
      </c>
      <c r="K6" s="13" t="str">
        <f t="shared" ca="1" si="1"/>
        <v>Stop Lose!</v>
      </c>
      <c r="L6" s="10"/>
      <c r="M6" s="10"/>
      <c r="N6" s="10"/>
    </row>
    <row r="7" spans="1:14">
      <c r="B7" s="10" t="s">
        <v>12</v>
      </c>
      <c r="C7" s="10"/>
      <c r="D7" s="10"/>
      <c r="E7" s="10"/>
      <c r="F7" s="10"/>
      <c r="G7" s="10"/>
      <c r="H7" s="12"/>
      <c r="I7" s="12" t="s">
        <v>9</v>
      </c>
      <c r="J7" s="12">
        <f>SUM(J3:J6)</f>
        <v>12156</v>
      </c>
      <c r="K7" s="13"/>
      <c r="L7" s="10">
        <f>SUMIF(F3:F6, "&lt;&gt;",J3:J6)</f>
        <v>8706</v>
      </c>
      <c r="M7" s="10" t="s">
        <v>36</v>
      </c>
      <c r="N7" s="10"/>
    </row>
    <row r="8" spans="1:14">
      <c r="A8" s="1" t="s">
        <v>23</v>
      </c>
      <c r="B8" s="10">
        <v>93800</v>
      </c>
      <c r="C8" s="10"/>
      <c r="D8" s="10"/>
      <c r="E8" s="10"/>
      <c r="F8" s="10"/>
      <c r="G8" s="10"/>
      <c r="H8" s="12">
        <v>14796</v>
      </c>
      <c r="I8" s="12" t="s">
        <v>10</v>
      </c>
      <c r="J8" s="12">
        <f>C3+J7</f>
        <v>12280</v>
      </c>
      <c r="K8" s="13">
        <f>J8-H8</f>
        <v>-2516</v>
      </c>
      <c r="L8" s="12" t="str">
        <f ca="1">IF(WEEKDAY(TODAY())=6, J8-'20190913'!J9, "")</f>
        <v/>
      </c>
      <c r="M8" s="12" t="s">
        <v>38</v>
      </c>
      <c r="N8" s="10"/>
    </row>
    <row r="9" spans="1:14">
      <c r="B9" s="10"/>
      <c r="C9" s="10"/>
      <c r="D9" s="10"/>
      <c r="E9" s="10"/>
      <c r="F9" s="10"/>
      <c r="G9" s="10"/>
      <c r="H9" s="12"/>
      <c r="I9" s="12"/>
      <c r="J9" s="12"/>
      <c r="K9" s="13"/>
      <c r="L9" s="12"/>
      <c r="M9" s="12"/>
      <c r="N9" s="10"/>
    </row>
    <row r="10" spans="1:14">
      <c r="A10" s="1" t="s">
        <v>22</v>
      </c>
      <c r="B10" s="10">
        <v>51927769</v>
      </c>
      <c r="C10" s="10">
        <v>3</v>
      </c>
      <c r="D10" s="10" t="s">
        <v>84</v>
      </c>
      <c r="E10" s="11">
        <v>43703</v>
      </c>
      <c r="F10" s="11">
        <v>43756</v>
      </c>
      <c r="G10" s="10">
        <v>1300</v>
      </c>
      <c r="H10" s="12">
        <v>1.02</v>
      </c>
      <c r="I10" s="12">
        <v>0.35</v>
      </c>
      <c r="J10" s="12">
        <f t="shared" ref="J10" si="2">G10*I10</f>
        <v>454.99999999999994</v>
      </c>
      <c r="K10" s="13" t="str">
        <f ca="1">IF(AND(F10&lt;&gt;"", I10/H10&lt;=0.75),"Stop Lose!",IF(AND(F10&lt;&gt;"", _xlfn.DAYS(TODAY(), E10)&gt;2), "Hold Too Long", "Ok"))</f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SUM(J10:J10)</f>
        <v>454.99999999999994</v>
      </c>
      <c r="K11" s="13"/>
      <c r="L11" s="10"/>
      <c r="M11" s="10"/>
      <c r="N11" s="10"/>
    </row>
    <row r="12" spans="1:14">
      <c r="A12" s="1" t="s">
        <v>23</v>
      </c>
      <c r="B12" s="10">
        <v>6300</v>
      </c>
      <c r="C12" s="10"/>
      <c r="D12" s="10"/>
      <c r="E12" s="10"/>
      <c r="F12" s="10"/>
      <c r="G12" s="10"/>
      <c r="H12" s="12">
        <v>1264</v>
      </c>
      <c r="I12" s="12" t="s">
        <v>10</v>
      </c>
      <c r="J12" s="12">
        <f>C10+J11</f>
        <v>457.99999999999994</v>
      </c>
      <c r="K12" s="13">
        <f>J12-H12</f>
        <v>-806</v>
      </c>
      <c r="L12" s="12"/>
      <c r="M12" s="12"/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 s="7" customFormat="1">
      <c r="A14" s="1" t="s">
        <v>82</v>
      </c>
      <c r="B14" s="10" t="s">
        <v>75</v>
      </c>
      <c r="C14" s="10">
        <v>8720</v>
      </c>
      <c r="D14" s="10" t="s">
        <v>84</v>
      </c>
      <c r="E14" s="11">
        <v>43703</v>
      </c>
      <c r="F14" s="11">
        <v>43756</v>
      </c>
      <c r="G14" s="10">
        <v>16000</v>
      </c>
      <c r="H14" s="12">
        <v>0.81</v>
      </c>
      <c r="I14" s="12">
        <v>0.12</v>
      </c>
      <c r="J14" s="12">
        <f t="shared" ref="J14:J20" si="3">G14*I14</f>
        <v>1920</v>
      </c>
      <c r="K14" s="13" t="str">
        <f t="shared" ref="K14:K20" ca="1" si="4">IF(AND(F14&lt;&gt;"", I14/H14&lt;=0.75),"Stop Lose!",IF(AND(F14&lt;&gt;"", _xlfn.DAYS(TODAY(),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92</v>
      </c>
      <c r="E15" s="11">
        <v>43713</v>
      </c>
      <c r="F15" s="11">
        <v>43756</v>
      </c>
      <c r="G15" s="10">
        <v>3000</v>
      </c>
      <c r="H15" s="12">
        <v>0.66</v>
      </c>
      <c r="I15" s="12">
        <v>0.27</v>
      </c>
      <c r="J15" s="12">
        <f t="shared" si="3"/>
        <v>810</v>
      </c>
      <c r="K15" s="13" t="str">
        <f t="shared" ca="1" si="4"/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96</v>
      </c>
      <c r="E16" s="11">
        <v>43720</v>
      </c>
      <c r="F16" s="11">
        <v>43763</v>
      </c>
      <c r="G16" s="10">
        <v>1000</v>
      </c>
      <c r="H16" s="12">
        <v>0.8</v>
      </c>
      <c r="I16" s="12">
        <v>0.92</v>
      </c>
      <c r="J16" s="12">
        <f t="shared" si="3"/>
        <v>920</v>
      </c>
      <c r="K16" s="13" t="e">
        <f t="shared" ca="1" si="4"/>
        <v>#NAME?</v>
      </c>
      <c r="L16" s="10"/>
      <c r="M16" s="10"/>
      <c r="N16" s="13"/>
    </row>
    <row r="17" spans="1:14" s="7" customFormat="1">
      <c r="A17" s="1"/>
      <c r="B17" s="10"/>
      <c r="C17" s="10"/>
      <c r="D17" s="10" t="s">
        <v>61</v>
      </c>
      <c r="E17" s="11">
        <v>43705</v>
      </c>
      <c r="F17" s="11"/>
      <c r="G17" s="10">
        <v>90</v>
      </c>
      <c r="H17" s="12">
        <v>156.6</v>
      </c>
      <c r="I17" s="12">
        <v>103.6</v>
      </c>
      <c r="J17" s="12">
        <f t="shared" si="3"/>
        <v>9324</v>
      </c>
      <c r="K17" s="13" t="e">
        <f t="shared" ca="1" si="4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106</v>
      </c>
      <c r="E18" s="11">
        <v>43731</v>
      </c>
      <c r="F18" s="11">
        <v>43756</v>
      </c>
      <c r="G18" s="10">
        <v>100</v>
      </c>
      <c r="H18" s="12">
        <v>14.5</v>
      </c>
      <c r="I18" s="12">
        <v>14.5</v>
      </c>
      <c r="J18" s="12">
        <f t="shared" si="3"/>
        <v>1450</v>
      </c>
      <c r="K18" s="13" t="e">
        <f t="shared" ca="1" si="4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107</v>
      </c>
      <c r="E19" s="11">
        <v>43728</v>
      </c>
      <c r="F19" s="11">
        <v>43756</v>
      </c>
      <c r="G19" s="10">
        <v>300</v>
      </c>
      <c r="H19" s="12">
        <v>6</v>
      </c>
      <c r="I19" s="12">
        <v>3</v>
      </c>
      <c r="J19" s="12">
        <f t="shared" si="3"/>
        <v>900</v>
      </c>
      <c r="K19" s="13" t="str">
        <f t="shared" ca="1" si="4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89</v>
      </c>
      <c r="E20" s="11">
        <v>43717</v>
      </c>
      <c r="F20" s="11">
        <v>43756</v>
      </c>
      <c r="G20" s="10">
        <v>400</v>
      </c>
      <c r="H20" s="12">
        <v>5.78</v>
      </c>
      <c r="I20" s="12">
        <v>0.55000000000000004</v>
      </c>
      <c r="J20" s="12">
        <f t="shared" si="3"/>
        <v>220.00000000000003</v>
      </c>
      <c r="K20" s="13" t="str">
        <f t="shared" ca="1" si="4"/>
        <v>Stop Lose!</v>
      </c>
      <c r="L20" s="10"/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SUM(J14:J20)</f>
        <v>15544</v>
      </c>
      <c r="K21" s="13"/>
      <c r="L21" s="10">
        <f>SUMIF(F14:F20, "&lt;&gt;",J14:J20)</f>
        <v>6220</v>
      </c>
      <c r="M21" s="10" t="s">
        <v>36</v>
      </c>
      <c r="N21" s="13"/>
    </row>
    <row r="22" spans="1:14" s="7" customFormat="1">
      <c r="A22" s="1" t="s">
        <v>23</v>
      </c>
      <c r="B22" s="10">
        <v>8500</v>
      </c>
      <c r="C22" s="10"/>
      <c r="D22" s="10"/>
      <c r="E22" s="10"/>
      <c r="F22" s="10"/>
      <c r="G22" s="10"/>
      <c r="H22" s="12">
        <v>23845</v>
      </c>
      <c r="I22" s="12" t="s">
        <v>10</v>
      </c>
      <c r="J22" s="12">
        <f>C14+J21</f>
        <v>24264</v>
      </c>
      <c r="K22" s="13">
        <f>J22-H22</f>
        <v>419</v>
      </c>
      <c r="L22" s="12" t="str">
        <f ca="1">IF(WEEKDAY(TODAY())=6, J22-'20190913'!J24, "")</f>
        <v/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289</v>
      </c>
      <c r="D25" s="10" t="s">
        <v>60</v>
      </c>
      <c r="E25" s="10"/>
      <c r="F25" s="10"/>
      <c r="G25" s="10">
        <v>13600</v>
      </c>
      <c r="H25" s="12">
        <v>1.21</v>
      </c>
      <c r="I25" s="12">
        <v>0.81</v>
      </c>
      <c r="J25" s="12">
        <f>G25*I25</f>
        <v>11016</v>
      </c>
      <c r="K25" s="13"/>
      <c r="L25" s="10" t="s">
        <v>105</v>
      </c>
      <c r="M25" s="10"/>
      <c r="N25" s="13"/>
    </row>
    <row r="26" spans="1:14" s="7" customFormat="1">
      <c r="A26" s="1"/>
      <c r="B26" s="10"/>
      <c r="C26" s="10"/>
      <c r="D26" s="10" t="s">
        <v>61</v>
      </c>
      <c r="E26" s="10"/>
      <c r="F26" s="10"/>
      <c r="G26" s="10">
        <v>41</v>
      </c>
      <c r="H26" s="12">
        <v>151.6</v>
      </c>
      <c r="I26" s="12">
        <v>118.96</v>
      </c>
      <c r="J26" s="12">
        <f>G26*I26</f>
        <v>4877.3599999999997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87</v>
      </c>
      <c r="E27" s="10"/>
      <c r="F27" s="10"/>
      <c r="G27" s="10">
        <v>0</v>
      </c>
      <c r="H27" s="12">
        <v>43.05</v>
      </c>
      <c r="I27" s="12">
        <v>27.2</v>
      </c>
      <c r="J27" s="12">
        <f>G27*I27</f>
        <v>0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3.15</v>
      </c>
      <c r="J28" s="12">
        <f>G28*I28</f>
        <v>4788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SUM(J25:J28)</f>
        <v>20681.36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C25+J29</f>
        <v>20970.36</v>
      </c>
      <c r="K30" s="13">
        <f>J30-H30</f>
        <v>-10168.64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B8+B12+B30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J8+J12+J30</f>
        <v>33708.36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146</v>
      </c>
      <c r="D35" s="10" t="s">
        <v>24</v>
      </c>
      <c r="E35" s="10"/>
      <c r="F35" s="10"/>
      <c r="G35" s="10">
        <v>0</v>
      </c>
      <c r="H35" s="12">
        <v>49.28</v>
      </c>
      <c r="I35" s="12">
        <v>31</v>
      </c>
      <c r="J35" s="12">
        <f t="shared" ref="J35:J37" si="5">G35*I35</f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86</v>
      </c>
      <c r="E36" s="10"/>
      <c r="F36" s="10"/>
      <c r="G36" s="10">
        <v>0</v>
      </c>
      <c r="H36" s="12">
        <v>19.260000000000002</v>
      </c>
      <c r="I36" s="12">
        <v>14.59</v>
      </c>
      <c r="J36" s="12">
        <f t="shared" si="5"/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55</v>
      </c>
      <c r="E37" s="10"/>
      <c r="F37" s="10"/>
      <c r="G37" s="10">
        <v>6200</v>
      </c>
      <c r="H37" s="12">
        <v>9.7200000000000006</v>
      </c>
      <c r="I37" s="12">
        <v>7.38</v>
      </c>
      <c r="J37" s="12">
        <f t="shared" si="5"/>
        <v>45756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SUM(J35:J37)</f>
        <v>45756</v>
      </c>
      <c r="K38" s="13"/>
      <c r="L38" s="10"/>
      <c r="M38" s="10"/>
      <c r="N38" s="13"/>
    </row>
    <row r="39" spans="1:14" s="7" customFormat="1">
      <c r="A39" s="1" t="s">
        <v>23</v>
      </c>
      <c r="B39" s="10">
        <v>68100</v>
      </c>
      <c r="C39" s="10"/>
      <c r="D39" s="10"/>
      <c r="E39" s="10"/>
      <c r="F39" s="10"/>
      <c r="G39" s="10"/>
      <c r="H39" s="12"/>
      <c r="I39" s="12" t="s">
        <v>10</v>
      </c>
      <c r="J39" s="12">
        <f>C35+J38</f>
        <v>45902</v>
      </c>
      <c r="K39" s="13">
        <f>J39-B39</f>
        <v>-22198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256</v>
      </c>
      <c r="D43" s="10" t="s">
        <v>25</v>
      </c>
      <c r="E43" s="10"/>
      <c r="F43" s="10"/>
      <c r="G43" s="10">
        <v>400</v>
      </c>
      <c r="H43" s="12">
        <v>5.69</v>
      </c>
      <c r="I43" s="12">
        <v>3.67</v>
      </c>
      <c r="J43" s="12">
        <f>G43*I43*A1</f>
        <v>1967.1200000000001</v>
      </c>
      <c r="K43" s="13"/>
      <c r="L43" s="10"/>
      <c r="M43" s="10"/>
      <c r="N43" s="13"/>
    </row>
    <row r="44" spans="1:14" s="7" customFormat="1">
      <c r="A44" s="1"/>
      <c r="B44" s="10"/>
      <c r="C44" s="10"/>
      <c r="D44" s="10" t="s">
        <v>93</v>
      </c>
      <c r="E44" s="10"/>
      <c r="F44" s="10"/>
      <c r="G44" s="10">
        <v>500</v>
      </c>
      <c r="H44" s="12">
        <v>7.56</v>
      </c>
      <c r="I44" s="12">
        <v>7.38</v>
      </c>
      <c r="J44" s="12">
        <f t="shared" ref="J44" si="6">G44*I44</f>
        <v>3690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5657.12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5913.12</v>
      </c>
      <c r="K46" s="13">
        <f t="shared" ref="K46:K59" si="7">J46-B46</f>
        <v>-4386.88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417</v>
      </c>
      <c r="D48" s="10" t="s">
        <v>24</v>
      </c>
      <c r="E48" s="10"/>
      <c r="F48" s="10"/>
      <c r="G48" s="10">
        <v>75</v>
      </c>
      <c r="H48" s="12">
        <v>65.2</v>
      </c>
      <c r="I48" s="12">
        <v>56.85</v>
      </c>
      <c r="J48" s="12">
        <f t="shared" ref="J48" si="8">G48*I48</f>
        <v>4263.75</v>
      </c>
      <c r="K48" s="13"/>
      <c r="L48" s="10"/>
      <c r="M48" s="10"/>
      <c r="N48" s="13"/>
    </row>
    <row r="49" spans="1:14" s="7" customFormat="1">
      <c r="A49" s="1"/>
      <c r="B49" s="10"/>
      <c r="C49" s="10"/>
      <c r="D49" s="10" t="s">
        <v>93</v>
      </c>
      <c r="E49" s="10"/>
      <c r="F49" s="10"/>
      <c r="G49" s="10">
        <v>800</v>
      </c>
      <c r="H49" s="12">
        <v>6.65</v>
      </c>
      <c r="I49" s="12">
        <v>6.65</v>
      </c>
      <c r="J49" s="12">
        <f>G49*I49</f>
        <v>5320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9583.75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10000.75</v>
      </c>
      <c r="K51" s="13">
        <f t="shared" si="7"/>
        <v>-6999.25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22</v>
      </c>
      <c r="D53" s="10" t="s">
        <v>18</v>
      </c>
      <c r="E53" s="10"/>
      <c r="F53" s="10"/>
      <c r="G53" s="10">
        <v>0</v>
      </c>
      <c r="H53" s="12">
        <v>6.01</v>
      </c>
      <c r="I53" s="12">
        <v>3.94</v>
      </c>
      <c r="J53" s="12">
        <f t="shared" ref="J53" si="9">G53*I53</f>
        <v>0</v>
      </c>
      <c r="K53" s="13"/>
      <c r="L53" s="10"/>
      <c r="M53" s="10"/>
      <c r="N53" s="13"/>
    </row>
    <row r="54" spans="1:14" s="7" customFormat="1">
      <c r="A54" s="1"/>
      <c r="B54" s="10"/>
      <c r="C54" s="10"/>
      <c r="D54" s="10" t="s">
        <v>25</v>
      </c>
      <c r="E54" s="10"/>
      <c r="F54" s="10"/>
      <c r="G54" s="10">
        <v>1330</v>
      </c>
      <c r="H54" s="12">
        <v>6.07</v>
      </c>
      <c r="I54" s="12">
        <v>3.67</v>
      </c>
      <c r="J54" s="12">
        <f>G54*I54</f>
        <v>4881.0999999999995</v>
      </c>
      <c r="K54" s="13"/>
      <c r="L54" s="10"/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SUM(J53:J54)</f>
        <v>4881.0999999999995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C53+J55</f>
        <v>4903.0999999999995</v>
      </c>
      <c r="K56" s="13">
        <f t="shared" si="7"/>
        <v>-9196.9000000000015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B46+B51+B56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J46+J51+J55</f>
        <v>20794.969999999998</v>
      </c>
      <c r="K59" s="13">
        <f t="shared" si="7"/>
        <v>-20605.030000000002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99"/>
  <sheetViews>
    <sheetView topLeftCell="B7" zoomScale="130" zoomScaleNormal="130" workbookViewId="0">
      <selection activeCell="I6" sqref="I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2284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2.4</v>
      </c>
      <c r="J3" s="12">
        <f>G3*I3</f>
        <v>3600</v>
      </c>
      <c r="K3" s="13" t="e">
        <f ca="1">IF(AND(F3&lt;&gt;"", I3/H3&lt;=0.75),"Stop Lose!",IF(AND(F3&lt;&gt;"", _xlfn.DAYS(TODAY(), E3)&gt;2), "Hold Too Long", "Ok"))</f>
        <v>#NAME?</v>
      </c>
      <c r="L3" s="10" t="s">
        <v>104</v>
      </c>
      <c r="M3" s="10"/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6000</v>
      </c>
      <c r="H4" s="12">
        <v>3.02</v>
      </c>
      <c r="I4" s="12">
        <v>1.44</v>
      </c>
      <c r="J4" s="12">
        <f t="shared" ref="J4:J6" si="0">G4*I4</f>
        <v>8640</v>
      </c>
      <c r="K4" s="13" t="str">
        <f t="shared" ref="K4:K6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400</v>
      </c>
      <c r="H5" s="12">
        <v>2.8</v>
      </c>
      <c r="I5" s="12">
        <v>0.5</v>
      </c>
      <c r="J5" s="12">
        <f t="shared" si="0"/>
        <v>200</v>
      </c>
      <c r="K5" s="13" t="str">
        <f t="shared" ca="1" si="1"/>
        <v>Stop Lose!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0.12</v>
      </c>
      <c r="J6" s="12">
        <f t="shared" si="0"/>
        <v>1560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108</v>
      </c>
      <c r="E7" s="11">
        <v>43732</v>
      </c>
      <c r="F7" s="11">
        <v>43742</v>
      </c>
      <c r="G7" s="10">
        <v>1000</v>
      </c>
      <c r="H7" s="12">
        <v>0.8</v>
      </c>
      <c r="I7" s="12">
        <v>0.8</v>
      </c>
      <c r="J7" s="12">
        <f t="shared" ref="J7" si="2">G7*I7</f>
        <v>800</v>
      </c>
      <c r="K7" s="13" t="e">
        <f t="shared" ref="K7" ca="1" si="3">IF(AND(F7&lt;&gt;"", I7/H7&lt;=0.75),"Stop Lose!",IF(AND(F7&lt;&gt;"", _xlfn.DAYS(TODAY(), E7)&gt;2), "Hold Too Long", "Ok"))</f>
        <v>#NAME?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SUM(J3:J6)</f>
        <v>14000</v>
      </c>
      <c r="K8" s="13"/>
      <c r="L8" s="10">
        <f>SUMIF(F3:F6, "&lt;&gt;",J3:J6)</f>
        <v>10400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12280</v>
      </c>
      <c r="I9" s="12" t="s">
        <v>10</v>
      </c>
      <c r="J9" s="12">
        <f>C3+J8</f>
        <v>16284</v>
      </c>
      <c r="K9" s="13">
        <f>J9-H9</f>
        <v>4004</v>
      </c>
      <c r="L9" s="12" t="str">
        <f ca="1">IF(WEEKDAY(TODAY())=6, J9-'20190913'!J9,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4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5331</v>
      </c>
      <c r="D15" s="10" t="s">
        <v>84</v>
      </c>
      <c r="E15" s="11">
        <v>43703</v>
      </c>
      <c r="F15" s="11">
        <v>43756</v>
      </c>
      <c r="G15" s="10">
        <v>16000</v>
      </c>
      <c r="H15" s="12">
        <v>0.81</v>
      </c>
      <c r="I15" s="12">
        <v>0.12</v>
      </c>
      <c r="J15" s="12">
        <f t="shared" ref="J15:J21" si="5">G15*I15</f>
        <v>1920</v>
      </c>
      <c r="K15" s="13" t="str">
        <f t="shared" ref="K15:K21" ca="1" si="6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92</v>
      </c>
      <c r="E16" s="11">
        <v>43713</v>
      </c>
      <c r="F16" s="11">
        <v>43756</v>
      </c>
      <c r="G16" s="10">
        <v>3000</v>
      </c>
      <c r="H16" s="12">
        <v>0.66</v>
      </c>
      <c r="I16" s="12">
        <v>0.3</v>
      </c>
      <c r="J16" s="12">
        <f t="shared" si="5"/>
        <v>900</v>
      </c>
      <c r="K16" s="13" t="str">
        <f t="shared" ca="1" si="6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96</v>
      </c>
      <c r="E17" s="11">
        <v>43720</v>
      </c>
      <c r="F17" s="11">
        <v>43763</v>
      </c>
      <c r="G17" s="10">
        <v>1000</v>
      </c>
      <c r="H17" s="12">
        <v>0.8</v>
      </c>
      <c r="I17" s="12">
        <v>1</v>
      </c>
      <c r="J17" s="12">
        <f t="shared" si="5"/>
        <v>1000</v>
      </c>
      <c r="K17" s="13" t="e">
        <f t="shared" ca="1" si="6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61</v>
      </c>
      <c r="E18" s="11">
        <v>43705</v>
      </c>
      <c r="F18" s="11"/>
      <c r="G18" s="10">
        <v>90</v>
      </c>
      <c r="H18" s="12">
        <v>156.6</v>
      </c>
      <c r="I18" s="12">
        <v>108.6</v>
      </c>
      <c r="J18" s="12">
        <f t="shared" si="5"/>
        <v>9774</v>
      </c>
      <c r="K18" s="13" t="e">
        <f t="shared" ca="1" si="6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106</v>
      </c>
      <c r="E19" s="11">
        <v>43731</v>
      </c>
      <c r="F19" s="11">
        <v>43756</v>
      </c>
      <c r="G19" s="10">
        <v>300</v>
      </c>
      <c r="H19" s="12">
        <v>8.8000000000000007</v>
      </c>
      <c r="I19" s="12">
        <v>6.6</v>
      </c>
      <c r="J19" s="12">
        <f t="shared" si="5"/>
        <v>1980</v>
      </c>
      <c r="K19" s="13" t="str">
        <f t="shared" ca="1" si="6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107</v>
      </c>
      <c r="E20" s="11">
        <v>43728</v>
      </c>
      <c r="F20" s="11">
        <v>43756</v>
      </c>
      <c r="G20" s="10">
        <v>1600</v>
      </c>
      <c r="H20" s="12">
        <v>2.2599999999999998</v>
      </c>
      <c r="I20" s="12">
        <v>1</v>
      </c>
      <c r="J20" s="12">
        <f t="shared" si="5"/>
        <v>1600</v>
      </c>
      <c r="K20" s="13" t="str">
        <f t="shared" ca="1" si="6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89</v>
      </c>
      <c r="E21" s="11">
        <v>43717</v>
      </c>
      <c r="F21" s="11">
        <v>43756</v>
      </c>
      <c r="G21" s="10">
        <v>400</v>
      </c>
      <c r="H21" s="12">
        <v>5.78</v>
      </c>
      <c r="I21" s="12">
        <v>0.15</v>
      </c>
      <c r="J21" s="12">
        <f t="shared" si="5"/>
        <v>60</v>
      </c>
      <c r="K21" s="13" t="str">
        <f t="shared" ca="1" si="6"/>
        <v>Stop Lose!</v>
      </c>
      <c r="L21" s="10"/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17234</v>
      </c>
      <c r="K22" s="13"/>
      <c r="L22" s="10">
        <f>SUMIF(F15:F21, "&lt;&gt;",J15:J21)</f>
        <v>7460</v>
      </c>
      <c r="M22" s="10" t="s">
        <v>36</v>
      </c>
      <c r="N22" s="13"/>
    </row>
    <row r="23" spans="1:14" s="7" customFormat="1">
      <c r="A23" s="1" t="s">
        <v>23</v>
      </c>
      <c r="B23" s="10">
        <v>8500</v>
      </c>
      <c r="C23" s="10"/>
      <c r="D23" s="10"/>
      <c r="E23" s="10"/>
      <c r="F23" s="10"/>
      <c r="G23" s="10"/>
      <c r="H23" s="12">
        <v>24264</v>
      </c>
      <c r="I23" s="12" t="s">
        <v>10</v>
      </c>
      <c r="J23" s="12">
        <f>C15+J22</f>
        <v>22565</v>
      </c>
      <c r="K23" s="13">
        <f>J23-H23</f>
        <v>-1699</v>
      </c>
      <c r="L23" s="12" t="str">
        <f ca="1">IF(WEEKDAY(TODAY())=6, J23-'20190913'!J24, "")</f>
        <v/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289</v>
      </c>
      <c r="D26" s="10" t="s">
        <v>60</v>
      </c>
      <c r="E26" s="10"/>
      <c r="F26" s="10"/>
      <c r="G26" s="10">
        <v>13600</v>
      </c>
      <c r="H26" s="12">
        <v>1.21</v>
      </c>
      <c r="I26" s="12">
        <v>0.81</v>
      </c>
      <c r="J26" s="12">
        <f>G26*I26</f>
        <v>11016</v>
      </c>
      <c r="K26" s="13"/>
      <c r="L26" s="10" t="s">
        <v>105</v>
      </c>
      <c r="M26" s="10"/>
      <c r="N26" s="13"/>
    </row>
    <row r="27" spans="1:14" s="7" customFormat="1">
      <c r="A27" s="1"/>
      <c r="B27" s="10"/>
      <c r="C27" s="10"/>
      <c r="D27" s="10" t="s">
        <v>61</v>
      </c>
      <c r="E27" s="10"/>
      <c r="F27" s="10"/>
      <c r="G27" s="10">
        <v>41</v>
      </c>
      <c r="H27" s="12">
        <v>151.6</v>
      </c>
      <c r="I27" s="12">
        <v>118.96</v>
      </c>
      <c r="J27" s="12">
        <f>G27*I27</f>
        <v>4877.3599999999997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3.15</v>
      </c>
      <c r="J28" s="12">
        <f>G28*I28</f>
        <v>4788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20681.36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C26+J29</f>
        <v>20970.36</v>
      </c>
      <c r="K30" s="13">
        <f>J30-H30</f>
        <v>-10168.64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B9+B13+B30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J9+J13+J30</f>
        <v>37712.36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146</v>
      </c>
      <c r="D35" s="10" t="s">
        <v>24</v>
      </c>
      <c r="E35" s="10"/>
      <c r="F35" s="10"/>
      <c r="G35" s="10">
        <v>0</v>
      </c>
      <c r="H35" s="12">
        <v>49.28</v>
      </c>
      <c r="I35" s="12">
        <v>31</v>
      </c>
      <c r="J35" s="12">
        <f t="shared" ref="J35:J37" si="7">G35*I35</f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86</v>
      </c>
      <c r="E36" s="10"/>
      <c r="F36" s="10"/>
      <c r="G36" s="10">
        <v>0</v>
      </c>
      <c r="H36" s="12">
        <v>19.260000000000002</v>
      </c>
      <c r="I36" s="12">
        <v>14.59</v>
      </c>
      <c r="J36" s="12">
        <f t="shared" si="7"/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55</v>
      </c>
      <c r="E37" s="10"/>
      <c r="F37" s="10"/>
      <c r="G37" s="10">
        <v>6200</v>
      </c>
      <c r="H37" s="12">
        <v>9.7200000000000006</v>
      </c>
      <c r="I37" s="12">
        <v>7.38</v>
      </c>
      <c r="J37" s="12">
        <f t="shared" si="7"/>
        <v>45756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SUM(J35:J37)</f>
        <v>45756</v>
      </c>
      <c r="K38" s="13"/>
      <c r="L38" s="10"/>
      <c r="M38" s="10"/>
      <c r="N38" s="13"/>
    </row>
    <row r="39" spans="1:14" s="7" customFormat="1">
      <c r="A39" s="1" t="s">
        <v>23</v>
      </c>
      <c r="B39" s="10">
        <v>68100</v>
      </c>
      <c r="C39" s="10"/>
      <c r="D39" s="10"/>
      <c r="E39" s="10"/>
      <c r="F39" s="10"/>
      <c r="G39" s="10"/>
      <c r="H39" s="12"/>
      <c r="I39" s="12" t="s">
        <v>10</v>
      </c>
      <c r="J39" s="12">
        <f>C35+J38</f>
        <v>45902</v>
      </c>
      <c r="K39" s="13">
        <f>J39-B39</f>
        <v>-22198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7</v>
      </c>
      <c r="D43" s="10" t="s">
        <v>25</v>
      </c>
      <c r="E43" s="10"/>
      <c r="F43" s="10"/>
      <c r="G43" s="10">
        <v>0</v>
      </c>
      <c r="H43" s="12">
        <v>5.69</v>
      </c>
      <c r="I43" s="12">
        <v>3.67</v>
      </c>
      <c r="J43" s="12">
        <f>G43*I43*A1</f>
        <v>0</v>
      </c>
      <c r="K43" s="13"/>
      <c r="L43" s="10"/>
      <c r="M43" s="10"/>
      <c r="N43" s="13"/>
    </row>
    <row r="44" spans="1:14" s="7" customFormat="1">
      <c r="A44" s="1"/>
      <c r="B44" s="10"/>
      <c r="C44" s="10"/>
      <c r="D44" s="10" t="s">
        <v>93</v>
      </c>
      <c r="E44" s="10"/>
      <c r="F44" s="10"/>
      <c r="G44" s="10">
        <v>795</v>
      </c>
      <c r="H44" s="12">
        <v>7.56</v>
      </c>
      <c r="I44" s="12">
        <v>7.38</v>
      </c>
      <c r="J44" s="12">
        <f t="shared" ref="J44" si="8">G44*I44</f>
        <v>5867.1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5867.1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5874.1</v>
      </c>
      <c r="K46" s="13">
        <f t="shared" ref="K46:K59" si="9">J46-B46</f>
        <v>-4425.8999999999996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417</v>
      </c>
      <c r="D48" s="10" t="s">
        <v>24</v>
      </c>
      <c r="E48" s="10"/>
      <c r="F48" s="10"/>
      <c r="G48" s="10">
        <v>75</v>
      </c>
      <c r="H48" s="12">
        <v>65.2</v>
      </c>
      <c r="I48" s="12">
        <v>56.85</v>
      </c>
      <c r="J48" s="12">
        <f t="shared" ref="J48" si="10">G48*I48</f>
        <v>4263.75</v>
      </c>
      <c r="K48" s="13"/>
      <c r="L48" s="10"/>
      <c r="M48" s="10"/>
      <c r="N48" s="13"/>
    </row>
    <row r="49" spans="1:14" s="7" customFormat="1">
      <c r="A49" s="1"/>
      <c r="B49" s="10"/>
      <c r="C49" s="10"/>
      <c r="D49" s="10" t="s">
        <v>93</v>
      </c>
      <c r="E49" s="10"/>
      <c r="F49" s="10"/>
      <c r="G49" s="10">
        <v>800</v>
      </c>
      <c r="H49" s="12">
        <v>6.65</v>
      </c>
      <c r="I49" s="12">
        <v>6.65</v>
      </c>
      <c r="J49" s="12">
        <f>G49*I49</f>
        <v>5320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9583.75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10000.75</v>
      </c>
      <c r="K51" s="13">
        <f t="shared" si="9"/>
        <v>-6999.25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48</v>
      </c>
      <c r="D53" s="10" t="s">
        <v>18</v>
      </c>
      <c r="E53" s="10"/>
      <c r="F53" s="10"/>
      <c r="G53" s="10">
        <v>840</v>
      </c>
      <c r="H53" s="12">
        <v>6.58</v>
      </c>
      <c r="I53" s="12">
        <v>6.86</v>
      </c>
      <c r="J53" s="12">
        <f t="shared" ref="J53" si="11">G53*I53</f>
        <v>5762.4000000000005</v>
      </c>
      <c r="K53" s="13"/>
      <c r="L53" s="10"/>
      <c r="M53" s="10"/>
      <c r="N53" s="13"/>
    </row>
    <row r="54" spans="1:14" s="7" customFormat="1">
      <c r="A54" s="1"/>
      <c r="B54" s="10"/>
      <c r="C54" s="10"/>
      <c r="D54" s="10" t="s">
        <v>25</v>
      </c>
      <c r="E54" s="10"/>
      <c r="F54" s="10"/>
      <c r="G54" s="10">
        <v>0</v>
      </c>
      <c r="H54" s="12">
        <v>6.07</v>
      </c>
      <c r="I54" s="12">
        <v>3.27</v>
      </c>
      <c r="J54" s="12">
        <f>G54*I54</f>
        <v>0</v>
      </c>
      <c r="K54" s="13"/>
      <c r="L54" s="10"/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SUM(J53:J54)</f>
        <v>5762.4000000000005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C53+J55</f>
        <v>5810.4000000000005</v>
      </c>
      <c r="K56" s="13">
        <f t="shared" si="9"/>
        <v>-8289.5999999999985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B46+B51+B56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J46+J51+J55</f>
        <v>21637.25</v>
      </c>
      <c r="K59" s="13">
        <f t="shared" si="9"/>
        <v>-19762.75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topLeftCell="B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1954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4.5999999999999996</v>
      </c>
      <c r="J3" s="4">
        <f t="shared" ref="J3:J11" si="0">G3*I3</f>
        <v>9200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1000</v>
      </c>
      <c r="H4" s="4">
        <v>0.68</v>
      </c>
      <c r="I4" s="4">
        <v>0.46</v>
      </c>
      <c r="J4" s="4">
        <f t="shared" si="0"/>
        <v>460</v>
      </c>
      <c r="K4" s="7" t="str">
        <f t="shared" ca="1" si="1"/>
        <v>Stop Lose!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</v>
      </c>
      <c r="I5" s="4">
        <v>0.09</v>
      </c>
      <c r="J5" s="4">
        <f>G5*I5</f>
        <v>1350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32</v>
      </c>
      <c r="E6" s="8">
        <v>43636</v>
      </c>
      <c r="F6" s="8">
        <v>43665</v>
      </c>
      <c r="G6" s="1">
        <v>3000</v>
      </c>
      <c r="H6" s="4">
        <v>0.31</v>
      </c>
      <c r="I6" s="4">
        <v>0.4</v>
      </c>
      <c r="J6" s="4">
        <f>G6*I6</f>
        <v>1200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0.16</v>
      </c>
      <c r="J7" s="4">
        <f>G7*I7</f>
        <v>2080</v>
      </c>
      <c r="K7" s="7" t="str">
        <f ca="1">IF(AND(F7&lt;&gt;"", I7/H7&lt;=0.75),"Stop Lose!",IF(AND(F7&lt;&gt;"", _xlfn.DAYS(TODAY(), E7)&gt;=2), "Hold Too Long", "Ok"))</f>
        <v>Stop Lose!</v>
      </c>
      <c r="L7" s="1" t="s">
        <v>44</v>
      </c>
    </row>
    <row r="8" spans="1:13">
      <c r="D8" s="1" t="s">
        <v>33</v>
      </c>
      <c r="E8" s="8">
        <v>43636</v>
      </c>
      <c r="F8" s="8">
        <v>43665</v>
      </c>
      <c r="G8" s="1">
        <v>600</v>
      </c>
      <c r="H8" s="4">
        <v>0.35</v>
      </c>
      <c r="I8" s="4">
        <v>0.4</v>
      </c>
      <c r="J8" s="4">
        <f>G8*I8</f>
        <v>240</v>
      </c>
      <c r="K8" s="7" t="e">
        <f ca="1">IF(AND(F8&lt;&gt;"", I8/H8&lt;=0.75),"Stop Lose!",IF(AND(F8&lt;&gt;"", _xlfn.DAYS(TODAY(), E8)&gt;=2), "Hold Too Long", "Ok"))</f>
        <v>#NAME?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0.05</v>
      </c>
      <c r="J9" s="4">
        <f t="shared" si="0"/>
        <v>100</v>
      </c>
      <c r="K9" s="7" t="str">
        <f t="shared" ca="1" si="1"/>
        <v>Stop Lose!</v>
      </c>
    </row>
    <row r="10" spans="1:13">
      <c r="D10" s="1" t="s">
        <v>30</v>
      </c>
      <c r="E10" s="8">
        <v>43637</v>
      </c>
      <c r="F10" s="8">
        <v>43658</v>
      </c>
      <c r="G10" s="1">
        <v>2000</v>
      </c>
      <c r="H10" s="4">
        <v>1.48</v>
      </c>
      <c r="I10" s="4">
        <v>1.18</v>
      </c>
      <c r="J10" s="4">
        <f t="shared" si="0"/>
        <v>2360</v>
      </c>
      <c r="K10" s="7" t="e">
        <f t="shared" ca="1" si="1"/>
        <v>#NAME?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0.05</v>
      </c>
      <c r="J11" s="4">
        <f t="shared" si="0"/>
        <v>200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17190</v>
      </c>
      <c r="L12" s="1">
        <f>SUMIF(F3:F11, "&lt;&gt;",J3:J11)</f>
        <v>7990</v>
      </c>
      <c r="M12" s="1" t="s">
        <v>36</v>
      </c>
    </row>
    <row r="13" spans="1:13">
      <c r="A13" s="1" t="s">
        <v>23</v>
      </c>
      <c r="B13" s="1">
        <v>68300</v>
      </c>
      <c r="H13" s="4">
        <v>19171</v>
      </c>
      <c r="I13" s="4" t="s">
        <v>10</v>
      </c>
      <c r="J13" s="4">
        <f>C3+J12</f>
        <v>19144</v>
      </c>
      <c r="K13" s="7">
        <f>J13-H13</f>
        <v>-27</v>
      </c>
      <c r="L13" s="4"/>
      <c r="M13" s="4"/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38966.5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99"/>
  <sheetViews>
    <sheetView topLeftCell="A7" zoomScale="130" zoomScaleNormal="130" workbookViewId="0">
      <selection activeCell="I22" sqref="I2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2284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2.4300000000000002</v>
      </c>
      <c r="J3" s="12">
        <f>G3*I3</f>
        <v>3645.0000000000005</v>
      </c>
      <c r="K3" s="13" t="e">
        <f ca="1">IF(AND(F3&lt;&gt;"", I3/H3&lt;=0.75),"Stop Lose!",IF(AND(F3&lt;&gt;"", _xlfn.DAYS(TODAY(), E3)&gt;2), "Hold Too Long", "Ok"))</f>
        <v>#NAME?</v>
      </c>
      <c r="L3" s="10" t="s">
        <v>109</v>
      </c>
      <c r="M3" s="10" t="s">
        <v>110</v>
      </c>
      <c r="N3" s="10"/>
    </row>
    <row r="4" spans="1:14">
      <c r="A4" s="8"/>
      <c r="B4" s="10"/>
      <c r="C4" s="10"/>
      <c r="D4" s="10" t="s">
        <v>88</v>
      </c>
      <c r="E4" s="11">
        <v>43703</v>
      </c>
      <c r="F4" s="11">
        <v>43756</v>
      </c>
      <c r="G4" s="10">
        <v>6000</v>
      </c>
      <c r="H4" s="12">
        <v>3.02</v>
      </c>
      <c r="I4" s="12">
        <v>0.81</v>
      </c>
      <c r="J4" s="12">
        <f t="shared" ref="J4:J7" si="0">G4*I4</f>
        <v>4860</v>
      </c>
      <c r="K4" s="13" t="str">
        <f t="shared" ref="K4:K7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400</v>
      </c>
      <c r="H5" s="12">
        <v>2.8</v>
      </c>
      <c r="I5" s="12">
        <v>1.91</v>
      </c>
      <c r="J5" s="12">
        <f t="shared" si="0"/>
        <v>764</v>
      </c>
      <c r="K5" s="13" t="str">
        <f t="shared" ca="1" si="1"/>
        <v>Stop Lose!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13000</v>
      </c>
      <c r="H6" s="12">
        <v>0.69</v>
      </c>
      <c r="I6" s="12">
        <v>0.11</v>
      </c>
      <c r="J6" s="12">
        <f t="shared" si="0"/>
        <v>1430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108</v>
      </c>
      <c r="E7" s="11">
        <v>43732</v>
      </c>
      <c r="F7" s="11">
        <v>43742</v>
      </c>
      <c r="G7" s="10">
        <v>1000</v>
      </c>
      <c r="H7" s="12">
        <v>0.8</v>
      </c>
      <c r="I7" s="12">
        <v>0.6</v>
      </c>
      <c r="J7" s="12">
        <f t="shared" si="0"/>
        <v>600</v>
      </c>
      <c r="K7" s="13" t="str">
        <f t="shared" ca="1" si="1"/>
        <v>Stop Lose!</v>
      </c>
      <c r="L7" s="10"/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SUM(J3:J6)</f>
        <v>10699</v>
      </c>
      <c r="K8" s="13"/>
      <c r="L8" s="10">
        <f>SUMIF(F3:F6, "&lt;&gt;",J3:J6)</f>
        <v>7054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16284</v>
      </c>
      <c r="I9" s="12" t="s">
        <v>10</v>
      </c>
      <c r="J9" s="12">
        <f>C3+J8</f>
        <v>12983</v>
      </c>
      <c r="K9" s="13">
        <f>J9-H9</f>
        <v>-3301</v>
      </c>
      <c r="L9" s="12" t="str">
        <f ca="1">IF(WEEKDAY(TODAY())=6, J9-'20190913'!J9, "")</f>
        <v/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0.35</v>
      </c>
      <c r="J11" s="12">
        <f t="shared" ref="J11" si="2">G11*I11</f>
        <v>454.99999999999994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454.99999999999994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457.99999999999994</v>
      </c>
      <c r="K13" s="13">
        <f>J13-H13</f>
        <v>-806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11691</v>
      </c>
      <c r="D15" s="10" t="s">
        <v>84</v>
      </c>
      <c r="E15" s="11">
        <v>43703</v>
      </c>
      <c r="F15" s="11">
        <v>43756</v>
      </c>
      <c r="G15" s="10">
        <v>16000</v>
      </c>
      <c r="H15" s="12">
        <v>0.81</v>
      </c>
      <c r="I15" s="12">
        <v>0.12</v>
      </c>
      <c r="J15" s="12">
        <f t="shared" ref="J15:J21" si="3">G15*I15</f>
        <v>1920</v>
      </c>
      <c r="K15" s="13" t="str">
        <f t="shared" ref="K15:K21" ca="1" si="4">IF(AND(F15&lt;&gt;"", I15/H15&lt;=0.75),"Stop Lose!",IF(AND(F15&lt;&gt;"", _xlfn.DAYS(TODAY(),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92</v>
      </c>
      <c r="E16" s="11">
        <v>43713</v>
      </c>
      <c r="F16" s="11">
        <v>43756</v>
      </c>
      <c r="G16" s="10">
        <v>3000</v>
      </c>
      <c r="H16" s="12">
        <v>0.66</v>
      </c>
      <c r="I16" s="12">
        <v>0.3</v>
      </c>
      <c r="J16" s="12">
        <f t="shared" si="3"/>
        <v>900</v>
      </c>
      <c r="K16" s="13" t="str">
        <f t="shared" ca="1" si="4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96</v>
      </c>
      <c r="E17" s="11">
        <v>43720</v>
      </c>
      <c r="F17" s="11">
        <v>43763</v>
      </c>
      <c r="G17" s="10">
        <v>1000</v>
      </c>
      <c r="H17" s="12">
        <v>0.8</v>
      </c>
      <c r="I17" s="12">
        <v>1.07</v>
      </c>
      <c r="J17" s="12">
        <f t="shared" si="3"/>
        <v>1070</v>
      </c>
      <c r="K17" s="13" t="e">
        <f t="shared" ca="1" si="4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61</v>
      </c>
      <c r="E18" s="11">
        <v>43705</v>
      </c>
      <c r="F18" s="11"/>
      <c r="G18" s="10">
        <v>90</v>
      </c>
      <c r="H18" s="12">
        <v>156.6</v>
      </c>
      <c r="I18" s="12">
        <v>108.66</v>
      </c>
      <c r="J18" s="12">
        <f t="shared" si="3"/>
        <v>9779.4</v>
      </c>
      <c r="K18" s="13" t="e">
        <f t="shared" ca="1" si="4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106</v>
      </c>
      <c r="E19" s="11">
        <v>43731</v>
      </c>
      <c r="F19" s="11">
        <v>43756</v>
      </c>
      <c r="G19" s="10">
        <v>0</v>
      </c>
      <c r="H19" s="12">
        <v>8.8000000000000007</v>
      </c>
      <c r="I19" s="12">
        <v>15</v>
      </c>
      <c r="J19" s="12">
        <f t="shared" si="3"/>
        <v>0</v>
      </c>
      <c r="K19" s="13" t="e">
        <f t="shared" ca="1" si="4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107</v>
      </c>
      <c r="E20" s="11">
        <v>43728</v>
      </c>
      <c r="F20" s="11">
        <v>43756</v>
      </c>
      <c r="G20" s="10">
        <v>1200</v>
      </c>
      <c r="H20" s="12">
        <v>2.2599999999999998</v>
      </c>
      <c r="I20" s="12">
        <v>3</v>
      </c>
      <c r="J20" s="12">
        <f t="shared" si="3"/>
        <v>3600</v>
      </c>
      <c r="K20" s="13" t="e">
        <f t="shared" ca="1" si="4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89</v>
      </c>
      <c r="E21" s="11">
        <v>43717</v>
      </c>
      <c r="F21" s="11">
        <v>43756</v>
      </c>
      <c r="G21" s="10">
        <v>400</v>
      </c>
      <c r="H21" s="12">
        <v>5.78</v>
      </c>
      <c r="I21" s="12">
        <v>0.6</v>
      </c>
      <c r="J21" s="12">
        <f t="shared" si="3"/>
        <v>240</v>
      </c>
      <c r="K21" s="13" t="str">
        <f t="shared" ca="1" si="4"/>
        <v>Stop Lose!</v>
      </c>
      <c r="L21" s="10"/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17509.400000000001</v>
      </c>
      <c r="K22" s="13"/>
      <c r="L22" s="10">
        <f>SUMIF(F15:F21, "&lt;&gt;",J15:J21)</f>
        <v>7730</v>
      </c>
      <c r="M22" s="10" t="s">
        <v>36</v>
      </c>
      <c r="N22" s="13"/>
    </row>
    <row r="23" spans="1:14" s="7" customFormat="1">
      <c r="A23" s="1" t="s">
        <v>23</v>
      </c>
      <c r="B23" s="10">
        <v>8500</v>
      </c>
      <c r="C23" s="10"/>
      <c r="D23" s="10"/>
      <c r="E23" s="10"/>
      <c r="F23" s="10"/>
      <c r="G23" s="10"/>
      <c r="H23" s="12">
        <v>22565</v>
      </c>
      <c r="I23" s="12" t="s">
        <v>10</v>
      </c>
      <c r="J23" s="12">
        <f>C15+J22</f>
        <v>29200.400000000001</v>
      </c>
      <c r="K23" s="13">
        <f>J23-H23</f>
        <v>6635.4000000000015</v>
      </c>
      <c r="L23" s="12" t="str">
        <f ca="1">IF(WEEKDAY(TODAY())=6, J23-'20190913'!J24, "")</f>
        <v/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289</v>
      </c>
      <c r="D26" s="10" t="s">
        <v>60</v>
      </c>
      <c r="E26" s="10"/>
      <c r="F26" s="10"/>
      <c r="G26" s="10">
        <v>13600</v>
      </c>
      <c r="H26" s="12">
        <v>1.21</v>
      </c>
      <c r="I26" s="12">
        <v>0.81</v>
      </c>
      <c r="J26" s="12">
        <f>G26*I26</f>
        <v>11016</v>
      </c>
      <c r="K26" s="13"/>
      <c r="L26" s="10" t="s">
        <v>105</v>
      </c>
      <c r="M26" s="10"/>
      <c r="N26" s="13"/>
    </row>
    <row r="27" spans="1:14" s="7" customFormat="1">
      <c r="A27" s="1"/>
      <c r="B27" s="10"/>
      <c r="C27" s="10"/>
      <c r="D27" s="10" t="s">
        <v>61</v>
      </c>
      <c r="E27" s="10"/>
      <c r="F27" s="10"/>
      <c r="G27" s="10">
        <v>41</v>
      </c>
      <c r="H27" s="12">
        <v>151.6</v>
      </c>
      <c r="I27" s="12">
        <v>118.96</v>
      </c>
      <c r="J27" s="12">
        <f>G27*I27</f>
        <v>4877.3599999999997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3.15</v>
      </c>
      <c r="J28" s="12">
        <f>G28*I28</f>
        <v>4788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20681.36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C26+J29</f>
        <v>20970.36</v>
      </c>
      <c r="K30" s="13">
        <f>J30-H30</f>
        <v>-10168.64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B9+B13+B30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J9+J13+J30</f>
        <v>34411.360000000001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146</v>
      </c>
      <c r="D35" s="10" t="s">
        <v>24</v>
      </c>
      <c r="E35" s="10"/>
      <c r="F35" s="10"/>
      <c r="G35" s="10">
        <v>0</v>
      </c>
      <c r="H35" s="12">
        <v>49.28</v>
      </c>
      <c r="I35" s="12">
        <v>31</v>
      </c>
      <c r="J35" s="12">
        <f t="shared" ref="J35:J37" si="5">G35*I35</f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86</v>
      </c>
      <c r="E36" s="10"/>
      <c r="F36" s="10"/>
      <c r="G36" s="10">
        <v>0</v>
      </c>
      <c r="H36" s="12">
        <v>19.260000000000002</v>
      </c>
      <c r="I36" s="12">
        <v>14.59</v>
      </c>
      <c r="J36" s="12">
        <f t="shared" si="5"/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55</v>
      </c>
      <c r="E37" s="10"/>
      <c r="F37" s="10"/>
      <c r="G37" s="10">
        <v>6200</v>
      </c>
      <c r="H37" s="12">
        <v>9.7200000000000006</v>
      </c>
      <c r="I37" s="12">
        <v>7.38</v>
      </c>
      <c r="J37" s="12">
        <f t="shared" si="5"/>
        <v>45756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SUM(J35:J37)</f>
        <v>45756</v>
      </c>
      <c r="K38" s="13"/>
      <c r="L38" s="10"/>
      <c r="M38" s="10"/>
      <c r="N38" s="13"/>
    </row>
    <row r="39" spans="1:14" s="7" customFormat="1">
      <c r="A39" s="1" t="s">
        <v>23</v>
      </c>
      <c r="B39" s="10">
        <v>68100</v>
      </c>
      <c r="C39" s="10"/>
      <c r="D39" s="10"/>
      <c r="E39" s="10"/>
      <c r="F39" s="10"/>
      <c r="G39" s="10"/>
      <c r="H39" s="12"/>
      <c r="I39" s="12" t="s">
        <v>10</v>
      </c>
      <c r="J39" s="12">
        <f>C35+J38</f>
        <v>45902</v>
      </c>
      <c r="K39" s="13">
        <f>J39-B39</f>
        <v>-22198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7</v>
      </c>
      <c r="D43" s="10" t="s">
        <v>25</v>
      </c>
      <c r="E43" s="10"/>
      <c r="F43" s="10"/>
      <c r="G43" s="10">
        <v>0</v>
      </c>
      <c r="H43" s="12">
        <v>5.69</v>
      </c>
      <c r="I43" s="12">
        <v>3.67</v>
      </c>
      <c r="J43" s="12">
        <f>G43*I43*A1</f>
        <v>0</v>
      </c>
      <c r="K43" s="13"/>
      <c r="L43" s="10"/>
      <c r="M43" s="10"/>
      <c r="N43" s="13"/>
    </row>
    <row r="44" spans="1:14" s="7" customFormat="1">
      <c r="A44" s="1"/>
      <c r="B44" s="10"/>
      <c r="C44" s="10"/>
      <c r="D44" s="10" t="s">
        <v>93</v>
      </c>
      <c r="E44" s="10"/>
      <c r="F44" s="10"/>
      <c r="G44" s="10">
        <v>795</v>
      </c>
      <c r="H44" s="12">
        <v>7.56</v>
      </c>
      <c r="I44" s="12">
        <v>7.38</v>
      </c>
      <c r="J44" s="12">
        <f t="shared" ref="J44" si="6">G44*I44</f>
        <v>5867.1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5867.1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5874.1</v>
      </c>
      <c r="K46" s="13">
        <f t="shared" ref="K46:K59" si="7">J46-B46</f>
        <v>-4425.8999999999996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417</v>
      </c>
      <c r="D48" s="10" t="s">
        <v>24</v>
      </c>
      <c r="E48" s="10"/>
      <c r="F48" s="10"/>
      <c r="G48" s="10">
        <v>75</v>
      </c>
      <c r="H48" s="12">
        <v>65.2</v>
      </c>
      <c r="I48" s="12">
        <v>56.85</v>
      </c>
      <c r="J48" s="12">
        <f t="shared" ref="J48" si="8">G48*I48</f>
        <v>4263.75</v>
      </c>
      <c r="K48" s="13"/>
      <c r="L48" s="10"/>
      <c r="M48" s="10"/>
      <c r="N48" s="13"/>
    </row>
    <row r="49" spans="1:14" s="7" customFormat="1">
      <c r="A49" s="1"/>
      <c r="B49" s="10"/>
      <c r="C49" s="10"/>
      <c r="D49" s="10" t="s">
        <v>93</v>
      </c>
      <c r="E49" s="10"/>
      <c r="F49" s="10"/>
      <c r="G49" s="10">
        <v>800</v>
      </c>
      <c r="H49" s="12">
        <v>6.65</v>
      </c>
      <c r="I49" s="12">
        <v>6.65</v>
      </c>
      <c r="J49" s="12">
        <f>G49*I49</f>
        <v>5320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9583.75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10000.75</v>
      </c>
      <c r="K51" s="13">
        <f t="shared" si="7"/>
        <v>-6999.25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48</v>
      </c>
      <c r="D53" s="10" t="s">
        <v>18</v>
      </c>
      <c r="E53" s="10"/>
      <c r="F53" s="10"/>
      <c r="G53" s="10">
        <v>840</v>
      </c>
      <c r="H53" s="12">
        <v>6.58</v>
      </c>
      <c r="I53" s="12">
        <v>6.86</v>
      </c>
      <c r="J53" s="12">
        <f t="shared" ref="J53" si="9">G53*I53</f>
        <v>5762.4000000000005</v>
      </c>
      <c r="K53" s="13"/>
      <c r="L53" s="10"/>
      <c r="M53" s="10"/>
      <c r="N53" s="13"/>
    </row>
    <row r="54" spans="1:14" s="7" customFormat="1">
      <c r="A54" s="1"/>
      <c r="B54" s="10"/>
      <c r="C54" s="10"/>
      <c r="D54" s="10" t="s">
        <v>25</v>
      </c>
      <c r="E54" s="10"/>
      <c r="F54" s="10"/>
      <c r="G54" s="10">
        <v>0</v>
      </c>
      <c r="H54" s="12">
        <v>6.07</v>
      </c>
      <c r="I54" s="12">
        <v>3.27</v>
      </c>
      <c r="J54" s="12">
        <f>G54*I54</f>
        <v>0</v>
      </c>
      <c r="K54" s="13"/>
      <c r="L54" s="10"/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SUM(J53:J54)</f>
        <v>5762.4000000000005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C53+J55</f>
        <v>5810.4000000000005</v>
      </c>
      <c r="K56" s="13">
        <f t="shared" si="7"/>
        <v>-8289.5999999999985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B46+B51+B56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J46+J51+J55</f>
        <v>21637.25</v>
      </c>
      <c r="K59" s="13">
        <f t="shared" si="7"/>
        <v>-19762.75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103"/>
  <sheetViews>
    <sheetView topLeftCell="A4" zoomScaleNormal="100" workbookViewId="0">
      <selection activeCell="J12" sqref="J1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261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2.38</v>
      </c>
      <c r="J3" s="12">
        <f>G3*I3</f>
        <v>3570</v>
      </c>
      <c r="K3" s="13" t="e">
        <f ca="1">IF(AND(F3&lt;&gt;"", I3/H3&lt;=0.75),"Stop Lose!",IF(AND(F3&lt;&gt;"", _xlfn.DAYS(TODAY(), E3)&gt;2), "Hold Too Long", "Ok"))</f>
        <v>#NAME?</v>
      </c>
      <c r="L3" s="10" t="s">
        <v>112</v>
      </c>
      <c r="M3" s="10" t="s">
        <v>110</v>
      </c>
      <c r="N3" s="10"/>
    </row>
    <row r="4" spans="1:14">
      <c r="B4" s="10"/>
      <c r="C4" s="10"/>
      <c r="D4" s="10" t="s">
        <v>88</v>
      </c>
      <c r="E4" s="11">
        <v>43734</v>
      </c>
      <c r="F4" s="11">
        <v>43756</v>
      </c>
      <c r="G4" s="10">
        <v>4000</v>
      </c>
      <c r="H4" s="12">
        <v>3.02</v>
      </c>
      <c r="I4" s="12">
        <v>0.91</v>
      </c>
      <c r="J4" s="12">
        <f t="shared" ref="J4" si="0">G4*I4</f>
        <v>3640</v>
      </c>
      <c r="K4" s="13" t="str">
        <f t="shared" ref="K4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88</v>
      </c>
      <c r="E5" s="11">
        <v>43703</v>
      </c>
      <c r="F5" s="11">
        <v>43784</v>
      </c>
      <c r="G5" s="10">
        <v>1500</v>
      </c>
      <c r="H5" s="12">
        <v>2.6</v>
      </c>
      <c r="I5" s="12">
        <v>2.44</v>
      </c>
      <c r="J5" s="12">
        <f t="shared" ref="J5:J9" si="2">G5*I5</f>
        <v>3660</v>
      </c>
      <c r="K5" s="13" t="e">
        <f t="shared" ref="K5:K9" ca="1" si="3">IF(AND(F5&lt;&gt;"", I5/H5&lt;=0.75),"Stop Lose!",IF(AND(F5&lt;&gt;"", _xlfn.DAYS(TODAY(), E5)&gt;2), "Hold Too Long", "Ok"))</f>
        <v>#NAME?</v>
      </c>
      <c r="L5" s="10"/>
      <c r="M5" s="10"/>
      <c r="N5" s="10"/>
    </row>
    <row r="6" spans="1:14">
      <c r="A6" s="8"/>
      <c r="B6" s="10"/>
      <c r="C6" s="10"/>
      <c r="D6" s="10" t="s">
        <v>100</v>
      </c>
      <c r="E6" s="11">
        <v>43726</v>
      </c>
      <c r="F6" s="11">
        <v>43756</v>
      </c>
      <c r="G6" s="10">
        <v>400</v>
      </c>
      <c r="H6" s="12">
        <v>2.8</v>
      </c>
      <c r="I6" s="12">
        <v>1.55</v>
      </c>
      <c r="J6" s="12">
        <f t="shared" si="2"/>
        <v>620</v>
      </c>
      <c r="K6" s="13" t="str">
        <f t="shared" ca="1" si="3"/>
        <v>Stop Lose!</v>
      </c>
      <c r="L6" s="10"/>
      <c r="M6" s="10"/>
      <c r="N6" s="10"/>
    </row>
    <row r="7" spans="1:14">
      <c r="A7" s="8"/>
      <c r="B7" s="10"/>
      <c r="C7" s="10"/>
      <c r="D7" s="10" t="s">
        <v>116</v>
      </c>
      <c r="E7" s="11">
        <v>43734</v>
      </c>
      <c r="F7" s="11">
        <v>43735</v>
      </c>
      <c r="G7" s="10">
        <v>900</v>
      </c>
      <c r="H7" s="12">
        <v>0.66</v>
      </c>
      <c r="I7" s="12">
        <v>0.52</v>
      </c>
      <c r="J7" s="12">
        <f t="shared" ref="J7" si="4">G7*I7</f>
        <v>468</v>
      </c>
      <c r="K7" s="13" t="e">
        <f t="shared" ref="K7" ca="1" si="5">IF(AND(F7&lt;&gt;"", I7/H7&lt;=0.75),"Stop Lose!",IF(AND(F7&lt;&gt;"", _xlfn.DAYS(TODAY(), E7)&gt;2), "Hold Too Long", "Ok"))</f>
        <v>#NAME?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43705</v>
      </c>
      <c r="F8" s="11">
        <v>43756</v>
      </c>
      <c r="G8" s="10">
        <v>13000</v>
      </c>
      <c r="H8" s="12">
        <v>0.66</v>
      </c>
      <c r="I8" s="12">
        <v>0.2</v>
      </c>
      <c r="J8" s="12">
        <f t="shared" si="2"/>
        <v>2600</v>
      </c>
      <c r="K8" s="13" t="str">
        <f t="shared" ca="1" si="3"/>
        <v>Stop Lose!</v>
      </c>
      <c r="L8" s="10"/>
      <c r="M8" s="10"/>
      <c r="N8" s="10"/>
    </row>
    <row r="9" spans="1:14">
      <c r="A9" s="8"/>
      <c r="B9" s="10"/>
      <c r="C9" s="10"/>
      <c r="D9" s="10" t="s">
        <v>108</v>
      </c>
      <c r="E9" s="11">
        <v>43732</v>
      </c>
      <c r="F9" s="11">
        <v>43742</v>
      </c>
      <c r="G9" s="10">
        <v>1000</v>
      </c>
      <c r="H9" s="12">
        <v>0.8</v>
      </c>
      <c r="I9" s="12">
        <v>0.55000000000000004</v>
      </c>
      <c r="J9" s="12">
        <f t="shared" si="2"/>
        <v>550</v>
      </c>
      <c r="K9" s="13" t="str">
        <f t="shared" ca="1" si="3"/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15108</v>
      </c>
      <c r="K10" s="13"/>
      <c r="L10" s="10">
        <f>SUMIF(F3:F8, "&lt;&gt;",J3:J8)</f>
        <v>10988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12983</v>
      </c>
      <c r="I11" s="12" t="s">
        <v>10</v>
      </c>
      <c r="J11" s="12">
        <f>C3+J10</f>
        <v>15369</v>
      </c>
      <c r="K11" s="13">
        <f>J11-H11</f>
        <v>2386</v>
      </c>
      <c r="L11" s="12" t="str">
        <f ca="1">IF(WEEKDAY(TODAY())=6, J11-'20190913'!J9, "")</f>
        <v/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0.35</v>
      </c>
      <c r="J13" s="12">
        <f t="shared" ref="J13" si="6">G13*I13</f>
        <v>454.99999999999994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454.99999999999994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457.99999999999994</v>
      </c>
      <c r="K15" s="13">
        <f>J15-H15</f>
        <v>-806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6372</v>
      </c>
      <c r="D17" s="10" t="s">
        <v>84</v>
      </c>
      <c r="E17" s="11">
        <v>43703</v>
      </c>
      <c r="F17" s="11">
        <v>43756</v>
      </c>
      <c r="G17" s="10">
        <v>16000</v>
      </c>
      <c r="H17" s="12">
        <v>0.81</v>
      </c>
      <c r="I17" s="12">
        <v>0.2</v>
      </c>
      <c r="J17" s="12">
        <f t="shared" ref="J17:J25" si="7">G17*I17</f>
        <v>3200</v>
      </c>
      <c r="K17" s="13" t="str">
        <f t="shared" ref="K17:K25" ca="1" si="8">IF(AND(F17&lt;&gt;"", I17/H17&lt;=0.75),"Stop Lose!",IF(AND(F17&lt;&gt;"", _xlfn.DAYS(TODAY(), E17)&gt;2), "Hold Too Long", "Ok"))</f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43713</v>
      </c>
      <c r="F18" s="11">
        <v>43756</v>
      </c>
      <c r="G18" s="10">
        <v>3000</v>
      </c>
      <c r="H18" s="12">
        <v>0.66</v>
      </c>
      <c r="I18" s="12">
        <v>0.45</v>
      </c>
      <c r="J18" s="12">
        <f t="shared" si="7"/>
        <v>1350</v>
      </c>
      <c r="K18" s="13" t="str">
        <f t="shared" ca="1" si="8"/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96</v>
      </c>
      <c r="E19" s="11">
        <v>43720</v>
      </c>
      <c r="F19" s="11">
        <v>43763</v>
      </c>
      <c r="G19" s="10">
        <v>1000</v>
      </c>
      <c r="H19" s="12">
        <v>0.8</v>
      </c>
      <c r="I19" s="12">
        <v>1.35</v>
      </c>
      <c r="J19" s="12">
        <f t="shared" si="7"/>
        <v>1350</v>
      </c>
      <c r="K19" s="13" t="e">
        <f t="shared" ca="1" si="8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114</v>
      </c>
      <c r="E20" s="11">
        <v>43734</v>
      </c>
      <c r="F20" s="11">
        <v>43784</v>
      </c>
      <c r="G20" s="10">
        <v>1000</v>
      </c>
      <c r="H20" s="12">
        <v>3.5</v>
      </c>
      <c r="I20" s="12">
        <v>3.3</v>
      </c>
      <c r="J20" s="12">
        <f t="shared" ref="J20" si="9">G20*I20</f>
        <v>3300</v>
      </c>
      <c r="K20" s="13" t="e">
        <f t="shared" ref="K20" ca="1" si="10">IF(AND(F20&lt;&gt;"", I20/H20&lt;=0.75),"Stop Lose!",IF(AND(F20&lt;&gt;"", _xlfn.DAYS(TODAY(), E20)&gt;2), "Hold Too Long", "Ok"))</f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61</v>
      </c>
      <c r="E21" s="11">
        <v>43705</v>
      </c>
      <c r="F21" s="11"/>
      <c r="G21" s="10">
        <v>50</v>
      </c>
      <c r="H21" s="12">
        <v>156.6</v>
      </c>
      <c r="I21" s="12">
        <v>117.6</v>
      </c>
      <c r="J21" s="12">
        <f t="shared" si="7"/>
        <v>5880</v>
      </c>
      <c r="K21" s="13" t="e">
        <f t="shared" ca="1" si="8"/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115</v>
      </c>
      <c r="E22" s="11">
        <v>43734</v>
      </c>
      <c r="F22" s="11">
        <v>43784</v>
      </c>
      <c r="G22" s="10">
        <v>500</v>
      </c>
      <c r="H22" s="12">
        <v>6</v>
      </c>
      <c r="I22" s="12">
        <v>5.7</v>
      </c>
      <c r="J22" s="12">
        <f t="shared" ref="J22" si="11">G22*I22</f>
        <v>2850</v>
      </c>
      <c r="K22" s="13" t="e">
        <f t="shared" ref="K22" ca="1" si="12">IF(AND(F22&lt;&gt;"", I22/H22&lt;=0.75),"Stop Lose!",IF(AND(F22&lt;&gt;"", _xlfn.DAYS(TODAY(), E22)&gt;2), "Hold Too Long", "Ok"))</f>
        <v>#NAME?</v>
      </c>
      <c r="L22" s="10"/>
      <c r="M22" s="10"/>
      <c r="N22" s="13"/>
    </row>
    <row r="23" spans="1:14" s="7" customFormat="1">
      <c r="A23" s="1"/>
      <c r="B23" s="10"/>
      <c r="C23" s="10"/>
      <c r="D23" s="10" t="s">
        <v>113</v>
      </c>
      <c r="E23" s="11">
        <v>43734</v>
      </c>
      <c r="F23" s="11">
        <v>43756</v>
      </c>
      <c r="G23" s="10">
        <v>400</v>
      </c>
      <c r="H23" s="12">
        <v>10</v>
      </c>
      <c r="I23" s="12">
        <v>8.6999999999999993</v>
      </c>
      <c r="J23" s="12">
        <f t="shared" si="7"/>
        <v>3479.9999999999995</v>
      </c>
      <c r="K23" s="13" t="e">
        <f t="shared" ca="1" si="8"/>
        <v>#NAME?</v>
      </c>
      <c r="L23" s="10"/>
      <c r="M23" s="10"/>
      <c r="N23" s="13"/>
    </row>
    <row r="24" spans="1:14" s="7" customFormat="1">
      <c r="A24" s="1"/>
      <c r="B24" s="10"/>
      <c r="C24" s="10"/>
      <c r="D24" s="10" t="s">
        <v>107</v>
      </c>
      <c r="E24" s="11">
        <v>43728</v>
      </c>
      <c r="F24" s="11">
        <v>43756</v>
      </c>
      <c r="G24" s="10">
        <v>1200</v>
      </c>
      <c r="H24" s="12">
        <v>2.2599999999999998</v>
      </c>
      <c r="I24" s="12">
        <v>2.65</v>
      </c>
      <c r="J24" s="12">
        <f t="shared" si="7"/>
        <v>3180</v>
      </c>
      <c r="K24" s="13" t="e">
        <f t="shared" ca="1" si="8"/>
        <v>#NAME?</v>
      </c>
      <c r="L24" s="10"/>
      <c r="M24" s="10"/>
      <c r="N24" s="13"/>
    </row>
    <row r="25" spans="1:14" s="7" customFormat="1">
      <c r="A25" s="1"/>
      <c r="B25" s="10"/>
      <c r="C25" s="10"/>
      <c r="D25" s="10" t="s">
        <v>89</v>
      </c>
      <c r="E25" s="11">
        <v>43717</v>
      </c>
      <c r="F25" s="11">
        <v>43756</v>
      </c>
      <c r="G25" s="10">
        <v>700</v>
      </c>
      <c r="H25" s="12">
        <v>5.78</v>
      </c>
      <c r="I25" s="12">
        <v>0.45</v>
      </c>
      <c r="J25" s="12">
        <f t="shared" si="7"/>
        <v>315</v>
      </c>
      <c r="K25" s="13" t="str">
        <f t="shared" ca="1" si="8"/>
        <v>Stop Lose!</v>
      </c>
      <c r="L25" s="10"/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SUM(J17:J25)</f>
        <v>24905</v>
      </c>
      <c r="K26" s="13"/>
      <c r="L26" s="10">
        <f>SUMIF(F17:F25, "&lt;&gt;",J17:J25)</f>
        <v>19025</v>
      </c>
      <c r="M26" s="10" t="s">
        <v>36</v>
      </c>
      <c r="N26" s="13"/>
    </row>
    <row r="27" spans="1:14" s="7" customFormat="1">
      <c r="A27" s="1" t="s">
        <v>23</v>
      </c>
      <c r="B27" s="10">
        <v>8500</v>
      </c>
      <c r="C27" s="10"/>
      <c r="D27" s="10"/>
      <c r="E27" s="10"/>
      <c r="F27" s="10"/>
      <c r="G27" s="10"/>
      <c r="H27" s="12">
        <v>29200</v>
      </c>
      <c r="I27" s="12" t="s">
        <v>10</v>
      </c>
      <c r="J27" s="12">
        <f>C17+J26</f>
        <v>31277</v>
      </c>
      <c r="K27" s="13">
        <f>J27-H27</f>
        <v>2077</v>
      </c>
      <c r="L27" s="12" t="str">
        <f ca="1">IF(WEEKDAY(TODAY())=6, J27-'20190913'!J24, "")</f>
        <v/>
      </c>
      <c r="M27" s="12" t="s">
        <v>38</v>
      </c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1</v>
      </c>
      <c r="B30" s="10" t="s">
        <v>5</v>
      </c>
      <c r="C30" s="10">
        <v>289</v>
      </c>
      <c r="D30" s="10" t="s">
        <v>60</v>
      </c>
      <c r="E30" s="10"/>
      <c r="F30" s="10"/>
      <c r="G30" s="10">
        <v>13600</v>
      </c>
      <c r="H30" s="12">
        <v>1.21</v>
      </c>
      <c r="I30" s="12">
        <v>0.56000000000000005</v>
      </c>
      <c r="J30" s="12">
        <f>G30*I30</f>
        <v>7616.0000000000009</v>
      </c>
      <c r="K30" s="13"/>
      <c r="L30" s="10" t="s">
        <v>105</v>
      </c>
      <c r="M30" s="10"/>
      <c r="N30" s="13"/>
    </row>
    <row r="31" spans="1:14" s="7" customFormat="1">
      <c r="A31" s="1"/>
      <c r="B31" s="10"/>
      <c r="C31" s="10"/>
      <c r="D31" s="10" t="s">
        <v>61</v>
      </c>
      <c r="E31" s="10"/>
      <c r="F31" s="10"/>
      <c r="G31" s="10">
        <v>41</v>
      </c>
      <c r="H31" s="12">
        <v>151.6</v>
      </c>
      <c r="I31" s="12">
        <v>108</v>
      </c>
      <c r="J31" s="12">
        <f>G31*I31</f>
        <v>4428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25</v>
      </c>
      <c r="E32" s="10"/>
      <c r="F32" s="10"/>
      <c r="G32" s="10">
        <v>1520</v>
      </c>
      <c r="H32" s="12">
        <v>4.33</v>
      </c>
      <c r="I32" s="12">
        <v>3.15</v>
      </c>
      <c r="J32" s="12">
        <f>G32*I32</f>
        <v>4788</v>
      </c>
      <c r="K32" s="13"/>
      <c r="L32" s="10"/>
      <c r="M32" s="10"/>
      <c r="N32" s="13"/>
    </row>
    <row r="33" spans="1:14" s="7" customFormat="1">
      <c r="A33" s="1"/>
      <c r="B33" s="10" t="s">
        <v>13</v>
      </c>
      <c r="C33" s="10"/>
      <c r="D33" s="10"/>
      <c r="E33" s="10"/>
      <c r="F33" s="10"/>
      <c r="G33" s="10"/>
      <c r="H33" s="12"/>
      <c r="I33" s="12" t="s">
        <v>9</v>
      </c>
      <c r="J33" s="12">
        <f>SUM(J30:J32)</f>
        <v>16832</v>
      </c>
      <c r="K33" s="13"/>
      <c r="L33" s="10"/>
      <c r="M33" s="10"/>
      <c r="N33" s="13"/>
    </row>
    <row r="34" spans="1:14" s="7" customFormat="1">
      <c r="A34" s="1" t="s">
        <v>23</v>
      </c>
      <c r="B34" s="10">
        <v>31340</v>
      </c>
      <c r="C34" s="10"/>
      <c r="D34" s="10"/>
      <c r="E34" s="10"/>
      <c r="F34" s="10"/>
      <c r="G34" s="10"/>
      <c r="H34" s="12">
        <v>31139</v>
      </c>
      <c r="I34" s="12" t="s">
        <v>10</v>
      </c>
      <c r="J34" s="12">
        <f>C30+J33</f>
        <v>17121</v>
      </c>
      <c r="K34" s="13">
        <f>J34-H34</f>
        <v>-14018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23</v>
      </c>
      <c r="B36" s="10">
        <f>B11+B15+B34</f>
        <v>131440</v>
      </c>
      <c r="C36" s="10"/>
      <c r="D36" s="10"/>
      <c r="E36" s="10"/>
      <c r="F36" s="10"/>
      <c r="G36" s="10"/>
      <c r="H36" s="12"/>
      <c r="I36" s="12" t="s">
        <v>14</v>
      </c>
      <c r="J36" s="12">
        <f>J11+J15+J34</f>
        <v>32948</v>
      </c>
      <c r="K36" s="13"/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19</v>
      </c>
      <c r="C39" s="10">
        <v>146</v>
      </c>
      <c r="D39" s="10" t="s">
        <v>24</v>
      </c>
      <c r="E39" s="10"/>
      <c r="F39" s="10"/>
      <c r="G39" s="10">
        <v>0</v>
      </c>
      <c r="H39" s="12">
        <v>49.28</v>
      </c>
      <c r="I39" s="12">
        <v>31</v>
      </c>
      <c r="J39" s="12">
        <f t="shared" ref="J39:J41" si="13">G39*I39</f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86</v>
      </c>
      <c r="E40" s="10"/>
      <c r="F40" s="10"/>
      <c r="G40" s="10">
        <v>0</v>
      </c>
      <c r="H40" s="12">
        <v>19.260000000000002</v>
      </c>
      <c r="I40" s="12">
        <v>14.59</v>
      </c>
      <c r="J40" s="12">
        <f t="shared" si="13"/>
        <v>0</v>
      </c>
      <c r="K40" s="13"/>
      <c r="L40" s="10"/>
      <c r="M40" s="10"/>
      <c r="N40" s="13"/>
    </row>
    <row r="41" spans="1:14" s="7" customFormat="1">
      <c r="A41" s="1"/>
      <c r="B41" s="10"/>
      <c r="C41" s="10"/>
      <c r="D41" s="10" t="s">
        <v>55</v>
      </c>
      <c r="E41" s="10"/>
      <c r="F41" s="10"/>
      <c r="G41" s="10">
        <v>6200</v>
      </c>
      <c r="H41" s="12">
        <v>9.7200000000000006</v>
      </c>
      <c r="I41" s="12">
        <v>7.06</v>
      </c>
      <c r="J41" s="12">
        <f t="shared" si="13"/>
        <v>43772</v>
      </c>
      <c r="K41" s="13"/>
      <c r="L41" s="10" t="s">
        <v>111</v>
      </c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SUM(J39:J41)</f>
        <v>43772</v>
      </c>
      <c r="K42" s="13"/>
      <c r="L42" s="10"/>
      <c r="M42" s="10"/>
      <c r="N42" s="13"/>
    </row>
    <row r="43" spans="1:14" s="7" customFormat="1">
      <c r="A43" s="1" t="s">
        <v>23</v>
      </c>
      <c r="B43" s="10">
        <v>68100</v>
      </c>
      <c r="C43" s="10"/>
      <c r="D43" s="10"/>
      <c r="E43" s="10"/>
      <c r="F43" s="10"/>
      <c r="G43" s="10"/>
      <c r="H43" s="12"/>
      <c r="I43" s="12" t="s">
        <v>10</v>
      </c>
      <c r="J43" s="12">
        <f>C39+J42</f>
        <v>43918</v>
      </c>
      <c r="K43" s="13">
        <f>J43-B43</f>
        <v>-24182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16</v>
      </c>
      <c r="C47" s="10">
        <v>7</v>
      </c>
      <c r="D47" s="10" t="s">
        <v>25</v>
      </c>
      <c r="E47" s="10"/>
      <c r="F47" s="10"/>
      <c r="G47" s="10">
        <v>0</v>
      </c>
      <c r="H47" s="12">
        <v>5.69</v>
      </c>
      <c r="I47" s="12">
        <v>3.67</v>
      </c>
      <c r="J47" s="12">
        <f>G47*I47*A1</f>
        <v>0</v>
      </c>
      <c r="K47" s="13"/>
      <c r="L47" s="10"/>
      <c r="M47" s="10"/>
      <c r="N47" s="13"/>
    </row>
    <row r="48" spans="1:14" s="7" customFormat="1">
      <c r="A48" s="1"/>
      <c r="B48" s="10"/>
      <c r="C48" s="10"/>
      <c r="D48" s="10" t="s">
        <v>93</v>
      </c>
      <c r="E48" s="10"/>
      <c r="F48" s="10"/>
      <c r="G48" s="10">
        <v>795</v>
      </c>
      <c r="H48" s="12">
        <v>7.56</v>
      </c>
      <c r="I48" s="12">
        <v>7.38</v>
      </c>
      <c r="J48" s="12">
        <f t="shared" ref="J48" si="14">G48*I48</f>
        <v>5867.1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5867.1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10300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5874.1</v>
      </c>
      <c r="K50" s="13">
        <f t="shared" ref="K50:K63" si="15">J50-B50</f>
        <v>-4425.8999999999996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17</v>
      </c>
      <c r="C52" s="10">
        <v>417</v>
      </c>
      <c r="D52" s="10" t="s">
        <v>24</v>
      </c>
      <c r="E52" s="10"/>
      <c r="F52" s="10"/>
      <c r="G52" s="10">
        <v>75</v>
      </c>
      <c r="H52" s="12">
        <v>65.2</v>
      </c>
      <c r="I52" s="12">
        <v>56.85</v>
      </c>
      <c r="J52" s="12">
        <f t="shared" ref="J52" si="16">G52*I52</f>
        <v>4263.75</v>
      </c>
      <c r="K52" s="13"/>
      <c r="L52" s="10"/>
      <c r="M52" s="10"/>
      <c r="N52" s="13"/>
    </row>
    <row r="53" spans="1:14" s="7" customFormat="1">
      <c r="A53" s="1"/>
      <c r="B53" s="10"/>
      <c r="C53" s="10"/>
      <c r="D53" s="10" t="s">
        <v>93</v>
      </c>
      <c r="E53" s="10"/>
      <c r="F53" s="10"/>
      <c r="G53" s="10">
        <v>800</v>
      </c>
      <c r="H53" s="12">
        <v>6.65</v>
      </c>
      <c r="I53" s="12">
        <v>6.65</v>
      </c>
      <c r="J53" s="12">
        <f>G53*I53</f>
        <v>5320</v>
      </c>
      <c r="K53" s="13"/>
      <c r="L53" s="10"/>
      <c r="M53" s="10"/>
      <c r="N53" s="13"/>
    </row>
    <row r="54" spans="1:14" s="7" customFormat="1">
      <c r="A54" s="1"/>
      <c r="B54" s="10" t="s">
        <v>13</v>
      </c>
      <c r="C54" s="10"/>
      <c r="D54" s="10"/>
      <c r="E54" s="10"/>
      <c r="F54" s="10"/>
      <c r="G54" s="10"/>
      <c r="H54" s="12"/>
      <c r="I54" s="12" t="s">
        <v>9</v>
      </c>
      <c r="J54" s="12">
        <f>SUM(J52:J53)</f>
        <v>9583.75</v>
      </c>
      <c r="K54" s="13"/>
      <c r="L54" s="10"/>
      <c r="M54" s="10"/>
      <c r="N54" s="13"/>
    </row>
    <row r="55" spans="1:14" s="7" customFormat="1">
      <c r="A55" s="1" t="s">
        <v>23</v>
      </c>
      <c r="B55" s="10">
        <v>17000</v>
      </c>
      <c r="C55" s="10"/>
      <c r="D55" s="10"/>
      <c r="E55" s="10"/>
      <c r="F55" s="10"/>
      <c r="G55" s="10"/>
      <c r="H55" s="12"/>
      <c r="I55" s="12" t="s">
        <v>10</v>
      </c>
      <c r="J55" s="12">
        <f>C52+J54</f>
        <v>10000.75</v>
      </c>
      <c r="K55" s="13">
        <f t="shared" si="15"/>
        <v>-6999.25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15</v>
      </c>
      <c r="B57" s="10" t="s">
        <v>20</v>
      </c>
      <c r="C57" s="10">
        <v>48</v>
      </c>
      <c r="D57" s="10" t="s">
        <v>18</v>
      </c>
      <c r="E57" s="10"/>
      <c r="F57" s="10"/>
      <c r="G57" s="10">
        <v>840</v>
      </c>
      <c r="H57" s="12">
        <v>6.58</v>
      </c>
      <c r="I57" s="12">
        <v>6.86</v>
      </c>
      <c r="J57" s="12">
        <f t="shared" ref="J57" si="17">G57*I57</f>
        <v>5762.4000000000005</v>
      </c>
      <c r="K57" s="13"/>
      <c r="L57" s="10"/>
      <c r="M57" s="10"/>
      <c r="N57" s="13"/>
    </row>
    <row r="58" spans="1:14" s="7" customFormat="1">
      <c r="A58" s="1"/>
      <c r="B58" s="10"/>
      <c r="C58" s="10"/>
      <c r="D58" s="10" t="s">
        <v>25</v>
      </c>
      <c r="E58" s="10"/>
      <c r="F58" s="10"/>
      <c r="G58" s="10">
        <v>0</v>
      </c>
      <c r="H58" s="12">
        <v>6.07</v>
      </c>
      <c r="I58" s="12">
        <v>3.27</v>
      </c>
      <c r="J58" s="12">
        <f>G58*I58</f>
        <v>0</v>
      </c>
      <c r="K58" s="13"/>
      <c r="L58" s="10"/>
      <c r="M58" s="10"/>
      <c r="N58" s="13"/>
    </row>
    <row r="59" spans="1:14" s="7" customFormat="1">
      <c r="A59" s="1"/>
      <c r="B59" s="10" t="s">
        <v>12</v>
      </c>
      <c r="C59" s="10"/>
      <c r="D59" s="10"/>
      <c r="E59" s="10"/>
      <c r="F59" s="10"/>
      <c r="G59" s="10"/>
      <c r="H59" s="12"/>
      <c r="I59" s="12" t="s">
        <v>9</v>
      </c>
      <c r="J59" s="12">
        <f>SUM(J57:J58)</f>
        <v>5762.4000000000005</v>
      </c>
      <c r="K59" s="13"/>
      <c r="L59" s="10"/>
      <c r="M59" s="10"/>
      <c r="N59" s="13"/>
    </row>
    <row r="60" spans="1:14" s="7" customFormat="1">
      <c r="A60" s="1" t="s">
        <v>23</v>
      </c>
      <c r="B60" s="10">
        <v>14100</v>
      </c>
      <c r="C60" s="10"/>
      <c r="D60" s="10"/>
      <c r="E60" s="10"/>
      <c r="F60" s="10"/>
      <c r="G60" s="10"/>
      <c r="H60" s="12"/>
      <c r="I60" s="12" t="s">
        <v>10</v>
      </c>
      <c r="J60" s="12">
        <f>C57+J59</f>
        <v>5810.4000000000005</v>
      </c>
      <c r="K60" s="13">
        <f t="shared" si="15"/>
        <v>-8289.5999999999985</v>
      </c>
      <c r="L60" s="10"/>
      <c r="M60" s="10"/>
      <c r="N60" s="13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 s="7" customFormat="1">
      <c r="A63" s="1" t="s">
        <v>23</v>
      </c>
      <c r="B63" s="10">
        <f>B50+B55+B60</f>
        <v>41400</v>
      </c>
      <c r="C63" s="10"/>
      <c r="D63" s="10"/>
      <c r="E63" s="10"/>
      <c r="F63" s="10"/>
      <c r="G63" s="10"/>
      <c r="H63" s="12"/>
      <c r="I63" s="12" t="s">
        <v>14</v>
      </c>
      <c r="J63" s="12">
        <f>J50+J55+J59</f>
        <v>21637.25</v>
      </c>
      <c r="K63" s="13">
        <f t="shared" si="15"/>
        <v>-19762.75</v>
      </c>
      <c r="L63" s="10"/>
      <c r="M63" s="10"/>
      <c r="N63" s="13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B78" s="10"/>
      <c r="C78" s="10"/>
      <c r="D78" s="10"/>
      <c r="E78" s="10"/>
      <c r="F78" s="10"/>
      <c r="G78" s="10"/>
      <c r="H78" s="12"/>
      <c r="I78" s="12"/>
      <c r="J78" s="12"/>
      <c r="K78" s="13"/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  <c r="M84" s="10"/>
      <c r="N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  <row r="103" spans="12:12">
      <c r="L103" s="1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04"/>
  <sheetViews>
    <sheetView topLeftCell="B1" zoomScale="130" zoomScaleNormal="130" workbookViewId="0">
      <selection activeCell="J11" sqref="J1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4837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2.2400000000000002</v>
      </c>
      <c r="J3" s="12">
        <f>G3*I3</f>
        <v>3360.0000000000005</v>
      </c>
      <c r="K3" s="13" t="e">
        <f ca="1">IF(AND(F3&lt;&gt;"", I3/H3&lt;=0.75),"Stop Lose!",IF(AND(F3&lt;&gt;"", _xlfn.DAYS(TODAY(), E3)&gt;2), "Hold Too Long", "Ok"))</f>
        <v>#NAME?</v>
      </c>
      <c r="L3" s="10" t="s">
        <v>112</v>
      </c>
      <c r="M3" s="10" t="s">
        <v>110</v>
      </c>
      <c r="N3" s="10"/>
    </row>
    <row r="4" spans="1:14">
      <c r="B4" s="10"/>
      <c r="C4" s="10"/>
      <c r="D4" s="10" t="s">
        <v>88</v>
      </c>
      <c r="E4" s="11">
        <v>43734</v>
      </c>
      <c r="F4" s="11">
        <v>43756</v>
      </c>
      <c r="G4" s="10">
        <v>0</v>
      </c>
      <c r="H4" s="12">
        <v>3.02</v>
      </c>
      <c r="I4" s="12">
        <v>1.3</v>
      </c>
      <c r="J4" s="12">
        <f t="shared" ref="J4:J9" si="0">G4*I4</f>
        <v>0</v>
      </c>
      <c r="K4" s="13" t="str">
        <f t="shared" ref="K4:K9" ca="1" si="1">IF(AND(F4&lt;&gt;"", I4/H4&lt;=0.75),"Stop Lose!",IF(AND(F4&lt;&gt;"", _xlfn.DAYS(TODAY(), E4)&gt;2), "Hold Too Long", "Ok"))</f>
        <v>Stop Lose!</v>
      </c>
      <c r="L4" s="10"/>
      <c r="M4" s="10"/>
      <c r="N4" s="10"/>
    </row>
    <row r="5" spans="1:14">
      <c r="A5" s="8"/>
      <c r="B5" s="10"/>
      <c r="C5" s="10"/>
      <c r="D5" s="10" t="s">
        <v>88</v>
      </c>
      <c r="E5" s="11">
        <v>43703</v>
      </c>
      <c r="F5" s="11">
        <v>43784</v>
      </c>
      <c r="G5" s="10">
        <v>0</v>
      </c>
      <c r="H5" s="12">
        <v>2.6</v>
      </c>
      <c r="I5" s="12">
        <v>3</v>
      </c>
      <c r="J5" s="12">
        <f t="shared" si="0"/>
        <v>0</v>
      </c>
      <c r="K5" s="13" t="e">
        <f t="shared" ca="1" si="1"/>
        <v>#NAME?</v>
      </c>
      <c r="L5" s="10"/>
      <c r="M5" s="10"/>
      <c r="N5" s="10"/>
    </row>
    <row r="6" spans="1:14">
      <c r="A6" s="8"/>
      <c r="B6" s="10"/>
      <c r="C6" s="10"/>
      <c r="D6" s="10" t="s">
        <v>100</v>
      </c>
      <c r="E6" s="11">
        <v>43726</v>
      </c>
      <c r="F6" s="11">
        <v>43756</v>
      </c>
      <c r="G6" s="10">
        <v>400</v>
      </c>
      <c r="H6" s="12">
        <v>2.8</v>
      </c>
      <c r="I6" s="12">
        <v>1.45</v>
      </c>
      <c r="J6" s="12">
        <f t="shared" si="0"/>
        <v>580</v>
      </c>
      <c r="K6" s="13" t="str">
        <f t="shared" ca="1" si="1"/>
        <v>Stop Lose!</v>
      </c>
      <c r="L6" s="10"/>
      <c r="M6" s="10"/>
      <c r="N6" s="10"/>
    </row>
    <row r="7" spans="1:14">
      <c r="A7" s="8"/>
      <c r="B7" s="10"/>
      <c r="C7" s="10"/>
      <c r="D7" s="10" t="s">
        <v>117</v>
      </c>
      <c r="E7" s="11">
        <v>43735</v>
      </c>
      <c r="F7" s="11">
        <v>43756</v>
      </c>
      <c r="G7" s="10">
        <v>400</v>
      </c>
      <c r="H7" s="12">
        <v>9.6</v>
      </c>
      <c r="I7" s="12">
        <v>9.6</v>
      </c>
      <c r="J7" s="12">
        <f t="shared" ref="J7" si="2">G7*I7</f>
        <v>3840</v>
      </c>
      <c r="K7" s="13" t="e">
        <f t="shared" ref="K7" ca="1" si="3">IF(AND(F7&lt;&gt;"", I7/H7&lt;=0.75),"Stop Lose!",IF(AND(F7&lt;&gt;"", _xlfn.DAYS(TODAY(), E7)&gt;2), "Hold Too Long", "Ok"))</f>
        <v>#NAME?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43705</v>
      </c>
      <c r="F8" s="11">
        <v>43756</v>
      </c>
      <c r="G8" s="10">
        <v>13000</v>
      </c>
      <c r="H8" s="12">
        <v>0.66</v>
      </c>
      <c r="I8" s="12">
        <v>0.23</v>
      </c>
      <c r="J8" s="12">
        <f t="shared" si="0"/>
        <v>2990</v>
      </c>
      <c r="K8" s="13" t="str">
        <f t="shared" ca="1" si="1"/>
        <v>Stop Lose!</v>
      </c>
      <c r="L8" s="10"/>
      <c r="M8" s="10"/>
      <c r="N8" s="10"/>
    </row>
    <row r="9" spans="1:14">
      <c r="A9" s="8"/>
      <c r="B9" s="10"/>
      <c r="C9" s="10"/>
      <c r="D9" s="10" t="s">
        <v>108</v>
      </c>
      <c r="E9" s="11">
        <v>43732</v>
      </c>
      <c r="F9" s="11">
        <v>43742</v>
      </c>
      <c r="G9" s="10">
        <v>1000</v>
      </c>
      <c r="H9" s="12">
        <v>0.8</v>
      </c>
      <c r="I9" s="12">
        <v>0.35</v>
      </c>
      <c r="J9" s="12">
        <f t="shared" si="0"/>
        <v>350</v>
      </c>
      <c r="K9" s="13" t="str">
        <f t="shared" ca="1" si="1"/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11120</v>
      </c>
      <c r="K10" s="13"/>
      <c r="L10" s="10">
        <f>SUMIF(F3:F8, "&lt;&gt;",J3:J8)</f>
        <v>7410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15369</v>
      </c>
      <c r="I11" s="12" t="s">
        <v>10</v>
      </c>
      <c r="J11" s="12">
        <f>C3+J10</f>
        <v>15957</v>
      </c>
      <c r="K11" s="13">
        <f>J11-H11</f>
        <v>588</v>
      </c>
      <c r="L11" s="12" t="str">
        <f ca="1">IF(WEEKDAY(TODAY())=6, J11-'20190913'!J9, "")</f>
        <v/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0.35</v>
      </c>
      <c r="J13" s="12">
        <f t="shared" ref="J13" si="4">G13*I13</f>
        <v>454.99999999999994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454.99999999999994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457.99999999999994</v>
      </c>
      <c r="K15" s="13">
        <f>J15-H15</f>
        <v>-806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4243</v>
      </c>
      <c r="D17" s="10" t="s">
        <v>84</v>
      </c>
      <c r="E17" s="11">
        <v>43703</v>
      </c>
      <c r="F17" s="11">
        <v>43756</v>
      </c>
      <c r="G17" s="10">
        <v>16000</v>
      </c>
      <c r="H17" s="12">
        <v>0.81</v>
      </c>
      <c r="I17" s="12">
        <v>0.23</v>
      </c>
      <c r="J17" s="12">
        <f t="shared" ref="J17:J26" si="5">G17*I17</f>
        <v>3680</v>
      </c>
      <c r="K17" s="13" t="str">
        <f t="shared" ref="K17:K26" ca="1" si="6">IF(AND(F17&lt;&gt;"", I17/H17&lt;=0.75),"Stop Lose!",IF(AND(F17&lt;&gt;"", _xlfn.DAYS(TODAY(), E17)&gt;2), "Hold Too Long", "Ok"))</f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43713</v>
      </c>
      <c r="F18" s="11">
        <v>43756</v>
      </c>
      <c r="G18" s="10">
        <v>3000</v>
      </c>
      <c r="H18" s="12">
        <v>0.66</v>
      </c>
      <c r="I18" s="12">
        <v>0.56000000000000005</v>
      </c>
      <c r="J18" s="12">
        <f t="shared" si="5"/>
        <v>1680.0000000000002</v>
      </c>
      <c r="K18" s="13" t="e">
        <f t="shared" ca="1" si="6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96</v>
      </c>
      <c r="E19" s="11">
        <v>43720</v>
      </c>
      <c r="F19" s="11">
        <v>43763</v>
      </c>
      <c r="G19" s="10">
        <v>1000</v>
      </c>
      <c r="H19" s="12">
        <v>0.8</v>
      </c>
      <c r="I19" s="12">
        <v>1.42</v>
      </c>
      <c r="J19" s="12">
        <f t="shared" si="5"/>
        <v>1420</v>
      </c>
      <c r="K19" s="13" t="e">
        <f t="shared" ca="1" si="6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114</v>
      </c>
      <c r="E20" s="11">
        <v>43734</v>
      </c>
      <c r="F20" s="11">
        <v>43784</v>
      </c>
      <c r="G20" s="10">
        <v>0</v>
      </c>
      <c r="H20" s="12">
        <v>3.5</v>
      </c>
      <c r="I20" s="12">
        <v>4.3</v>
      </c>
      <c r="J20" s="12">
        <f t="shared" si="5"/>
        <v>0</v>
      </c>
      <c r="K20" s="13" t="e">
        <f t="shared" ca="1" si="6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61</v>
      </c>
      <c r="E21" s="11">
        <v>43705</v>
      </c>
      <c r="F21" s="11"/>
      <c r="G21" s="10">
        <v>25</v>
      </c>
      <c r="H21" s="12">
        <v>156.6</v>
      </c>
      <c r="I21" s="12">
        <v>124.77</v>
      </c>
      <c r="J21" s="12">
        <f t="shared" si="5"/>
        <v>3119.25</v>
      </c>
      <c r="K21" s="13" t="e">
        <f t="shared" ca="1" si="6"/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115</v>
      </c>
      <c r="E22" s="11">
        <v>43734</v>
      </c>
      <c r="F22" s="11">
        <v>43784</v>
      </c>
      <c r="G22" s="10">
        <v>500</v>
      </c>
      <c r="H22" s="12">
        <v>6</v>
      </c>
      <c r="I22" s="12">
        <v>7.05</v>
      </c>
      <c r="J22" s="12">
        <f t="shared" si="5"/>
        <v>3525</v>
      </c>
      <c r="K22" s="13" t="e">
        <f t="shared" ca="1" si="6"/>
        <v>#NAME?</v>
      </c>
      <c r="L22" s="10"/>
      <c r="M22" s="10"/>
      <c r="N22" s="13"/>
    </row>
    <row r="23" spans="1:14" s="7" customFormat="1">
      <c r="A23" s="1"/>
      <c r="B23" s="10"/>
      <c r="C23" s="10"/>
      <c r="D23" s="10" t="s">
        <v>113</v>
      </c>
      <c r="E23" s="11">
        <v>43734</v>
      </c>
      <c r="F23" s="11">
        <v>43756</v>
      </c>
      <c r="G23" s="10">
        <v>400</v>
      </c>
      <c r="H23" s="12">
        <v>9.5</v>
      </c>
      <c r="I23" s="12">
        <v>6.53</v>
      </c>
      <c r="J23" s="12">
        <f t="shared" si="5"/>
        <v>2612</v>
      </c>
      <c r="K23" s="13" t="str">
        <f t="shared" ca="1" si="6"/>
        <v>Stop Lose!</v>
      </c>
      <c r="L23" s="10"/>
      <c r="M23" s="10"/>
      <c r="N23" s="13"/>
    </row>
    <row r="24" spans="1:14" s="7" customFormat="1">
      <c r="A24" s="1"/>
      <c r="B24" s="10"/>
      <c r="C24" s="10"/>
      <c r="D24" s="10" t="s">
        <v>117</v>
      </c>
      <c r="E24" s="11">
        <v>43735</v>
      </c>
      <c r="F24" s="11">
        <v>43756</v>
      </c>
      <c r="G24" s="10">
        <v>300</v>
      </c>
      <c r="H24" s="12">
        <v>9.6999999999999993</v>
      </c>
      <c r="I24" s="12">
        <v>9.6</v>
      </c>
      <c r="J24" s="12">
        <f t="shared" ref="J24" si="7">G24*I24</f>
        <v>2880</v>
      </c>
      <c r="K24" s="13" t="e">
        <f t="shared" ref="K24" ca="1" si="8">IF(AND(F24&lt;&gt;"", I24/H24&lt;=0.75),"Stop Lose!",IF(AND(F24&lt;&gt;"", _xlfn.DAYS(TODAY(), E24)&gt;2), "Hold Too Long", "Ok"))</f>
        <v>#NAME?</v>
      </c>
      <c r="L24" s="10"/>
      <c r="M24" s="10"/>
      <c r="N24" s="13"/>
    </row>
    <row r="25" spans="1:14" s="7" customFormat="1">
      <c r="A25" s="1"/>
      <c r="B25" s="10"/>
      <c r="C25" s="10"/>
      <c r="D25" s="10" t="s">
        <v>107</v>
      </c>
      <c r="E25" s="11">
        <v>43728</v>
      </c>
      <c r="F25" s="11">
        <v>43756</v>
      </c>
      <c r="G25" s="10">
        <v>4000</v>
      </c>
      <c r="H25" s="12">
        <v>2.17</v>
      </c>
      <c r="I25" s="12">
        <v>2.1</v>
      </c>
      <c r="J25" s="12">
        <f t="shared" si="5"/>
        <v>8400</v>
      </c>
      <c r="K25" s="13" t="e">
        <f t="shared" ca="1" si="6"/>
        <v>#NAME?</v>
      </c>
      <c r="L25" s="10"/>
      <c r="M25" s="10"/>
      <c r="N25" s="13"/>
    </row>
    <row r="26" spans="1:14" s="7" customFormat="1">
      <c r="A26" s="1"/>
      <c r="B26" s="10"/>
      <c r="C26" s="10"/>
      <c r="D26" s="10" t="s">
        <v>89</v>
      </c>
      <c r="E26" s="11">
        <v>43717</v>
      </c>
      <c r="F26" s="11">
        <v>43756</v>
      </c>
      <c r="G26" s="10">
        <v>1000</v>
      </c>
      <c r="H26" s="12">
        <v>2.56</v>
      </c>
      <c r="I26" s="12">
        <v>0.55000000000000004</v>
      </c>
      <c r="J26" s="12">
        <f t="shared" si="5"/>
        <v>550</v>
      </c>
      <c r="K26" s="13" t="str">
        <f t="shared" ca="1" si="6"/>
        <v>Stop Lose!</v>
      </c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SUM(J17:J26)</f>
        <v>27866.25</v>
      </c>
      <c r="K27" s="13"/>
      <c r="L27" s="10">
        <f>SUMIF(F17:F26, "&lt;&gt;",J17:J26)</f>
        <v>24747</v>
      </c>
      <c r="M27" s="10" t="s">
        <v>36</v>
      </c>
      <c r="N27" s="13"/>
    </row>
    <row r="28" spans="1:14" s="7" customFormat="1">
      <c r="A28" s="1" t="s">
        <v>23</v>
      </c>
      <c r="B28" s="10">
        <v>8500</v>
      </c>
      <c r="C28" s="10"/>
      <c r="D28" s="10"/>
      <c r="E28" s="10"/>
      <c r="F28" s="10"/>
      <c r="G28" s="10"/>
      <c r="H28" s="12">
        <v>31277</v>
      </c>
      <c r="I28" s="12" t="s">
        <v>10</v>
      </c>
      <c r="J28" s="12">
        <f>C17+J27</f>
        <v>32109.25</v>
      </c>
      <c r="K28" s="13">
        <f>J28-H28</f>
        <v>832.25</v>
      </c>
      <c r="L28" s="12" t="str">
        <f ca="1">IF(WEEKDAY(TODAY())=6, J28-'20190913'!J24, "")</f>
        <v/>
      </c>
      <c r="M28" s="12" t="s">
        <v>38</v>
      </c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1</v>
      </c>
      <c r="B31" s="10" t="s">
        <v>5</v>
      </c>
      <c r="C31" s="10">
        <v>289</v>
      </c>
      <c r="D31" s="10" t="s">
        <v>60</v>
      </c>
      <c r="E31" s="10"/>
      <c r="F31" s="10"/>
      <c r="G31" s="10">
        <v>13600</v>
      </c>
      <c r="H31" s="12">
        <v>1.21</v>
      </c>
      <c r="I31" s="12">
        <v>0.56000000000000005</v>
      </c>
      <c r="J31" s="12">
        <f>G31*I31</f>
        <v>7616.0000000000009</v>
      </c>
      <c r="K31" s="13"/>
      <c r="L31" s="10" t="s">
        <v>105</v>
      </c>
      <c r="M31" s="10"/>
      <c r="N31" s="13"/>
    </row>
    <row r="32" spans="1:14" s="7" customFormat="1">
      <c r="A32" s="1"/>
      <c r="B32" s="10"/>
      <c r="C32" s="10"/>
      <c r="D32" s="10" t="s">
        <v>61</v>
      </c>
      <c r="E32" s="10"/>
      <c r="F32" s="10"/>
      <c r="G32" s="10">
        <v>41</v>
      </c>
      <c r="H32" s="12">
        <v>151.6</v>
      </c>
      <c r="I32" s="12">
        <v>108</v>
      </c>
      <c r="J32" s="12">
        <f>G32*I32</f>
        <v>4428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25</v>
      </c>
      <c r="E33" s="10"/>
      <c r="F33" s="10"/>
      <c r="G33" s="10">
        <v>1520</v>
      </c>
      <c r="H33" s="12">
        <v>4.33</v>
      </c>
      <c r="I33" s="12">
        <v>3.15</v>
      </c>
      <c r="J33" s="12">
        <f>G33*I33</f>
        <v>4788</v>
      </c>
      <c r="K33" s="13"/>
      <c r="L33" s="10"/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SUM(J31:J33)</f>
        <v>16832</v>
      </c>
      <c r="K34" s="13"/>
      <c r="L34" s="10"/>
      <c r="M34" s="10"/>
      <c r="N34" s="13"/>
    </row>
    <row r="35" spans="1:14" s="7" customFormat="1">
      <c r="A35" s="1" t="s">
        <v>23</v>
      </c>
      <c r="B35" s="10">
        <v>31340</v>
      </c>
      <c r="C35" s="10"/>
      <c r="D35" s="10"/>
      <c r="E35" s="10"/>
      <c r="F35" s="10"/>
      <c r="G35" s="10"/>
      <c r="H35" s="12">
        <v>31139</v>
      </c>
      <c r="I35" s="12" t="s">
        <v>10</v>
      </c>
      <c r="J35" s="12">
        <f>C31+J34</f>
        <v>17121</v>
      </c>
      <c r="K35" s="13">
        <f>J35-H35</f>
        <v>-14018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23</v>
      </c>
      <c r="B37" s="10">
        <f>B11+B15+B35</f>
        <v>131440</v>
      </c>
      <c r="C37" s="10"/>
      <c r="D37" s="10"/>
      <c r="E37" s="10"/>
      <c r="F37" s="10"/>
      <c r="G37" s="10"/>
      <c r="H37" s="12"/>
      <c r="I37" s="12" t="s">
        <v>14</v>
      </c>
      <c r="J37" s="12">
        <f>J11+J15+J35</f>
        <v>33536</v>
      </c>
      <c r="K37" s="13"/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19</v>
      </c>
      <c r="C40" s="10">
        <v>146</v>
      </c>
      <c r="D40" s="10" t="s">
        <v>24</v>
      </c>
      <c r="E40" s="10"/>
      <c r="F40" s="10"/>
      <c r="G40" s="10">
        <v>0</v>
      </c>
      <c r="H40" s="12">
        <v>49.28</v>
      </c>
      <c r="I40" s="12">
        <v>31</v>
      </c>
      <c r="J40" s="12">
        <f t="shared" ref="J40:J42" si="9">G40*I40</f>
        <v>0</v>
      </c>
      <c r="K40" s="13"/>
      <c r="L40" s="10"/>
      <c r="M40" s="10"/>
      <c r="N40" s="13"/>
    </row>
    <row r="41" spans="1:14" s="7" customFormat="1">
      <c r="A41" s="1"/>
      <c r="B41" s="10"/>
      <c r="C41" s="10"/>
      <c r="D41" s="10" t="s">
        <v>86</v>
      </c>
      <c r="E41" s="10"/>
      <c r="F41" s="10"/>
      <c r="G41" s="10">
        <v>0</v>
      </c>
      <c r="H41" s="12">
        <v>19.260000000000002</v>
      </c>
      <c r="I41" s="12">
        <v>14.59</v>
      </c>
      <c r="J41" s="12">
        <f t="shared" si="9"/>
        <v>0</v>
      </c>
      <c r="K41" s="13"/>
      <c r="L41" s="10"/>
      <c r="M41" s="10"/>
      <c r="N41" s="13"/>
    </row>
    <row r="42" spans="1:14" s="7" customFormat="1">
      <c r="A42" s="1"/>
      <c r="B42" s="10"/>
      <c r="C42" s="10"/>
      <c r="D42" s="10" t="s">
        <v>55</v>
      </c>
      <c r="E42" s="10"/>
      <c r="F42" s="10"/>
      <c r="G42" s="10">
        <v>6200</v>
      </c>
      <c r="H42" s="12">
        <v>9.7200000000000006</v>
      </c>
      <c r="I42" s="12">
        <v>7.06</v>
      </c>
      <c r="J42" s="12">
        <f t="shared" si="9"/>
        <v>43772</v>
      </c>
      <c r="K42" s="13"/>
      <c r="L42" s="10" t="s">
        <v>111</v>
      </c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SUM(J40:J42)</f>
        <v>43772</v>
      </c>
      <c r="K43" s="13"/>
      <c r="L43" s="10"/>
      <c r="M43" s="10"/>
      <c r="N43" s="13"/>
    </row>
    <row r="44" spans="1:14" s="7" customFormat="1">
      <c r="A44" s="1" t="s">
        <v>23</v>
      </c>
      <c r="B44" s="10">
        <v>68100</v>
      </c>
      <c r="C44" s="10"/>
      <c r="D44" s="10"/>
      <c r="E44" s="10"/>
      <c r="F44" s="10"/>
      <c r="G44" s="10"/>
      <c r="H44" s="12"/>
      <c r="I44" s="12" t="s">
        <v>10</v>
      </c>
      <c r="J44" s="12">
        <f>C40+J43</f>
        <v>43918</v>
      </c>
      <c r="K44" s="13">
        <f>J44-B44</f>
        <v>-24182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16</v>
      </c>
      <c r="C48" s="10">
        <v>7</v>
      </c>
      <c r="D48" s="10" t="s">
        <v>25</v>
      </c>
      <c r="E48" s="10"/>
      <c r="F48" s="10"/>
      <c r="G48" s="10">
        <v>0</v>
      </c>
      <c r="H48" s="12">
        <v>5.69</v>
      </c>
      <c r="I48" s="12">
        <v>3.67</v>
      </c>
      <c r="J48" s="12">
        <f>G48*I48*A1</f>
        <v>0</v>
      </c>
      <c r="K48" s="13"/>
      <c r="L48" s="10"/>
      <c r="M48" s="10"/>
      <c r="N48" s="13"/>
    </row>
    <row r="49" spans="1:14" s="7" customFormat="1">
      <c r="A49" s="1"/>
      <c r="B49" s="10"/>
      <c r="C49" s="10"/>
      <c r="D49" s="10" t="s">
        <v>93</v>
      </c>
      <c r="E49" s="10"/>
      <c r="F49" s="10"/>
      <c r="G49" s="10">
        <v>795</v>
      </c>
      <c r="H49" s="12">
        <v>7.56</v>
      </c>
      <c r="I49" s="12">
        <v>7.38</v>
      </c>
      <c r="J49" s="12">
        <f t="shared" ref="J49" si="10">G49*I49</f>
        <v>5867.1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5867.1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10300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5874.1</v>
      </c>
      <c r="K51" s="13">
        <f t="shared" ref="K51:K64" si="11">J51-B51</f>
        <v>-4425.8999999999996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17</v>
      </c>
      <c r="C53" s="10">
        <v>417</v>
      </c>
      <c r="D53" s="10" t="s">
        <v>24</v>
      </c>
      <c r="E53" s="10"/>
      <c r="F53" s="10"/>
      <c r="G53" s="10">
        <v>75</v>
      </c>
      <c r="H53" s="12">
        <v>65.2</v>
      </c>
      <c r="I53" s="12">
        <v>56.85</v>
      </c>
      <c r="J53" s="12">
        <f t="shared" ref="J53" si="12">G53*I53</f>
        <v>4263.75</v>
      </c>
      <c r="K53" s="13"/>
      <c r="L53" s="10"/>
      <c r="M53" s="10"/>
      <c r="N53" s="13"/>
    </row>
    <row r="54" spans="1:14" s="7" customFormat="1">
      <c r="A54" s="1"/>
      <c r="B54" s="10"/>
      <c r="C54" s="10"/>
      <c r="D54" s="10" t="s">
        <v>93</v>
      </c>
      <c r="E54" s="10"/>
      <c r="F54" s="10"/>
      <c r="G54" s="10">
        <v>800</v>
      </c>
      <c r="H54" s="12">
        <v>6.65</v>
      </c>
      <c r="I54" s="12">
        <v>6.65</v>
      </c>
      <c r="J54" s="12">
        <f>G54*I54</f>
        <v>5320</v>
      </c>
      <c r="K54" s="13"/>
      <c r="L54" s="10"/>
      <c r="M54" s="10"/>
      <c r="N54" s="13"/>
    </row>
    <row r="55" spans="1:14" s="7" customFormat="1">
      <c r="A55" s="1"/>
      <c r="B55" s="10" t="s">
        <v>13</v>
      </c>
      <c r="C55" s="10"/>
      <c r="D55" s="10"/>
      <c r="E55" s="10"/>
      <c r="F55" s="10"/>
      <c r="G55" s="10"/>
      <c r="H55" s="12"/>
      <c r="I55" s="12" t="s">
        <v>9</v>
      </c>
      <c r="J55" s="12">
        <f>SUM(J53:J54)</f>
        <v>9583.75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17000</v>
      </c>
      <c r="C56" s="10"/>
      <c r="D56" s="10"/>
      <c r="E56" s="10"/>
      <c r="F56" s="10"/>
      <c r="G56" s="10"/>
      <c r="H56" s="12"/>
      <c r="I56" s="12" t="s">
        <v>10</v>
      </c>
      <c r="J56" s="12">
        <f>C53+J55</f>
        <v>10000.75</v>
      </c>
      <c r="K56" s="13">
        <f t="shared" si="11"/>
        <v>-6999.25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 s="7" customFormat="1">
      <c r="A58" s="1" t="s">
        <v>15</v>
      </c>
      <c r="B58" s="10" t="s">
        <v>20</v>
      </c>
      <c r="C58" s="10">
        <v>48</v>
      </c>
      <c r="D58" s="10" t="s">
        <v>18</v>
      </c>
      <c r="E58" s="10"/>
      <c r="F58" s="10"/>
      <c r="G58" s="10">
        <v>840</v>
      </c>
      <c r="H58" s="12">
        <v>6.58</v>
      </c>
      <c r="I58" s="12">
        <v>6.86</v>
      </c>
      <c r="J58" s="12">
        <f t="shared" ref="J58" si="13">G58*I58</f>
        <v>5762.4000000000005</v>
      </c>
      <c r="K58" s="13"/>
      <c r="L58" s="10"/>
      <c r="M58" s="10"/>
      <c r="N58" s="13"/>
    </row>
    <row r="59" spans="1:14" s="7" customFormat="1">
      <c r="A59" s="1"/>
      <c r="B59" s="10"/>
      <c r="C59" s="10"/>
      <c r="D59" s="10" t="s">
        <v>25</v>
      </c>
      <c r="E59" s="10"/>
      <c r="F59" s="10"/>
      <c r="G59" s="10">
        <v>0</v>
      </c>
      <c r="H59" s="12">
        <v>6.07</v>
      </c>
      <c r="I59" s="12">
        <v>3.27</v>
      </c>
      <c r="J59" s="12">
        <f>G59*I59</f>
        <v>0</v>
      </c>
      <c r="K59" s="13"/>
      <c r="L59" s="10"/>
      <c r="M59" s="10"/>
      <c r="N59" s="13"/>
    </row>
    <row r="60" spans="1:14" s="7" customFormat="1">
      <c r="A60" s="1"/>
      <c r="B60" s="10" t="s">
        <v>12</v>
      </c>
      <c r="C60" s="10"/>
      <c r="D60" s="10"/>
      <c r="E60" s="10"/>
      <c r="F60" s="10"/>
      <c r="G60" s="10"/>
      <c r="H60" s="12"/>
      <c r="I60" s="12" t="s">
        <v>9</v>
      </c>
      <c r="J60" s="12">
        <f>SUM(J58:J59)</f>
        <v>5762.4000000000005</v>
      </c>
      <c r="K60" s="13"/>
      <c r="L60" s="10"/>
      <c r="M60" s="10"/>
      <c r="N60" s="13"/>
    </row>
    <row r="61" spans="1:14" s="7" customFormat="1">
      <c r="A61" s="1" t="s">
        <v>23</v>
      </c>
      <c r="B61" s="10">
        <v>14100</v>
      </c>
      <c r="C61" s="10"/>
      <c r="D61" s="10"/>
      <c r="E61" s="10"/>
      <c r="F61" s="10"/>
      <c r="G61" s="10"/>
      <c r="H61" s="12"/>
      <c r="I61" s="12" t="s">
        <v>10</v>
      </c>
      <c r="J61" s="12">
        <f>C58+J60</f>
        <v>5810.4000000000005</v>
      </c>
      <c r="K61" s="13">
        <f t="shared" si="11"/>
        <v>-8289.5999999999985</v>
      </c>
      <c r="L61" s="10"/>
      <c r="M61" s="10"/>
      <c r="N61" s="13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 s="7" customFormat="1">
      <c r="A64" s="1" t="s">
        <v>23</v>
      </c>
      <c r="B64" s="10">
        <f>B51+B56+B61</f>
        <v>41400</v>
      </c>
      <c r="C64" s="10"/>
      <c r="D64" s="10"/>
      <c r="E64" s="10"/>
      <c r="F64" s="10"/>
      <c r="G64" s="10"/>
      <c r="H64" s="12"/>
      <c r="I64" s="12" t="s">
        <v>14</v>
      </c>
      <c r="J64" s="12">
        <f>J51+J56+J60</f>
        <v>21637.25</v>
      </c>
      <c r="K64" s="13">
        <f t="shared" si="11"/>
        <v>-19762.75</v>
      </c>
      <c r="L64" s="10"/>
      <c r="M64" s="10"/>
      <c r="N64" s="13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B78" s="10"/>
      <c r="C78" s="10"/>
      <c r="D78" s="10"/>
      <c r="E78" s="10"/>
      <c r="F78" s="10"/>
      <c r="G78" s="10"/>
      <c r="H78" s="12"/>
      <c r="I78" s="12"/>
      <c r="J78" s="12"/>
      <c r="K78" s="13"/>
      <c r="L78" s="10"/>
      <c r="M78" s="10"/>
      <c r="N78" s="10"/>
    </row>
    <row r="79" spans="2:14">
      <c r="B79" s="10"/>
      <c r="C79" s="10"/>
      <c r="D79" s="10"/>
      <c r="E79" s="10"/>
      <c r="F79" s="10"/>
      <c r="G79" s="10"/>
      <c r="H79" s="12"/>
      <c r="I79" s="12"/>
      <c r="J79" s="12"/>
      <c r="K79" s="13"/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  <c r="M84" s="10"/>
      <c r="N84" s="10"/>
    </row>
    <row r="85" spans="12:14">
      <c r="L85" s="10"/>
      <c r="M85" s="10"/>
      <c r="N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  <row r="103" spans="12:12">
      <c r="L103" s="10"/>
    </row>
    <row r="104" spans="12:12">
      <c r="L104" s="1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102"/>
  <sheetViews>
    <sheetView topLeftCell="B7" zoomScale="130" zoomScaleNormal="130" workbookViewId="0">
      <selection activeCell="K13" sqref="K1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6633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2.16</v>
      </c>
      <c r="J3" s="12">
        <f>G3*I3</f>
        <v>3240</v>
      </c>
      <c r="K3" s="13" t="e">
        <f ca="1">IF(AND(F3&lt;&gt;"", I3/H3&lt;=0.75),"Stop Lose!",IF(AND(F3&lt;&gt;"", _xlfn.DAYS(TODAY(), E3)&gt;2), "Hold Too Long", "Ok"))</f>
        <v>#NAME?</v>
      </c>
      <c r="L3" s="10" t="s">
        <v>119</v>
      </c>
      <c r="M3" s="10" t="s">
        <v>110</v>
      </c>
      <c r="N3" s="10"/>
    </row>
    <row r="4" spans="1:14">
      <c r="B4" s="10"/>
      <c r="C4" s="10"/>
      <c r="D4" s="10" t="s">
        <v>114</v>
      </c>
      <c r="E4" s="11">
        <v>43738</v>
      </c>
      <c r="F4" s="11">
        <v>43740</v>
      </c>
      <c r="G4" s="10">
        <v>1000</v>
      </c>
      <c r="H4" s="12">
        <v>0.76</v>
      </c>
      <c r="I4" s="12">
        <v>0.77</v>
      </c>
      <c r="J4" s="12">
        <f t="shared" ref="J4:J8" si="0">G4*I4</f>
        <v>770</v>
      </c>
      <c r="K4" s="13" t="e">
        <f t="shared" ref="K4:K8" ca="1" si="1">IF(AND(F4&lt;&gt;"", I4/H4&lt;=0.75),"Stop Lose!",IF(AND(F4&lt;&gt;"", _xlfn.DAYS(TODAY(), E4)&gt;2), "Hold Too Long", "Ok"))</f>
        <v>#NAME?</v>
      </c>
      <c r="L4" s="10" t="s">
        <v>118</v>
      </c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200</v>
      </c>
      <c r="H5" s="12">
        <v>2.8</v>
      </c>
      <c r="I5" s="12">
        <v>1.4</v>
      </c>
      <c r="J5" s="12">
        <f t="shared" si="0"/>
        <v>280</v>
      </c>
      <c r="K5" s="13" t="str">
        <f t="shared" ca="1" si="1"/>
        <v>Stop Lose!</v>
      </c>
      <c r="L5" s="10"/>
      <c r="M5" s="10"/>
      <c r="N5" s="10"/>
    </row>
    <row r="6" spans="1:14">
      <c r="A6" s="8"/>
      <c r="B6" s="10"/>
      <c r="C6" s="10"/>
      <c r="D6" s="10" t="s">
        <v>117</v>
      </c>
      <c r="E6" s="11">
        <v>43735</v>
      </c>
      <c r="F6" s="11">
        <v>43756</v>
      </c>
      <c r="G6" s="10">
        <v>200</v>
      </c>
      <c r="H6" s="12">
        <v>9.6</v>
      </c>
      <c r="I6" s="12">
        <v>11.3</v>
      </c>
      <c r="J6" s="12">
        <f t="shared" si="0"/>
        <v>2260</v>
      </c>
      <c r="K6" s="13" t="e">
        <f t="shared" ca="1" si="1"/>
        <v>#NAME?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43705</v>
      </c>
      <c r="F7" s="11">
        <v>43756</v>
      </c>
      <c r="G7" s="10">
        <v>13000</v>
      </c>
      <c r="H7" s="12">
        <v>0.66</v>
      </c>
      <c r="I7" s="12">
        <v>0.35</v>
      </c>
      <c r="J7" s="12">
        <f t="shared" si="0"/>
        <v>4550</v>
      </c>
      <c r="K7" s="13" t="str">
        <f t="shared" ca="1" si="1"/>
        <v>Stop Lose!</v>
      </c>
      <c r="L7" s="10"/>
      <c r="M7" s="10"/>
      <c r="N7" s="10"/>
    </row>
    <row r="8" spans="1:14">
      <c r="A8" s="8"/>
      <c r="B8" s="10"/>
      <c r="C8" s="10"/>
      <c r="D8" s="10" t="s">
        <v>108</v>
      </c>
      <c r="E8" s="11">
        <v>43732</v>
      </c>
      <c r="F8" s="11">
        <v>43742</v>
      </c>
      <c r="G8" s="10">
        <v>1000</v>
      </c>
      <c r="H8" s="12">
        <v>0.8</v>
      </c>
      <c r="I8" s="12">
        <v>0.3</v>
      </c>
      <c r="J8" s="12">
        <f t="shared" si="0"/>
        <v>300</v>
      </c>
      <c r="K8" s="13" t="str">
        <f t="shared" ca="1" si="1"/>
        <v>Stop Lose!</v>
      </c>
      <c r="L8" s="10"/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11400</v>
      </c>
      <c r="K9" s="13"/>
      <c r="L9" s="10">
        <f>SUMIF(F3:F7, "&lt;&gt;",J3:J7)</f>
        <v>7860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15957</v>
      </c>
      <c r="I10" s="12" t="s">
        <v>10</v>
      </c>
      <c r="J10" s="12">
        <f>C3+J9</f>
        <v>18033</v>
      </c>
      <c r="K10" s="13">
        <f>J10-H10</f>
        <v>2076</v>
      </c>
      <c r="L10" s="12" t="str">
        <f ca="1">IF(WEEKDAY(TODAY())=6, J10-'20190913'!J9, "")</f>
        <v/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0.35</v>
      </c>
      <c r="J12" s="12">
        <f t="shared" ref="J12" si="2">G12*I12</f>
        <v>454.99999999999994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454.99999999999994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457.99999999999994</v>
      </c>
      <c r="K14" s="13">
        <f>J14-H14</f>
        <v>-806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8910</v>
      </c>
      <c r="D16" s="10" t="s">
        <v>84</v>
      </c>
      <c r="E16" s="11">
        <v>43703</v>
      </c>
      <c r="F16" s="11">
        <v>43756</v>
      </c>
      <c r="G16" s="10">
        <v>12000</v>
      </c>
      <c r="H16" s="12">
        <v>0.81</v>
      </c>
      <c r="I16" s="12">
        <v>0.35</v>
      </c>
      <c r="J16" s="12">
        <f t="shared" ref="J16:J24" si="3">G16*I16</f>
        <v>4200</v>
      </c>
      <c r="K16" s="13" t="str">
        <f t="shared" ref="K16:K24" ca="1" si="4">IF(AND(F16&lt;&gt;"", I16/H16&lt;=0.75),"Stop Lose!",IF(AND(F16&lt;&gt;"", _xlfn.DAYS(TODAY(),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92</v>
      </c>
      <c r="E17" s="11">
        <v>43713</v>
      </c>
      <c r="F17" s="11">
        <v>43756</v>
      </c>
      <c r="G17" s="10">
        <v>3000</v>
      </c>
      <c r="H17" s="12">
        <v>0.66</v>
      </c>
      <c r="I17" s="12">
        <v>0.8</v>
      </c>
      <c r="J17" s="12">
        <f t="shared" si="3"/>
        <v>2400</v>
      </c>
      <c r="K17" s="13" t="e">
        <f t="shared" ca="1" si="4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96</v>
      </c>
      <c r="E18" s="11">
        <v>43720</v>
      </c>
      <c r="F18" s="11">
        <v>43763</v>
      </c>
      <c r="G18" s="10">
        <v>1000</v>
      </c>
      <c r="H18" s="12">
        <v>0.8</v>
      </c>
      <c r="I18" s="12">
        <v>1.9</v>
      </c>
      <c r="J18" s="12">
        <f t="shared" si="3"/>
        <v>1900</v>
      </c>
      <c r="K18" s="13" t="e">
        <f t="shared" ca="1" si="4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115</v>
      </c>
      <c r="E19" s="11">
        <v>43734</v>
      </c>
      <c r="F19" s="11">
        <v>43784</v>
      </c>
      <c r="G19" s="10">
        <v>800</v>
      </c>
      <c r="H19" s="12">
        <v>6</v>
      </c>
      <c r="I19" s="12">
        <v>6</v>
      </c>
      <c r="J19" s="12">
        <f t="shared" si="3"/>
        <v>4800</v>
      </c>
      <c r="K19" s="13" t="e">
        <f t="shared" ca="1" si="4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113</v>
      </c>
      <c r="E20" s="11">
        <v>43734</v>
      </c>
      <c r="F20" s="11">
        <v>43756</v>
      </c>
      <c r="G20" s="10">
        <v>400</v>
      </c>
      <c r="H20" s="12">
        <v>9.5</v>
      </c>
      <c r="I20" s="12">
        <v>3</v>
      </c>
      <c r="J20" s="12">
        <f t="shared" si="3"/>
        <v>1200</v>
      </c>
      <c r="K20" s="13" t="str">
        <f t="shared" ca="1" si="4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120</v>
      </c>
      <c r="E21" s="11">
        <v>43738</v>
      </c>
      <c r="F21" s="11">
        <v>43784</v>
      </c>
      <c r="G21" s="10">
        <v>200</v>
      </c>
      <c r="H21" s="12">
        <v>20</v>
      </c>
      <c r="I21" s="12">
        <v>20.2</v>
      </c>
      <c r="J21" s="12">
        <f t="shared" ref="J21" si="5">G21*I21</f>
        <v>4040</v>
      </c>
      <c r="K21" s="13" t="e">
        <f t="shared" ref="K21" ca="1" si="6">IF(AND(F21&lt;&gt;"", I21/H21&lt;=0.75),"Stop Lose!",IF(AND(F21&lt;&gt;"", _xlfn.DAYS(TODAY(), E21)&gt;2), "Hold Too Long", "Ok"))</f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117</v>
      </c>
      <c r="E22" s="11">
        <v>43735</v>
      </c>
      <c r="F22" s="11">
        <v>43756</v>
      </c>
      <c r="G22" s="10">
        <v>100</v>
      </c>
      <c r="H22" s="12">
        <v>9.6999999999999993</v>
      </c>
      <c r="I22" s="12">
        <v>11.3</v>
      </c>
      <c r="J22" s="12">
        <f t="shared" si="3"/>
        <v>1130</v>
      </c>
      <c r="K22" s="13" t="e">
        <f t="shared" ca="1" si="4"/>
        <v>#NAME?</v>
      </c>
      <c r="L22" s="10"/>
      <c r="M22" s="10"/>
      <c r="N22" s="13"/>
    </row>
    <row r="23" spans="1:14" s="7" customFormat="1">
      <c r="A23" s="1"/>
      <c r="B23" s="10"/>
      <c r="C23" s="10"/>
      <c r="D23" s="10" t="s">
        <v>107</v>
      </c>
      <c r="E23" s="11">
        <v>43728</v>
      </c>
      <c r="F23" s="11">
        <v>43756</v>
      </c>
      <c r="G23" s="10">
        <v>3000</v>
      </c>
      <c r="H23" s="12">
        <v>2.17</v>
      </c>
      <c r="I23" s="12">
        <v>2.5</v>
      </c>
      <c r="J23" s="12">
        <f t="shared" si="3"/>
        <v>7500</v>
      </c>
      <c r="K23" s="13" t="e">
        <f t="shared" ca="1" si="4"/>
        <v>#NAME?</v>
      </c>
      <c r="L23" s="10"/>
      <c r="M23" s="10"/>
      <c r="N23" s="13"/>
    </row>
    <row r="24" spans="1:14" s="7" customFormat="1">
      <c r="A24" s="1"/>
      <c r="B24" s="10"/>
      <c r="C24" s="10"/>
      <c r="D24" s="10" t="s">
        <v>89</v>
      </c>
      <c r="E24" s="11">
        <v>43717</v>
      </c>
      <c r="F24" s="11">
        <v>43756</v>
      </c>
      <c r="G24" s="10">
        <v>1000</v>
      </c>
      <c r="H24" s="12">
        <v>2.56</v>
      </c>
      <c r="I24" s="12">
        <v>0.6</v>
      </c>
      <c r="J24" s="12">
        <f t="shared" si="3"/>
        <v>600</v>
      </c>
      <c r="K24" s="13" t="str">
        <f t="shared" ca="1" si="4"/>
        <v>Stop Lose!</v>
      </c>
      <c r="L24" s="10"/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SUM(J16:J24)</f>
        <v>27770</v>
      </c>
      <c r="K25" s="13"/>
      <c r="L25" s="10">
        <f>SUMIF(F16:F24, "&lt;&gt;",J16:J24)</f>
        <v>27770</v>
      </c>
      <c r="M25" s="10" t="s">
        <v>36</v>
      </c>
      <c r="N25" s="13"/>
    </row>
    <row r="26" spans="1:14" s="7" customFormat="1">
      <c r="A26" s="1" t="s">
        <v>23</v>
      </c>
      <c r="B26" s="10">
        <v>8500</v>
      </c>
      <c r="C26" s="10"/>
      <c r="D26" s="10"/>
      <c r="E26" s="10"/>
      <c r="F26" s="10"/>
      <c r="G26" s="10"/>
      <c r="H26" s="12">
        <v>32109</v>
      </c>
      <c r="I26" s="12" t="s">
        <v>10</v>
      </c>
      <c r="J26" s="12">
        <f>C16+J25</f>
        <v>36680</v>
      </c>
      <c r="K26" s="13">
        <f>J26-H26</f>
        <v>4571</v>
      </c>
      <c r="L26" s="12" t="str">
        <f ca="1">IF(WEEKDAY(TODAY())=6, J26-'20190913'!J24, "")</f>
        <v/>
      </c>
      <c r="M26" s="12" t="s">
        <v>38</v>
      </c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1</v>
      </c>
      <c r="B29" s="10" t="s">
        <v>5</v>
      </c>
      <c r="C29" s="10">
        <v>289</v>
      </c>
      <c r="D29" s="10" t="s">
        <v>60</v>
      </c>
      <c r="E29" s="10"/>
      <c r="F29" s="10"/>
      <c r="G29" s="10">
        <v>13600</v>
      </c>
      <c r="H29" s="12">
        <v>1.21</v>
      </c>
      <c r="I29" s="12">
        <v>0.56000000000000005</v>
      </c>
      <c r="J29" s="12">
        <f>G29*I29</f>
        <v>7616.0000000000009</v>
      </c>
      <c r="K29" s="13"/>
      <c r="L29" s="10" t="s">
        <v>105</v>
      </c>
      <c r="M29" s="10"/>
      <c r="N29" s="13"/>
    </row>
    <row r="30" spans="1:14" s="7" customFormat="1">
      <c r="A30" s="1"/>
      <c r="B30" s="10"/>
      <c r="C30" s="10"/>
      <c r="D30" s="10" t="s">
        <v>61</v>
      </c>
      <c r="E30" s="10"/>
      <c r="F30" s="10"/>
      <c r="G30" s="10">
        <v>41</v>
      </c>
      <c r="H30" s="12">
        <v>151.6</v>
      </c>
      <c r="I30" s="12">
        <v>108</v>
      </c>
      <c r="J30" s="12">
        <f>G30*I30</f>
        <v>4428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1520</v>
      </c>
      <c r="H31" s="12">
        <v>4.33</v>
      </c>
      <c r="I31" s="12">
        <v>3.15</v>
      </c>
      <c r="J31" s="12">
        <f>G31*I31</f>
        <v>4788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SUM(J29:J31)</f>
        <v>16832</v>
      </c>
      <c r="K32" s="13"/>
      <c r="L32" s="10"/>
      <c r="M32" s="10"/>
      <c r="N32" s="13"/>
    </row>
    <row r="33" spans="1:14" s="7" customFormat="1">
      <c r="A33" s="1" t="s">
        <v>23</v>
      </c>
      <c r="B33" s="10">
        <v>31340</v>
      </c>
      <c r="C33" s="10"/>
      <c r="D33" s="10"/>
      <c r="E33" s="10"/>
      <c r="F33" s="10"/>
      <c r="G33" s="10"/>
      <c r="H33" s="12">
        <v>31139</v>
      </c>
      <c r="I33" s="12" t="s">
        <v>10</v>
      </c>
      <c r="J33" s="12">
        <f>C29+J32</f>
        <v>17121</v>
      </c>
      <c r="K33" s="13">
        <f>J33-H33</f>
        <v>-14018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0">
        <f>B10+B14+B33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J10+J14+J33</f>
        <v>35612</v>
      </c>
      <c r="K35" s="13"/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146</v>
      </c>
      <c r="D38" s="10" t="s">
        <v>24</v>
      </c>
      <c r="E38" s="10"/>
      <c r="F38" s="10"/>
      <c r="G38" s="10">
        <v>0</v>
      </c>
      <c r="H38" s="12">
        <v>49.28</v>
      </c>
      <c r="I38" s="12">
        <v>31</v>
      </c>
      <c r="J38" s="12">
        <f t="shared" ref="J38:J40" si="7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86</v>
      </c>
      <c r="E39" s="10"/>
      <c r="F39" s="10"/>
      <c r="G39" s="10">
        <v>0</v>
      </c>
      <c r="H39" s="12">
        <v>19.260000000000002</v>
      </c>
      <c r="I39" s="12">
        <v>14.59</v>
      </c>
      <c r="J39" s="12">
        <f t="shared" si="7"/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55</v>
      </c>
      <c r="E40" s="10"/>
      <c r="F40" s="10"/>
      <c r="G40" s="10">
        <v>6200</v>
      </c>
      <c r="H40" s="12">
        <v>9.7200000000000006</v>
      </c>
      <c r="I40" s="12">
        <v>7.06</v>
      </c>
      <c r="J40" s="12">
        <f t="shared" si="7"/>
        <v>43772</v>
      </c>
      <c r="K40" s="13"/>
      <c r="L40" s="10" t="s">
        <v>111</v>
      </c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SUM(J38:J40)</f>
        <v>43772</v>
      </c>
      <c r="K41" s="13"/>
      <c r="L41" s="10"/>
      <c r="M41" s="10"/>
      <c r="N41" s="13"/>
    </row>
    <row r="42" spans="1:14" s="7" customFormat="1">
      <c r="A42" s="1" t="s">
        <v>23</v>
      </c>
      <c r="B42" s="10">
        <v>68100</v>
      </c>
      <c r="C42" s="10"/>
      <c r="D42" s="10"/>
      <c r="E42" s="10"/>
      <c r="F42" s="10"/>
      <c r="G42" s="10"/>
      <c r="H42" s="12"/>
      <c r="I42" s="12" t="s">
        <v>10</v>
      </c>
      <c r="J42" s="12">
        <f>C38+J41</f>
        <v>43918</v>
      </c>
      <c r="K42" s="13">
        <f>J42-B42</f>
        <v>-24182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16</v>
      </c>
      <c r="C46" s="10">
        <v>7</v>
      </c>
      <c r="D46" s="10" t="s">
        <v>25</v>
      </c>
      <c r="E46" s="10"/>
      <c r="F46" s="10"/>
      <c r="G46" s="10">
        <v>0</v>
      </c>
      <c r="H46" s="12">
        <v>5.69</v>
      </c>
      <c r="I46" s="12">
        <v>3.67</v>
      </c>
      <c r="J46" s="12">
        <f>G46*I46*A1</f>
        <v>0</v>
      </c>
      <c r="K46" s="13"/>
      <c r="L46" s="10"/>
      <c r="M46" s="10"/>
      <c r="N46" s="13"/>
    </row>
    <row r="47" spans="1:14" s="7" customFormat="1">
      <c r="A47" s="1"/>
      <c r="B47" s="10"/>
      <c r="C47" s="10"/>
      <c r="D47" s="10" t="s">
        <v>93</v>
      </c>
      <c r="E47" s="10"/>
      <c r="F47" s="10"/>
      <c r="G47" s="10">
        <v>795</v>
      </c>
      <c r="H47" s="12">
        <v>7.56</v>
      </c>
      <c r="I47" s="12">
        <v>7.38</v>
      </c>
      <c r="J47" s="12">
        <f t="shared" ref="J47" si="8">G47*I47</f>
        <v>5867.1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5867.1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5874.1</v>
      </c>
      <c r="K49" s="13">
        <f t="shared" ref="K49:K62" si="9">J49-B49</f>
        <v>-4425.8999999999996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417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10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800</v>
      </c>
      <c r="H52" s="12">
        <v>6.65</v>
      </c>
      <c r="I52" s="12">
        <v>6.65</v>
      </c>
      <c r="J52" s="12">
        <f>G52*I52</f>
        <v>5320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9583.75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10000.75</v>
      </c>
      <c r="K54" s="13">
        <f t="shared" si="9"/>
        <v>-6999.25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48</v>
      </c>
      <c r="D56" s="10" t="s">
        <v>18</v>
      </c>
      <c r="E56" s="10"/>
      <c r="F56" s="10"/>
      <c r="G56" s="10">
        <v>840</v>
      </c>
      <c r="H56" s="12">
        <v>6.58</v>
      </c>
      <c r="I56" s="12">
        <v>6.86</v>
      </c>
      <c r="J56" s="12">
        <f t="shared" ref="J56" si="11">G56*I56</f>
        <v>5762.4000000000005</v>
      </c>
      <c r="K56" s="13"/>
      <c r="L56" s="10"/>
      <c r="M56" s="10"/>
      <c r="N56" s="13"/>
    </row>
    <row r="57" spans="1:14" s="7" customFormat="1">
      <c r="A57" s="1"/>
      <c r="B57" s="10"/>
      <c r="C57" s="10"/>
      <c r="D57" s="10" t="s">
        <v>25</v>
      </c>
      <c r="E57" s="10"/>
      <c r="F57" s="10"/>
      <c r="G57" s="10">
        <v>0</v>
      </c>
      <c r="H57" s="12">
        <v>6.07</v>
      </c>
      <c r="I57" s="12">
        <v>3.27</v>
      </c>
      <c r="J57" s="12">
        <f>G57*I57</f>
        <v>0</v>
      </c>
      <c r="K57" s="13"/>
      <c r="L57" s="10"/>
      <c r="M57" s="10"/>
      <c r="N57" s="13"/>
    </row>
    <row r="58" spans="1:14" s="7" customFormat="1">
      <c r="A58" s="1"/>
      <c r="B58" s="10" t="s">
        <v>12</v>
      </c>
      <c r="C58" s="10"/>
      <c r="D58" s="10"/>
      <c r="E58" s="10"/>
      <c r="F58" s="10"/>
      <c r="G58" s="10"/>
      <c r="H58" s="12"/>
      <c r="I58" s="12" t="s">
        <v>9</v>
      </c>
      <c r="J58" s="12">
        <f>SUM(J56:J57)</f>
        <v>5762.4000000000005</v>
      </c>
      <c r="K58" s="13"/>
      <c r="L58" s="10"/>
      <c r="M58" s="10"/>
      <c r="N58" s="13"/>
    </row>
    <row r="59" spans="1:14" s="7" customFormat="1">
      <c r="A59" s="1" t="s">
        <v>23</v>
      </c>
      <c r="B59" s="10">
        <v>14100</v>
      </c>
      <c r="C59" s="10"/>
      <c r="D59" s="10"/>
      <c r="E59" s="10"/>
      <c r="F59" s="10"/>
      <c r="G59" s="10"/>
      <c r="H59" s="12"/>
      <c r="I59" s="12" t="s">
        <v>10</v>
      </c>
      <c r="J59" s="12">
        <f>C56+J58</f>
        <v>5810.4000000000005</v>
      </c>
      <c r="K59" s="13">
        <f t="shared" si="9"/>
        <v>-8289.5999999999985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 s="7" customFormat="1">
      <c r="A62" s="1" t="s">
        <v>23</v>
      </c>
      <c r="B62" s="10">
        <f>B49+B54+B59</f>
        <v>41400</v>
      </c>
      <c r="C62" s="10"/>
      <c r="D62" s="10"/>
      <c r="E62" s="10"/>
      <c r="F62" s="10"/>
      <c r="G62" s="10"/>
      <c r="H62" s="12"/>
      <c r="I62" s="12" t="s">
        <v>14</v>
      </c>
      <c r="J62" s="12">
        <f>J49+J54+J58</f>
        <v>21637.25</v>
      </c>
      <c r="K62" s="13">
        <f t="shared" si="9"/>
        <v>-19762.75</v>
      </c>
      <c r="L62" s="10"/>
      <c r="M62" s="10"/>
      <c r="N62" s="13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99"/>
  <sheetViews>
    <sheetView topLeftCell="B10" zoomScale="130" zoomScaleNormal="130" workbookViewId="0">
      <selection activeCell="I16" sqref="I1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12497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2.12</v>
      </c>
      <c r="J3" s="12">
        <f>G3*I3</f>
        <v>3180</v>
      </c>
      <c r="K3" s="13" t="e">
        <f ca="1">IF(AND(F3&lt;&gt;"", I3/H3&lt;=0.75),"Stop Lose!",IF(AND(F3&lt;&gt;"", _xlfn.DAYS(TODAY(), E3)&gt;2), "Hold Too Long", "Ok"))</f>
        <v>#NAME?</v>
      </c>
      <c r="L3" s="10" t="s">
        <v>121</v>
      </c>
      <c r="M3" s="10" t="s">
        <v>110</v>
      </c>
      <c r="N3" s="10"/>
    </row>
    <row r="4" spans="1:14">
      <c r="B4" s="10"/>
      <c r="C4" s="10"/>
      <c r="D4" s="10" t="s">
        <v>108</v>
      </c>
      <c r="E4" s="11">
        <v>43732</v>
      </c>
      <c r="F4" s="11">
        <v>43742</v>
      </c>
      <c r="G4" s="10">
        <v>1000</v>
      </c>
      <c r="H4" s="12">
        <v>0.8</v>
      </c>
      <c r="I4" s="12">
        <v>0.25</v>
      </c>
      <c r="J4" s="12">
        <f t="shared" ref="J4" si="0">G4*I4</f>
        <v>250</v>
      </c>
      <c r="K4" s="13" t="str">
        <f t="shared" ref="K4" ca="1" si="1">IF(AND(F4&lt;&gt;"", I4/H4&lt;=0.75),"Stop Lose!",IF(AND(F4&lt;&gt;"", _xlfn.DAYS(TODAY(), E4)&gt;2), "Hold Too Long", "Ok"))</f>
        <v>Stop Lose!</v>
      </c>
      <c r="L4" s="10" t="s">
        <v>118</v>
      </c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400</v>
      </c>
      <c r="H5" s="12">
        <v>2.8</v>
      </c>
      <c r="I5" s="12">
        <v>1.58</v>
      </c>
      <c r="J5" s="12">
        <f t="shared" ref="J5:J6" si="2">G5*I5</f>
        <v>632</v>
      </c>
      <c r="K5" s="13" t="str">
        <f t="shared" ref="K5:K6" ca="1" si="3">IF(AND(F5&lt;&gt;"", I5/H5&lt;=0.75),"Stop Lose!",IF(AND(F5&lt;&gt;"", _xlfn.DAYS(TODAY(), E5)&gt;2), "Hold Too Long", "Ok"))</f>
        <v>Stop Lose!</v>
      </c>
      <c r="L5" s="10"/>
      <c r="M5" s="10"/>
      <c r="N5" s="10"/>
    </row>
    <row r="6" spans="1:14">
      <c r="A6" s="8"/>
      <c r="B6" s="10"/>
      <c r="C6" s="10"/>
      <c r="D6" s="10" t="s">
        <v>84</v>
      </c>
      <c r="E6" s="11">
        <v>43705</v>
      </c>
      <c r="F6" s="11">
        <v>43756</v>
      </c>
      <c r="G6" s="10">
        <v>8000</v>
      </c>
      <c r="H6" s="12">
        <v>0.66</v>
      </c>
      <c r="I6" s="12">
        <v>0.46</v>
      </c>
      <c r="J6" s="12">
        <f t="shared" si="2"/>
        <v>3680</v>
      </c>
      <c r="K6" s="13" t="str">
        <f t="shared" ca="1" si="3"/>
        <v>Stop Lose!</v>
      </c>
      <c r="L6" s="10"/>
      <c r="M6" s="10"/>
      <c r="N6" s="10"/>
    </row>
    <row r="7" spans="1:14">
      <c r="B7" s="10" t="s">
        <v>12</v>
      </c>
      <c r="C7" s="10"/>
      <c r="D7" s="10"/>
      <c r="E7" s="10"/>
      <c r="F7" s="10"/>
      <c r="G7" s="10"/>
      <c r="H7" s="12"/>
      <c r="I7" s="12" t="s">
        <v>9</v>
      </c>
      <c r="J7" s="12">
        <f>SUM(J3:J6)</f>
        <v>7742</v>
      </c>
      <c r="K7" s="13"/>
      <c r="L7" s="10">
        <f>SUMIF(F3:F6, "&lt;&gt;",J3:J6)</f>
        <v>4562</v>
      </c>
      <c r="M7" s="10" t="s">
        <v>36</v>
      </c>
      <c r="N7" s="10"/>
    </row>
    <row r="8" spans="1:14">
      <c r="A8" s="1" t="s">
        <v>23</v>
      </c>
      <c r="B8" s="10">
        <v>93800</v>
      </c>
      <c r="C8" s="10"/>
      <c r="D8" s="10"/>
      <c r="E8" s="10"/>
      <c r="F8" s="10"/>
      <c r="G8" s="10"/>
      <c r="H8" s="12">
        <v>18033</v>
      </c>
      <c r="I8" s="12" t="s">
        <v>10</v>
      </c>
      <c r="J8" s="12">
        <f>C3+J7</f>
        <v>20239</v>
      </c>
      <c r="K8" s="13">
        <f>J8-H8</f>
        <v>2206</v>
      </c>
      <c r="L8" s="12" t="str">
        <f ca="1">IF(WEEKDAY(TODAY())=6, J8-'20190913'!J9, "")</f>
        <v/>
      </c>
      <c r="M8" s="12" t="s">
        <v>38</v>
      </c>
      <c r="N8" s="10"/>
    </row>
    <row r="9" spans="1:14">
      <c r="B9" s="10"/>
      <c r="C9" s="10"/>
      <c r="D9" s="10"/>
      <c r="E9" s="10"/>
      <c r="F9" s="10"/>
      <c r="G9" s="10"/>
      <c r="H9" s="12"/>
      <c r="I9" s="12"/>
      <c r="J9" s="12"/>
      <c r="K9" s="13"/>
      <c r="L9" s="12"/>
      <c r="M9" s="12"/>
      <c r="N9" s="10"/>
    </row>
    <row r="10" spans="1:14">
      <c r="A10" s="1" t="s">
        <v>22</v>
      </c>
      <c r="B10" s="10">
        <v>51927769</v>
      </c>
      <c r="C10" s="10">
        <v>3</v>
      </c>
      <c r="D10" s="10" t="s">
        <v>84</v>
      </c>
      <c r="E10" s="11">
        <v>43703</v>
      </c>
      <c r="F10" s="11">
        <v>43756</v>
      </c>
      <c r="G10" s="10">
        <v>1300</v>
      </c>
      <c r="H10" s="12">
        <v>1.02</v>
      </c>
      <c r="I10" s="12">
        <v>0.35</v>
      </c>
      <c r="J10" s="12">
        <f t="shared" ref="J10" si="4">G10*I10</f>
        <v>454.99999999999994</v>
      </c>
      <c r="K10" s="13" t="str">
        <f ca="1">IF(AND(F10&lt;&gt;"", I10/H10&lt;=0.75),"Stop Lose!",IF(AND(F10&lt;&gt;"", _xlfn.DAYS(TODAY(), E10)&gt;2), "Hold Too Long", "Ok"))</f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SUM(J10:J10)</f>
        <v>454.99999999999994</v>
      </c>
      <c r="K11" s="13"/>
      <c r="L11" s="10"/>
      <c r="M11" s="10"/>
      <c r="N11" s="10"/>
    </row>
    <row r="12" spans="1:14">
      <c r="A12" s="1" t="s">
        <v>23</v>
      </c>
      <c r="B12" s="10">
        <v>6300</v>
      </c>
      <c r="C12" s="10"/>
      <c r="D12" s="10"/>
      <c r="E12" s="10"/>
      <c r="F12" s="10"/>
      <c r="G12" s="10"/>
      <c r="H12" s="12">
        <v>1264</v>
      </c>
      <c r="I12" s="12" t="s">
        <v>10</v>
      </c>
      <c r="J12" s="12">
        <f>C10+J11</f>
        <v>457.99999999999994</v>
      </c>
      <c r="K12" s="13">
        <f>J12-H12</f>
        <v>-806</v>
      </c>
      <c r="L12" s="12"/>
      <c r="M12" s="12"/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 s="7" customFormat="1">
      <c r="A14" s="1" t="s">
        <v>82</v>
      </c>
      <c r="B14" s="10" t="s">
        <v>75</v>
      </c>
      <c r="C14" s="10">
        <v>18000</v>
      </c>
      <c r="D14" s="10" t="s">
        <v>84</v>
      </c>
      <c r="E14" s="11">
        <v>43703</v>
      </c>
      <c r="F14" s="11">
        <v>43756</v>
      </c>
      <c r="G14" s="10">
        <v>8800</v>
      </c>
      <c r="H14" s="12">
        <v>0.81</v>
      </c>
      <c r="I14" s="12">
        <v>0.46</v>
      </c>
      <c r="J14" s="12">
        <f t="shared" ref="J14:J21" si="5">G14*I14</f>
        <v>4048</v>
      </c>
      <c r="K14" s="13" t="str">
        <f t="shared" ref="K14:K21" ca="1" si="6">IF(AND(F14&lt;&gt;"", I14/H14&lt;=0.75),"Stop Lose!",IF(AND(F14&lt;&gt;"", _xlfn.DAYS(TODAY(),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96</v>
      </c>
      <c r="E15" s="11">
        <v>43720</v>
      </c>
      <c r="F15" s="11">
        <v>43763</v>
      </c>
      <c r="G15" s="10">
        <v>500</v>
      </c>
      <c r="H15" s="12">
        <v>0.8</v>
      </c>
      <c r="I15" s="12">
        <v>2.1800000000000002</v>
      </c>
      <c r="J15" s="12">
        <f t="shared" si="5"/>
        <v>1090</v>
      </c>
      <c r="K15" s="13" t="e">
        <f t="shared" ca="1" si="6"/>
        <v>#NAME?</v>
      </c>
      <c r="L15" s="10"/>
      <c r="M15" s="10"/>
      <c r="N15" s="13"/>
    </row>
    <row r="16" spans="1:14" s="7" customFormat="1">
      <c r="A16" s="1"/>
      <c r="B16" s="10"/>
      <c r="C16" s="10"/>
      <c r="D16" s="10" t="s">
        <v>113</v>
      </c>
      <c r="E16" s="11">
        <v>43734</v>
      </c>
      <c r="F16" s="11">
        <v>43756</v>
      </c>
      <c r="G16" s="10">
        <v>400</v>
      </c>
      <c r="H16" s="12">
        <v>9.5</v>
      </c>
      <c r="I16" s="12">
        <v>3.8</v>
      </c>
      <c r="J16" s="12">
        <f t="shared" si="5"/>
        <v>1520</v>
      </c>
      <c r="K16" s="13" t="str">
        <f t="shared" ca="1" si="6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120</v>
      </c>
      <c r="E17" s="11">
        <v>43738</v>
      </c>
      <c r="F17" s="11">
        <v>43784</v>
      </c>
      <c r="G17" s="10">
        <v>400</v>
      </c>
      <c r="H17" s="12">
        <v>20</v>
      </c>
      <c r="I17" s="12">
        <v>21.75</v>
      </c>
      <c r="J17" s="12">
        <f t="shared" si="5"/>
        <v>8700</v>
      </c>
      <c r="K17" s="13" t="e">
        <f t="shared" ca="1" si="6"/>
        <v>#NAME?</v>
      </c>
      <c r="L17" s="10"/>
      <c r="M17" s="10"/>
      <c r="N17" s="13"/>
    </row>
    <row r="18" spans="1:14" s="7" customFormat="1">
      <c r="A18" s="1"/>
      <c r="B18" s="10"/>
      <c r="C18" s="10"/>
      <c r="D18" s="10" t="s">
        <v>122</v>
      </c>
      <c r="E18" s="11">
        <v>43739</v>
      </c>
      <c r="F18" s="11">
        <v>43742</v>
      </c>
      <c r="G18" s="10">
        <v>1000</v>
      </c>
      <c r="H18" s="12">
        <v>0.7</v>
      </c>
      <c r="I18" s="12">
        <v>0.68</v>
      </c>
      <c r="J18" s="12">
        <f t="shared" si="5"/>
        <v>680</v>
      </c>
      <c r="K18" s="13" t="e">
        <f t="shared" ca="1" si="6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123</v>
      </c>
      <c r="E19" s="11">
        <v>43739</v>
      </c>
      <c r="F19" s="11">
        <v>43742</v>
      </c>
      <c r="G19" s="10">
        <v>3000</v>
      </c>
      <c r="H19" s="12">
        <v>0.74</v>
      </c>
      <c r="I19" s="12">
        <v>0.22</v>
      </c>
      <c r="J19" s="12">
        <f t="shared" ref="J19" si="7">G19*I19</f>
        <v>660</v>
      </c>
      <c r="K19" s="13" t="str">
        <f t="shared" ref="K19" ca="1" si="8">IF(AND(F19&lt;&gt;"", I19/H19&lt;=0.75),"Stop Lose!",IF(AND(F19&lt;&gt;"", _xlfn.DAYS(TODAY(), E19)&gt;2), "Hold Too Long", "Ok"))</f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107</v>
      </c>
      <c r="E20" s="11">
        <v>43728</v>
      </c>
      <c r="F20" s="11">
        <v>43756</v>
      </c>
      <c r="G20" s="10">
        <v>2000</v>
      </c>
      <c r="H20" s="12">
        <v>2.17</v>
      </c>
      <c r="I20" s="12">
        <v>2.65</v>
      </c>
      <c r="J20" s="12">
        <f t="shared" si="5"/>
        <v>5300</v>
      </c>
      <c r="K20" s="13" t="e">
        <f t="shared" ca="1" si="6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89</v>
      </c>
      <c r="E21" s="11">
        <v>43717</v>
      </c>
      <c r="F21" s="11">
        <v>43756</v>
      </c>
      <c r="G21" s="10">
        <v>1000</v>
      </c>
      <c r="H21" s="12">
        <v>2.56</v>
      </c>
      <c r="I21" s="12">
        <v>0.55000000000000004</v>
      </c>
      <c r="J21" s="12">
        <f t="shared" si="5"/>
        <v>550</v>
      </c>
      <c r="K21" s="13" t="str">
        <f t="shared" ca="1" si="6"/>
        <v>Stop Lose!</v>
      </c>
      <c r="L21" s="10"/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SUM(J14:J21)</f>
        <v>22548</v>
      </c>
      <c r="K22" s="13"/>
      <c r="L22" s="10">
        <f>SUMIF(F14:F21, "&lt;&gt;",J14:J21)</f>
        <v>22548</v>
      </c>
      <c r="M22" s="10" t="s">
        <v>36</v>
      </c>
      <c r="N22" s="13"/>
    </row>
    <row r="23" spans="1:14" s="7" customFormat="1">
      <c r="A23" s="1" t="s">
        <v>23</v>
      </c>
      <c r="B23" s="10">
        <v>8500</v>
      </c>
      <c r="C23" s="10"/>
      <c r="D23" s="10"/>
      <c r="E23" s="10"/>
      <c r="F23" s="10"/>
      <c r="G23" s="10"/>
      <c r="H23" s="12">
        <v>36680</v>
      </c>
      <c r="I23" s="12" t="s">
        <v>10</v>
      </c>
      <c r="J23" s="12">
        <f>C14+J22</f>
        <v>40548</v>
      </c>
      <c r="K23" s="13">
        <f>J23-H23</f>
        <v>3868</v>
      </c>
      <c r="L23" s="12" t="str">
        <f ca="1">IF(WEEKDAY(TODAY())=6, J23-'20190913'!J24, "")</f>
        <v/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289</v>
      </c>
      <c r="D26" s="10" t="s">
        <v>60</v>
      </c>
      <c r="E26" s="10"/>
      <c r="F26" s="10"/>
      <c r="G26" s="10">
        <v>13600</v>
      </c>
      <c r="H26" s="12">
        <v>1.21</v>
      </c>
      <c r="I26" s="12">
        <v>0.56000000000000005</v>
      </c>
      <c r="J26" s="12">
        <f>G26*I26</f>
        <v>7616.0000000000009</v>
      </c>
      <c r="K26" s="13"/>
      <c r="L26" s="10" t="s">
        <v>105</v>
      </c>
      <c r="M26" s="10"/>
      <c r="N26" s="13"/>
    </row>
    <row r="27" spans="1:14" s="7" customFormat="1">
      <c r="A27" s="1"/>
      <c r="B27" s="10"/>
      <c r="C27" s="10"/>
      <c r="D27" s="10" t="s">
        <v>61</v>
      </c>
      <c r="E27" s="10"/>
      <c r="F27" s="10"/>
      <c r="G27" s="10">
        <v>41</v>
      </c>
      <c r="H27" s="12">
        <v>151.6</v>
      </c>
      <c r="I27" s="12">
        <v>108</v>
      </c>
      <c r="J27" s="12">
        <f>G27*I27</f>
        <v>4428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3.15</v>
      </c>
      <c r="J28" s="12">
        <f>G28*I28</f>
        <v>4788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16832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C26+J29</f>
        <v>17121</v>
      </c>
      <c r="K30" s="13">
        <f>J30-H30</f>
        <v>-14018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B8+B12+B30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J8+J12+J30</f>
        <v>37818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146</v>
      </c>
      <c r="D35" s="10" t="s">
        <v>24</v>
      </c>
      <c r="E35" s="10"/>
      <c r="F35" s="10"/>
      <c r="G35" s="10">
        <v>0</v>
      </c>
      <c r="H35" s="12">
        <v>49.28</v>
      </c>
      <c r="I35" s="12">
        <v>31</v>
      </c>
      <c r="J35" s="12">
        <f t="shared" ref="J35:J37" si="9">G35*I35</f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86</v>
      </c>
      <c r="E36" s="10"/>
      <c r="F36" s="10"/>
      <c r="G36" s="10">
        <v>0</v>
      </c>
      <c r="H36" s="12">
        <v>19.260000000000002</v>
      </c>
      <c r="I36" s="12">
        <v>14.59</v>
      </c>
      <c r="J36" s="12">
        <f t="shared" si="9"/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55</v>
      </c>
      <c r="E37" s="10"/>
      <c r="F37" s="10"/>
      <c r="G37" s="10">
        <v>6200</v>
      </c>
      <c r="H37" s="12">
        <v>9.7200000000000006</v>
      </c>
      <c r="I37" s="12">
        <v>8.1999999999999993</v>
      </c>
      <c r="J37" s="12">
        <f t="shared" si="9"/>
        <v>50839.999999999993</v>
      </c>
      <c r="K37" s="13"/>
      <c r="L37" s="10" t="s">
        <v>111</v>
      </c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SUM(J35:J37)</f>
        <v>50839.999999999993</v>
      </c>
      <c r="K38" s="13"/>
      <c r="L38" s="10"/>
      <c r="M38" s="10"/>
      <c r="N38" s="13"/>
    </row>
    <row r="39" spans="1:14" s="7" customFormat="1">
      <c r="A39" s="1" t="s">
        <v>23</v>
      </c>
      <c r="B39" s="10">
        <v>68100</v>
      </c>
      <c r="C39" s="10"/>
      <c r="D39" s="10"/>
      <c r="E39" s="10"/>
      <c r="F39" s="10"/>
      <c r="G39" s="10"/>
      <c r="H39" s="12"/>
      <c r="I39" s="12" t="s">
        <v>10</v>
      </c>
      <c r="J39" s="12">
        <f>C35+J38</f>
        <v>50985.999999999993</v>
      </c>
      <c r="K39" s="13">
        <f>J39-B39</f>
        <v>-17114.000000000007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7</v>
      </c>
      <c r="D43" s="10" t="s">
        <v>25</v>
      </c>
      <c r="E43" s="10"/>
      <c r="F43" s="10"/>
      <c r="G43" s="10">
        <v>0</v>
      </c>
      <c r="H43" s="12">
        <v>5.69</v>
      </c>
      <c r="I43" s="12">
        <v>3.67</v>
      </c>
      <c r="J43" s="12">
        <f>G43*I43*A1</f>
        <v>0</v>
      </c>
      <c r="K43" s="13"/>
      <c r="L43" s="10"/>
      <c r="M43" s="10"/>
      <c r="N43" s="13"/>
    </row>
    <row r="44" spans="1:14" s="7" customFormat="1">
      <c r="A44" s="1"/>
      <c r="B44" s="10"/>
      <c r="C44" s="10"/>
      <c r="D44" s="10" t="s">
        <v>93</v>
      </c>
      <c r="E44" s="10"/>
      <c r="F44" s="10"/>
      <c r="G44" s="10">
        <v>795</v>
      </c>
      <c r="H44" s="12">
        <v>7.56</v>
      </c>
      <c r="I44" s="12">
        <v>8.02</v>
      </c>
      <c r="J44" s="12">
        <f t="shared" ref="J44" si="10">G44*I44</f>
        <v>6375.9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6375.9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6382.9</v>
      </c>
      <c r="K46" s="13">
        <f t="shared" ref="K46:K59" si="11">J46-B46</f>
        <v>-3917.1000000000004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417</v>
      </c>
      <c r="D48" s="10" t="s">
        <v>24</v>
      </c>
      <c r="E48" s="10"/>
      <c r="F48" s="10"/>
      <c r="G48" s="10">
        <v>75</v>
      </c>
      <c r="H48" s="12">
        <v>65.2</v>
      </c>
      <c r="I48" s="12">
        <v>56.85</v>
      </c>
      <c r="J48" s="12">
        <f t="shared" ref="J48" si="12">G48*I48</f>
        <v>4263.75</v>
      </c>
      <c r="K48" s="13"/>
      <c r="L48" s="10"/>
      <c r="M48" s="10"/>
      <c r="N48" s="13"/>
    </row>
    <row r="49" spans="1:14" s="7" customFormat="1">
      <c r="A49" s="1"/>
      <c r="B49" s="10"/>
      <c r="C49" s="10"/>
      <c r="D49" s="10" t="s">
        <v>93</v>
      </c>
      <c r="E49" s="10"/>
      <c r="F49" s="10"/>
      <c r="G49" s="10">
        <v>800</v>
      </c>
      <c r="H49" s="12">
        <v>6.65</v>
      </c>
      <c r="I49" s="12">
        <v>8.0500000000000007</v>
      </c>
      <c r="J49" s="12">
        <f>G49*I49</f>
        <v>6440.0000000000009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10703.75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11120.75</v>
      </c>
      <c r="K51" s="13">
        <f t="shared" si="11"/>
        <v>-5879.25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48</v>
      </c>
      <c r="D53" s="10" t="s">
        <v>18</v>
      </c>
      <c r="E53" s="10"/>
      <c r="F53" s="10"/>
      <c r="G53" s="10">
        <v>840</v>
      </c>
      <c r="H53" s="12">
        <v>6.58</v>
      </c>
      <c r="I53" s="12">
        <v>6.86</v>
      </c>
      <c r="J53" s="12">
        <f t="shared" ref="J53" si="13">G53*I53</f>
        <v>5762.4000000000005</v>
      </c>
      <c r="K53" s="13"/>
      <c r="L53" s="10"/>
      <c r="M53" s="10"/>
      <c r="N53" s="13"/>
    </row>
    <row r="54" spans="1:14" s="7" customFormat="1">
      <c r="A54" s="1"/>
      <c r="B54" s="10"/>
      <c r="C54" s="10"/>
      <c r="D54" s="10" t="s">
        <v>25</v>
      </c>
      <c r="E54" s="10"/>
      <c r="F54" s="10"/>
      <c r="G54" s="10">
        <v>0</v>
      </c>
      <c r="H54" s="12">
        <v>6.07</v>
      </c>
      <c r="I54" s="12">
        <v>3.27</v>
      </c>
      <c r="J54" s="12">
        <f>G54*I54</f>
        <v>0</v>
      </c>
      <c r="K54" s="13"/>
      <c r="L54" s="10"/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SUM(J53:J54)</f>
        <v>5762.4000000000005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C53+J55</f>
        <v>5810.4000000000005</v>
      </c>
      <c r="K56" s="13">
        <f t="shared" si="11"/>
        <v>-8289.5999999999985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B46+B51+B56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J46+J51+J55</f>
        <v>23266.050000000003</v>
      </c>
      <c r="K59" s="13">
        <f t="shared" si="11"/>
        <v>-18133.949999999997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102"/>
  <sheetViews>
    <sheetView topLeftCell="B1" zoomScaleNormal="100" workbookViewId="0">
      <selection activeCell="L11" sqref="L1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11389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2.0099999999999998</v>
      </c>
      <c r="J3" s="12">
        <f>G3*I3</f>
        <v>3014.9999999999995</v>
      </c>
      <c r="K3" s="13" t="e">
        <f t="shared" ref="K3:K8" ca="1" si="0">IF(AND(F3&lt;&gt;"", I3/H3&lt;=Allowed_Lose_Ratio),"Stop Lose!",IF(AND(F3&lt;&gt;"", _xlfn.DAYS(TODAY(), E3)&gt;2), "Hold Too Long", "Ok"))</f>
        <v>#NAME?</v>
      </c>
      <c r="L3" s="10" t="s">
        <v>124</v>
      </c>
      <c r="M3" s="10" t="s">
        <v>110</v>
      </c>
      <c r="N3" s="10"/>
    </row>
    <row r="4" spans="1:14">
      <c r="B4" s="10"/>
      <c r="C4" s="10"/>
      <c r="D4" s="10" t="s">
        <v>108</v>
      </c>
      <c r="E4" s="11">
        <v>43732</v>
      </c>
      <c r="F4" s="11">
        <v>43742</v>
      </c>
      <c r="G4" s="10">
        <v>1000</v>
      </c>
      <c r="H4" s="12">
        <v>0.8</v>
      </c>
      <c r="I4" s="12">
        <v>0.15</v>
      </c>
      <c r="J4" s="12">
        <f t="shared" ref="J4:J8" si="1">G4*I4</f>
        <v>150</v>
      </c>
      <c r="K4" s="13" t="str">
        <f t="shared" ca="1" si="0"/>
        <v>Stop Lose!</v>
      </c>
      <c r="L4" s="10" t="s">
        <v>118</v>
      </c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1600</v>
      </c>
      <c r="H5" s="12">
        <v>2.8</v>
      </c>
      <c r="I5" s="12">
        <v>1.05</v>
      </c>
      <c r="J5" s="12">
        <f t="shared" si="1"/>
        <v>1680</v>
      </c>
      <c r="K5" s="13" t="str">
        <f t="shared" ca="1" si="0"/>
        <v>Stop Lose!</v>
      </c>
      <c r="L5" s="10"/>
      <c r="M5" s="10"/>
      <c r="N5" s="10"/>
    </row>
    <row r="6" spans="1:14">
      <c r="A6" s="8"/>
      <c r="B6" s="10"/>
      <c r="C6" s="10"/>
      <c r="D6" s="10" t="s">
        <v>125</v>
      </c>
      <c r="E6" s="11">
        <v>43740</v>
      </c>
      <c r="F6" s="11">
        <v>43749</v>
      </c>
      <c r="G6" s="10">
        <v>600</v>
      </c>
      <c r="H6" s="12">
        <v>1.5</v>
      </c>
      <c r="I6" s="12">
        <v>1.27</v>
      </c>
      <c r="J6" s="12">
        <f t="shared" ref="J6" si="2">G6*I6</f>
        <v>762</v>
      </c>
      <c r="K6" s="13" t="e">
        <f t="shared" ca="1" si="0"/>
        <v>#NAME?</v>
      </c>
      <c r="L6" s="10"/>
      <c r="M6" s="10"/>
      <c r="N6" s="10"/>
    </row>
    <row r="7" spans="1:14">
      <c r="A7" s="8"/>
      <c r="B7" s="10"/>
      <c r="C7" s="10"/>
      <c r="D7" s="10" t="s">
        <v>126</v>
      </c>
      <c r="E7" s="11">
        <v>43740</v>
      </c>
      <c r="F7" s="11">
        <v>43749</v>
      </c>
      <c r="G7" s="10">
        <v>1000</v>
      </c>
      <c r="H7" s="12">
        <v>1.2</v>
      </c>
      <c r="I7" s="12">
        <v>0.92</v>
      </c>
      <c r="J7" s="12">
        <f t="shared" ref="J7" si="3">G7*I7</f>
        <v>920</v>
      </c>
      <c r="K7" s="13" t="e">
        <f t="shared" ca="1" si="0"/>
        <v>#NAME?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43705</v>
      </c>
      <c r="F8" s="11">
        <v>43756</v>
      </c>
      <c r="G8" s="10">
        <v>3000</v>
      </c>
      <c r="H8" s="12">
        <v>0.66</v>
      </c>
      <c r="I8" s="12">
        <v>0.53</v>
      </c>
      <c r="J8" s="12">
        <f t="shared" si="1"/>
        <v>1590</v>
      </c>
      <c r="K8" s="13" t="e">
        <f t="shared" ca="1" si="0"/>
        <v>#NAME?</v>
      </c>
      <c r="L8" s="10"/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8117</v>
      </c>
      <c r="K9" s="13"/>
      <c r="L9" s="10">
        <f>SUMIF(F3:F8, "&lt;&gt;",J3:J8)</f>
        <v>5102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20239</v>
      </c>
      <c r="I10" s="12" t="s">
        <v>10</v>
      </c>
      <c r="J10" s="12">
        <f>C3+J9</f>
        <v>19506</v>
      </c>
      <c r="K10" s="13">
        <f>J10-H10</f>
        <v>-733</v>
      </c>
      <c r="L10" s="12">
        <f>J10-'20190927'!J11</f>
        <v>3549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0.57999999999999996</v>
      </c>
      <c r="J12" s="12">
        <f t="shared" ref="J12" si="4">G12*I12</f>
        <v>754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754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757</v>
      </c>
      <c r="K14" s="13">
        <f>J14-H14</f>
        <v>-507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6239</v>
      </c>
      <c r="D16" s="10" t="s">
        <v>84</v>
      </c>
      <c r="E16" s="11">
        <v>43703</v>
      </c>
      <c r="F16" s="11">
        <v>43756</v>
      </c>
      <c r="G16" s="10">
        <v>6000</v>
      </c>
      <c r="H16" s="12">
        <v>0.81</v>
      </c>
      <c r="I16" s="12">
        <v>0.53</v>
      </c>
      <c r="J16" s="12">
        <f t="shared" ref="J16:J24" si="5">G16*I16</f>
        <v>3180</v>
      </c>
      <c r="K16" s="13" t="str">
        <f t="shared" ref="K16:K24" ca="1" si="6">IF(AND(F16&lt;&gt;"", I16/H16&lt;=Allowed_Lose_Ratio),"Stop Lose!",IF(AND(F16&lt;&gt;"", _xlfn.DAYS(TODAY(),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113</v>
      </c>
      <c r="E17" s="11">
        <v>43734</v>
      </c>
      <c r="F17" s="11">
        <v>43756</v>
      </c>
      <c r="G17" s="10">
        <v>400</v>
      </c>
      <c r="H17" s="12">
        <v>9.5</v>
      </c>
      <c r="I17" s="12">
        <v>5.05</v>
      </c>
      <c r="J17" s="12">
        <f t="shared" si="5"/>
        <v>2020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120</v>
      </c>
      <c r="E18" s="11">
        <v>43740</v>
      </c>
      <c r="F18" s="11">
        <v>43784</v>
      </c>
      <c r="G18" s="10">
        <v>1000</v>
      </c>
      <c r="H18" s="12">
        <v>18.850000000000001</v>
      </c>
      <c r="I18" s="12">
        <v>21</v>
      </c>
      <c r="J18" s="12">
        <f t="shared" si="5"/>
        <v>21000</v>
      </c>
      <c r="K18" s="13" t="e">
        <f t="shared" ca="1" si="6"/>
        <v>#NAME?</v>
      </c>
      <c r="L18" s="10"/>
      <c r="M18" s="10"/>
      <c r="N18" s="13"/>
    </row>
    <row r="19" spans="1:14" s="7" customFormat="1">
      <c r="A19" s="1"/>
      <c r="B19" s="10"/>
      <c r="C19" s="10"/>
      <c r="D19" s="10" t="s">
        <v>126</v>
      </c>
      <c r="E19" s="11">
        <v>43740</v>
      </c>
      <c r="F19" s="11">
        <v>43749</v>
      </c>
      <c r="G19" s="10">
        <v>500</v>
      </c>
      <c r="H19" s="12">
        <v>2.4</v>
      </c>
      <c r="I19" s="12">
        <v>2</v>
      </c>
      <c r="J19" s="12">
        <f t="shared" ref="J19" si="7">G19*I19</f>
        <v>1000</v>
      </c>
      <c r="K19" s="13" t="e">
        <f t="shared" ca="1" si="6"/>
        <v>#NAME?</v>
      </c>
      <c r="L19" s="10"/>
      <c r="M19" s="10"/>
      <c r="N19" s="13"/>
    </row>
    <row r="20" spans="1:14" s="7" customFormat="1">
      <c r="A20" s="1"/>
      <c r="B20" s="10"/>
      <c r="C20" s="10"/>
      <c r="D20" s="10" t="s">
        <v>127</v>
      </c>
      <c r="E20" s="11">
        <v>43740</v>
      </c>
      <c r="F20" s="11">
        <v>43749</v>
      </c>
      <c r="G20" s="10">
        <v>500</v>
      </c>
      <c r="H20" s="12">
        <v>1.8</v>
      </c>
      <c r="I20" s="12">
        <v>1.45</v>
      </c>
      <c r="J20" s="12">
        <f t="shared" ref="J20" si="8">G20*I20</f>
        <v>725</v>
      </c>
      <c r="K20" s="13" t="e">
        <f t="shared" ca="1" si="6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122</v>
      </c>
      <c r="E21" s="11">
        <v>43739</v>
      </c>
      <c r="F21" s="11">
        <v>43742</v>
      </c>
      <c r="G21" s="10">
        <v>1000</v>
      </c>
      <c r="H21" s="12">
        <v>0.7</v>
      </c>
      <c r="I21" s="12">
        <v>0.06</v>
      </c>
      <c r="J21" s="12">
        <f t="shared" si="5"/>
        <v>60</v>
      </c>
      <c r="K21" s="13" t="str">
        <f t="shared" ca="1" si="6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123</v>
      </c>
      <c r="E22" s="11">
        <v>43739</v>
      </c>
      <c r="F22" s="11">
        <v>43742</v>
      </c>
      <c r="G22" s="10">
        <v>3000</v>
      </c>
      <c r="H22" s="12">
        <v>0.74</v>
      </c>
      <c r="I22" s="12">
        <v>0.03</v>
      </c>
      <c r="J22" s="12">
        <f t="shared" si="5"/>
        <v>90</v>
      </c>
      <c r="K22" s="13" t="str">
        <f t="shared" ca="1" si="6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107</v>
      </c>
      <c r="E23" s="11">
        <v>43740</v>
      </c>
      <c r="F23" s="11">
        <v>43756</v>
      </c>
      <c r="G23" s="10">
        <v>3000</v>
      </c>
      <c r="H23" s="12">
        <v>2.0499999999999998</v>
      </c>
      <c r="I23" s="12">
        <v>2</v>
      </c>
      <c r="J23" s="12">
        <f t="shared" si="5"/>
        <v>6000</v>
      </c>
      <c r="K23" s="13" t="e">
        <f t="shared" ca="1" si="6"/>
        <v>#NAME?</v>
      </c>
      <c r="L23" s="10"/>
      <c r="M23" s="10"/>
      <c r="N23" s="13"/>
    </row>
    <row r="24" spans="1:14" s="7" customFormat="1">
      <c r="A24" s="1"/>
      <c r="B24" s="10"/>
      <c r="C24" s="10"/>
      <c r="D24" s="10" t="s">
        <v>89</v>
      </c>
      <c r="E24" s="11">
        <v>43717</v>
      </c>
      <c r="F24" s="11">
        <v>43756</v>
      </c>
      <c r="G24" s="10">
        <v>1000</v>
      </c>
      <c r="H24" s="12">
        <v>2.56</v>
      </c>
      <c r="I24" s="12">
        <v>0.35</v>
      </c>
      <c r="J24" s="12">
        <f t="shared" si="5"/>
        <v>350</v>
      </c>
      <c r="K24" s="13" t="str">
        <f t="shared" ca="1" si="6"/>
        <v>Stop Lose!</v>
      </c>
      <c r="L24" s="10"/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SUM(J16:J24)</f>
        <v>34425</v>
      </c>
      <c r="K25" s="13"/>
      <c r="L25" s="10">
        <f>SUMIF(F16:F24, "&lt;&gt;",J16:J24)</f>
        <v>34425</v>
      </c>
      <c r="M25" s="10" t="s">
        <v>36</v>
      </c>
      <c r="N25" s="13"/>
    </row>
    <row r="26" spans="1:14" s="7" customFormat="1">
      <c r="A26" s="1" t="s">
        <v>23</v>
      </c>
      <c r="B26" s="10">
        <v>8500</v>
      </c>
      <c r="C26" s="10"/>
      <c r="D26" s="10"/>
      <c r="E26" s="10"/>
      <c r="F26" s="10"/>
      <c r="G26" s="10"/>
      <c r="H26" s="12">
        <v>40548</v>
      </c>
      <c r="I26" s="12" t="s">
        <v>10</v>
      </c>
      <c r="J26" s="12">
        <f>C16+J25</f>
        <v>40664</v>
      </c>
      <c r="K26" s="13">
        <f>J26-H26</f>
        <v>116</v>
      </c>
      <c r="L26" s="12">
        <f>J26-'20190927'!J28</f>
        <v>8554.75</v>
      </c>
      <c r="M26" s="12" t="s">
        <v>38</v>
      </c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1</v>
      </c>
      <c r="B29" s="10" t="s">
        <v>5</v>
      </c>
      <c r="C29" s="10">
        <v>289</v>
      </c>
      <c r="D29" s="10" t="s">
        <v>60</v>
      </c>
      <c r="E29" s="10"/>
      <c r="F29" s="10"/>
      <c r="G29" s="10">
        <v>13600</v>
      </c>
      <c r="H29" s="12">
        <v>1.21</v>
      </c>
      <c r="I29" s="12">
        <v>0.56000000000000005</v>
      </c>
      <c r="J29" s="12">
        <f>G29*I29</f>
        <v>7616.0000000000009</v>
      </c>
      <c r="K29" s="13"/>
      <c r="L29" s="10" t="s">
        <v>105</v>
      </c>
      <c r="M29" s="10"/>
      <c r="N29" s="13"/>
    </row>
    <row r="30" spans="1:14" s="7" customFormat="1">
      <c r="A30" s="1"/>
      <c r="B30" s="10"/>
      <c r="C30" s="10"/>
      <c r="D30" s="10" t="s">
        <v>61</v>
      </c>
      <c r="E30" s="10"/>
      <c r="F30" s="10"/>
      <c r="G30" s="10">
        <v>41</v>
      </c>
      <c r="H30" s="12">
        <v>151.6</v>
      </c>
      <c r="I30" s="12">
        <v>108</v>
      </c>
      <c r="J30" s="12">
        <f>G30*I30</f>
        <v>4428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1520</v>
      </c>
      <c r="H31" s="12">
        <v>4.33</v>
      </c>
      <c r="I31" s="12">
        <v>3.15</v>
      </c>
      <c r="J31" s="12">
        <f>G31*I31</f>
        <v>4788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SUM(J29:J31)</f>
        <v>16832</v>
      </c>
      <c r="K32" s="13"/>
      <c r="L32" s="10"/>
      <c r="M32" s="10"/>
      <c r="N32" s="13"/>
    </row>
    <row r="33" spans="1:14" s="7" customFormat="1">
      <c r="A33" s="1" t="s">
        <v>23</v>
      </c>
      <c r="B33" s="10">
        <v>31340</v>
      </c>
      <c r="C33" s="10"/>
      <c r="D33" s="10"/>
      <c r="E33" s="10"/>
      <c r="F33" s="10"/>
      <c r="G33" s="10"/>
      <c r="H33" s="12">
        <v>31139</v>
      </c>
      <c r="I33" s="12" t="s">
        <v>10</v>
      </c>
      <c r="J33" s="12">
        <f>C29+J32</f>
        <v>17121</v>
      </c>
      <c r="K33" s="13">
        <f>J33-H33</f>
        <v>-14018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0">
        <f>B10+B14+B33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J10+J14+J33</f>
        <v>37384</v>
      </c>
      <c r="K35" s="13"/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146</v>
      </c>
      <c r="D38" s="10" t="s">
        <v>24</v>
      </c>
      <c r="E38" s="10"/>
      <c r="F38" s="10"/>
      <c r="G38" s="10">
        <v>0</v>
      </c>
      <c r="H38" s="12">
        <v>49.28</v>
      </c>
      <c r="I38" s="12">
        <v>31</v>
      </c>
      <c r="J38" s="12">
        <f t="shared" ref="J38:J40" si="9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86</v>
      </c>
      <c r="E39" s="10"/>
      <c r="F39" s="10"/>
      <c r="G39" s="10">
        <v>0</v>
      </c>
      <c r="H39" s="12">
        <v>19.260000000000002</v>
      </c>
      <c r="I39" s="12">
        <v>14.59</v>
      </c>
      <c r="J39" s="12">
        <f t="shared" si="9"/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55</v>
      </c>
      <c r="E40" s="10"/>
      <c r="F40" s="10"/>
      <c r="G40" s="10">
        <v>6200</v>
      </c>
      <c r="H40" s="12">
        <v>9.7200000000000006</v>
      </c>
      <c r="I40" s="12">
        <v>8.1999999999999993</v>
      </c>
      <c r="J40" s="12">
        <f t="shared" si="9"/>
        <v>50839.999999999993</v>
      </c>
      <c r="K40" s="13"/>
      <c r="L40" s="10" t="s">
        <v>111</v>
      </c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SUM(J38:J40)</f>
        <v>50839.999999999993</v>
      </c>
      <c r="K41" s="13"/>
      <c r="L41" s="10"/>
      <c r="M41" s="10"/>
      <c r="N41" s="13"/>
    </row>
    <row r="42" spans="1:14" s="7" customFormat="1">
      <c r="A42" s="1" t="s">
        <v>23</v>
      </c>
      <c r="B42" s="10">
        <v>68100</v>
      </c>
      <c r="C42" s="10"/>
      <c r="D42" s="10"/>
      <c r="E42" s="10"/>
      <c r="F42" s="10"/>
      <c r="G42" s="10"/>
      <c r="H42" s="12"/>
      <c r="I42" s="12" t="s">
        <v>10</v>
      </c>
      <c r="J42" s="12">
        <f>C38+J41</f>
        <v>50985.999999999993</v>
      </c>
      <c r="K42" s="13">
        <f>J42-B42</f>
        <v>-17114.000000000007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16</v>
      </c>
      <c r="C46" s="10">
        <v>7</v>
      </c>
      <c r="D46" s="10" t="s">
        <v>25</v>
      </c>
      <c r="E46" s="10"/>
      <c r="F46" s="10"/>
      <c r="G46" s="10">
        <v>0</v>
      </c>
      <c r="H46" s="12">
        <v>5.69</v>
      </c>
      <c r="I46" s="12">
        <v>3.67</v>
      </c>
      <c r="J46" s="12" t="e">
        <f>G46*I46*A1</f>
        <v>#VALUE!</v>
      </c>
      <c r="K46" s="13"/>
      <c r="L46" s="10"/>
      <c r="M46" s="10"/>
      <c r="N46" s="13"/>
    </row>
    <row r="47" spans="1:14" s="7" customFormat="1">
      <c r="A47" s="1"/>
      <c r="B47" s="10"/>
      <c r="C47" s="10"/>
      <c r="D47" s="10" t="s">
        <v>93</v>
      </c>
      <c r="E47" s="10"/>
      <c r="F47" s="10"/>
      <c r="G47" s="10">
        <v>795</v>
      </c>
      <c r="H47" s="12">
        <v>7.56</v>
      </c>
      <c r="I47" s="12">
        <v>8.02</v>
      </c>
      <c r="J47" s="12">
        <f t="shared" ref="J47" si="10">G47*I47</f>
        <v>6375.9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 t="e">
        <f>SUM(J46:J47)</f>
        <v>#VALUE!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 t="e">
        <f>C46+J48</f>
        <v>#VALUE!</v>
      </c>
      <c r="K49" s="13" t="e">
        <f t="shared" ref="K49:K62" si="11">J49-B49</f>
        <v>#VALUE!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417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12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800</v>
      </c>
      <c r="H52" s="12">
        <v>6.65</v>
      </c>
      <c r="I52" s="12">
        <v>8.0500000000000007</v>
      </c>
      <c r="J52" s="12">
        <f>G52*I52</f>
        <v>6440.0000000000009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10703.75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11120.75</v>
      </c>
      <c r="K54" s="13">
        <f t="shared" si="11"/>
        <v>-5879.25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48</v>
      </c>
      <c r="D56" s="10" t="s">
        <v>18</v>
      </c>
      <c r="E56" s="10"/>
      <c r="F56" s="10"/>
      <c r="G56" s="10">
        <v>840</v>
      </c>
      <c r="H56" s="12">
        <v>6.58</v>
      </c>
      <c r="I56" s="12">
        <v>6.86</v>
      </c>
      <c r="J56" s="12">
        <f t="shared" ref="J56" si="13">G56*I56</f>
        <v>5762.4000000000005</v>
      </c>
      <c r="K56" s="13"/>
      <c r="L56" s="10"/>
      <c r="M56" s="10"/>
      <c r="N56" s="13"/>
    </row>
    <row r="57" spans="1:14" s="7" customFormat="1">
      <c r="A57" s="1"/>
      <c r="B57" s="10"/>
      <c r="C57" s="10"/>
      <c r="D57" s="10" t="s">
        <v>25</v>
      </c>
      <c r="E57" s="10"/>
      <c r="F57" s="10"/>
      <c r="G57" s="10">
        <v>0</v>
      </c>
      <c r="H57" s="12">
        <v>6.07</v>
      </c>
      <c r="I57" s="12">
        <v>3.27</v>
      </c>
      <c r="J57" s="12">
        <f>G57*I57</f>
        <v>0</v>
      </c>
      <c r="K57" s="13"/>
      <c r="L57" s="10"/>
      <c r="M57" s="10"/>
      <c r="N57" s="13"/>
    </row>
    <row r="58" spans="1:14" s="7" customFormat="1">
      <c r="A58" s="1"/>
      <c r="B58" s="10" t="s">
        <v>12</v>
      </c>
      <c r="C58" s="10"/>
      <c r="D58" s="10"/>
      <c r="E58" s="10"/>
      <c r="F58" s="10"/>
      <c r="G58" s="10"/>
      <c r="H58" s="12"/>
      <c r="I58" s="12" t="s">
        <v>9</v>
      </c>
      <c r="J58" s="12">
        <f>SUM(J56:J57)</f>
        <v>5762.4000000000005</v>
      </c>
      <c r="K58" s="13"/>
      <c r="L58" s="10"/>
      <c r="M58" s="10"/>
      <c r="N58" s="13"/>
    </row>
    <row r="59" spans="1:14" s="7" customFormat="1">
      <c r="A59" s="1" t="s">
        <v>23</v>
      </c>
      <c r="B59" s="10">
        <v>14100</v>
      </c>
      <c r="C59" s="10"/>
      <c r="D59" s="10"/>
      <c r="E59" s="10"/>
      <c r="F59" s="10"/>
      <c r="G59" s="10"/>
      <c r="H59" s="12"/>
      <c r="I59" s="12" t="s">
        <v>10</v>
      </c>
      <c r="J59" s="12">
        <f>C56+J58</f>
        <v>5810.4000000000005</v>
      </c>
      <c r="K59" s="13">
        <f t="shared" si="11"/>
        <v>-8289.5999999999985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 s="7" customFormat="1">
      <c r="A62" s="1" t="s">
        <v>23</v>
      </c>
      <c r="B62" s="10">
        <f>B49+B54+B59</f>
        <v>41400</v>
      </c>
      <c r="C62" s="10"/>
      <c r="D62" s="10"/>
      <c r="E62" s="10"/>
      <c r="F62" s="10"/>
      <c r="G62" s="10"/>
      <c r="H62" s="12"/>
      <c r="I62" s="12" t="s">
        <v>14</v>
      </c>
      <c r="J62" s="12" t="e">
        <f>J49+J54+J58</f>
        <v>#VALUE!</v>
      </c>
      <c r="K62" s="13" t="e">
        <f t="shared" si="11"/>
        <v>#VALUE!</v>
      </c>
      <c r="L62" s="10"/>
      <c r="M62" s="10"/>
      <c r="N62" s="13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01"/>
  <sheetViews>
    <sheetView topLeftCell="B9" zoomScaleNormal="100" workbookViewId="0">
      <selection activeCell="B43" sqref="A43:XFD4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0.8867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9284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2.12</v>
      </c>
      <c r="J3" s="12">
        <f>G3*I3</f>
        <v>3180</v>
      </c>
      <c r="K3" s="13" t="e">
        <f t="shared" ref="K3:K10" ca="1" si="0">IF(AND(F3&lt;&gt;"", I3/H3&lt;=Allowed_Lose_Ratio),"Stop Lose!",IF(AND(F3&lt;&gt;"", _xlfn.DAYS(TODAY(), E3)&gt;2), "Hold Too Long", "Ok"))</f>
        <v>#NAME?</v>
      </c>
      <c r="L3" s="10" t="s">
        <v>129</v>
      </c>
      <c r="M3" s="10" t="s">
        <v>110</v>
      </c>
      <c r="N3" s="10"/>
    </row>
    <row r="4" spans="1:14">
      <c r="B4" s="10"/>
      <c r="C4" s="10"/>
      <c r="D4" s="10" t="s">
        <v>108</v>
      </c>
      <c r="E4" s="11">
        <v>43732</v>
      </c>
      <c r="F4" s="11">
        <v>43742</v>
      </c>
      <c r="G4" s="10">
        <v>1000</v>
      </c>
      <c r="H4" s="12">
        <v>0.8</v>
      </c>
      <c r="I4" s="12">
        <v>0.38</v>
      </c>
      <c r="J4" s="12">
        <f t="shared" ref="J4:J10" si="1">G4*I4</f>
        <v>380</v>
      </c>
      <c r="K4" s="13" t="str">
        <f t="shared" ca="1" si="0"/>
        <v>Stop Lose!</v>
      </c>
      <c r="L4" s="10" t="s">
        <v>118</v>
      </c>
      <c r="M4" s="10"/>
      <c r="N4" s="10"/>
    </row>
    <row r="5" spans="1:14">
      <c r="A5" s="8"/>
      <c r="B5" s="10"/>
      <c r="C5" s="10"/>
      <c r="D5" s="10" t="s">
        <v>100</v>
      </c>
      <c r="E5" s="11">
        <v>43726</v>
      </c>
      <c r="F5" s="11">
        <v>43756</v>
      </c>
      <c r="G5" s="10">
        <v>500</v>
      </c>
      <c r="H5" s="12">
        <v>1.53</v>
      </c>
      <c r="I5" s="12">
        <v>2.88</v>
      </c>
      <c r="J5" s="12">
        <f t="shared" si="1"/>
        <v>1440</v>
      </c>
      <c r="K5" s="13" t="e">
        <f t="shared" ca="1" si="0"/>
        <v>#NAME?</v>
      </c>
      <c r="L5" s="10"/>
      <c r="M5" s="10"/>
      <c r="N5" s="10"/>
    </row>
    <row r="6" spans="1:14">
      <c r="A6" s="8"/>
      <c r="B6" s="10"/>
      <c r="C6" s="10"/>
      <c r="D6" s="10" t="s">
        <v>126</v>
      </c>
      <c r="E6" s="11">
        <v>43741</v>
      </c>
      <c r="F6" s="11">
        <v>43749</v>
      </c>
      <c r="G6" s="10">
        <v>500</v>
      </c>
      <c r="H6" s="12">
        <v>2</v>
      </c>
      <c r="I6" s="12">
        <v>1.85</v>
      </c>
      <c r="J6" s="12">
        <f t="shared" si="1"/>
        <v>925</v>
      </c>
      <c r="K6" s="13" t="e">
        <f t="shared" ca="1" si="0"/>
        <v>#NAME?</v>
      </c>
      <c r="L6" s="10"/>
      <c r="M6" s="10"/>
      <c r="N6" s="10"/>
    </row>
    <row r="7" spans="1:14">
      <c r="A7" s="8"/>
      <c r="B7" s="10"/>
      <c r="C7" s="10"/>
      <c r="D7" s="10" t="s">
        <v>131</v>
      </c>
      <c r="E7" s="11">
        <v>43741</v>
      </c>
      <c r="F7" s="11">
        <v>43749</v>
      </c>
      <c r="G7" s="10">
        <v>800</v>
      </c>
      <c r="H7" s="12">
        <v>1.82</v>
      </c>
      <c r="I7" s="12">
        <v>1.69</v>
      </c>
      <c r="J7" s="12">
        <f t="shared" si="1"/>
        <v>1352</v>
      </c>
      <c r="K7" s="13" t="e">
        <f t="shared" ca="1" si="0"/>
        <v>#NAME?</v>
      </c>
      <c r="L7" s="10"/>
      <c r="M7" s="10"/>
      <c r="N7" s="10"/>
    </row>
    <row r="8" spans="1:14">
      <c r="A8" s="8"/>
      <c r="B8" s="10"/>
      <c r="C8" s="10"/>
      <c r="D8" s="10" t="s">
        <v>132</v>
      </c>
      <c r="E8" s="11">
        <v>43741</v>
      </c>
      <c r="F8" s="11">
        <v>43784</v>
      </c>
      <c r="G8" s="10">
        <v>100</v>
      </c>
      <c r="H8" s="12">
        <v>13</v>
      </c>
      <c r="I8" s="12">
        <v>13.02</v>
      </c>
      <c r="J8" s="12">
        <f t="shared" ref="J8" si="2">G8*I8</f>
        <v>1302</v>
      </c>
      <c r="K8" s="13" t="e">
        <f t="shared" ref="K8" ca="1" si="3">IF(AND(F8&lt;&gt;"", I8/H8&lt;=Allowed_Lose_Ratio),"Stop Lose!",IF(AND(F8&lt;&gt;"", _xlfn.DAYS(TODAY(), E8)&gt;2), "Hold Too Long", "Ok"))</f>
        <v>#NAME?</v>
      </c>
      <c r="L8" s="10"/>
      <c r="M8" s="10"/>
      <c r="N8" s="10"/>
    </row>
    <row r="9" spans="1:14">
      <c r="A9" s="8"/>
      <c r="B9" s="10"/>
      <c r="C9" s="10"/>
      <c r="D9" s="10" t="s">
        <v>84</v>
      </c>
      <c r="E9" s="11">
        <v>43741</v>
      </c>
      <c r="F9" s="11">
        <v>43784</v>
      </c>
      <c r="G9" s="10">
        <v>4000</v>
      </c>
      <c r="H9" s="12">
        <v>0.86</v>
      </c>
      <c r="I9" s="12">
        <v>0.8</v>
      </c>
      <c r="J9" s="12">
        <f t="shared" ref="J9" si="4">G9*I9</f>
        <v>3200</v>
      </c>
      <c r="K9" s="13" t="e">
        <f t="shared" ref="K9" ca="1" si="5">IF(AND(F9&lt;&gt;"", I9/H9&lt;=Allowed_Lose_Ratio),"Stop Lose!",IF(AND(F9&lt;&gt;"", _xlfn.DAYS(TODAY(), E9)&gt;2), "Hold Too Long", "Ok"))</f>
        <v>#NAME?</v>
      </c>
      <c r="L9" s="10"/>
      <c r="M9" s="10"/>
      <c r="N9" s="10"/>
    </row>
    <row r="10" spans="1:14">
      <c r="A10" s="8"/>
      <c r="B10" s="10"/>
      <c r="C10" s="10"/>
      <c r="D10" s="10" t="s">
        <v>84</v>
      </c>
      <c r="E10" s="11">
        <v>43705</v>
      </c>
      <c r="F10" s="11">
        <v>43756</v>
      </c>
      <c r="G10" s="10">
        <v>3000</v>
      </c>
      <c r="H10" s="12">
        <v>0.66</v>
      </c>
      <c r="I10" s="12">
        <v>0.28999999999999998</v>
      </c>
      <c r="J10" s="12">
        <f t="shared" si="1"/>
        <v>869.99999999999989</v>
      </c>
      <c r="K10" s="13" t="str">
        <f t="shared" ca="1" si="0"/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SUM(J3:J10)</f>
        <v>12649</v>
      </c>
      <c r="K11" s="13"/>
      <c r="L11" s="10">
        <f>SUMIF(F3:F10, "&lt;&gt;",J3:J10)</f>
        <v>9469</v>
      </c>
      <c r="M11" s="10" t="s">
        <v>36</v>
      </c>
      <c r="N11" s="10"/>
    </row>
    <row r="12" spans="1:14">
      <c r="A12" s="1" t="s">
        <v>23</v>
      </c>
      <c r="B12" s="10">
        <v>93800</v>
      </c>
      <c r="C12" s="10"/>
      <c r="D12" s="10"/>
      <c r="E12" s="10"/>
      <c r="F12" s="10"/>
      <c r="G12" s="10"/>
      <c r="H12" s="12">
        <v>19506</v>
      </c>
      <c r="I12" s="12" t="s">
        <v>10</v>
      </c>
      <c r="J12" s="12">
        <f>C3+J11</f>
        <v>21933</v>
      </c>
      <c r="K12" s="13">
        <f>J12-H12</f>
        <v>2427</v>
      </c>
      <c r="L12" s="12">
        <f>J12-'20190927'!J11</f>
        <v>5976</v>
      </c>
      <c r="M12" s="12" t="s">
        <v>38</v>
      </c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>
      <c r="A14" s="1" t="s">
        <v>22</v>
      </c>
      <c r="B14" s="10">
        <v>51927769</v>
      </c>
      <c r="C14" s="10">
        <v>3</v>
      </c>
      <c r="D14" s="10" t="s">
        <v>84</v>
      </c>
      <c r="E14" s="11">
        <v>43703</v>
      </c>
      <c r="F14" s="11">
        <v>43756</v>
      </c>
      <c r="G14" s="10">
        <v>1300</v>
      </c>
      <c r="H14" s="12">
        <v>1.02</v>
      </c>
      <c r="I14" s="12">
        <v>0.57999999999999996</v>
      </c>
      <c r="J14" s="12">
        <f t="shared" ref="J14" si="6">G14*I14</f>
        <v>754</v>
      </c>
      <c r="K14" s="13" t="str">
        <f ca="1">IF(AND(F14&lt;&gt;"", I14/H14&lt;=0.75),"Stop Lose!",IF(AND(F14&lt;&gt;"", _xlfn.DAYS(TODAY(), E14)&gt;2), "Hold Too Long", "Ok"))</f>
        <v>Stop Lose!</v>
      </c>
      <c r="L14" s="10"/>
      <c r="M14" s="10"/>
      <c r="N14" s="10"/>
    </row>
    <row r="15" spans="1:14">
      <c r="B15" s="10" t="s">
        <v>12</v>
      </c>
      <c r="C15" s="10"/>
      <c r="D15" s="10"/>
      <c r="E15" s="10"/>
      <c r="F15" s="10"/>
      <c r="G15" s="10"/>
      <c r="H15" s="12"/>
      <c r="I15" s="12" t="s">
        <v>9</v>
      </c>
      <c r="J15" s="12">
        <f>SUM(J14:J14)</f>
        <v>754</v>
      </c>
      <c r="K15" s="13"/>
      <c r="L15" s="10"/>
      <c r="M15" s="10"/>
      <c r="N15" s="10"/>
    </row>
    <row r="16" spans="1:14">
      <c r="A16" s="1" t="s">
        <v>23</v>
      </c>
      <c r="B16" s="10">
        <v>6300</v>
      </c>
      <c r="C16" s="10"/>
      <c r="D16" s="10"/>
      <c r="E16" s="10"/>
      <c r="F16" s="10"/>
      <c r="G16" s="10"/>
      <c r="H16" s="12">
        <v>1264</v>
      </c>
      <c r="I16" s="12" t="s">
        <v>10</v>
      </c>
      <c r="J16" s="12">
        <f>C14+J15</f>
        <v>757</v>
      </c>
      <c r="K16" s="13">
        <f>J16-H16</f>
        <v>-507</v>
      </c>
      <c r="L16" s="12"/>
      <c r="M16" s="12"/>
      <c r="N16" s="10"/>
    </row>
    <row r="17" spans="1:14">
      <c r="B17" s="10"/>
      <c r="C17" s="10"/>
      <c r="D17" s="10"/>
      <c r="E17" s="10"/>
      <c r="F17" s="10"/>
      <c r="G17" s="10"/>
      <c r="H17" s="12"/>
      <c r="I17" s="12"/>
      <c r="J17" s="12"/>
      <c r="K17" s="13"/>
      <c r="L17" s="12"/>
      <c r="M17" s="12"/>
      <c r="N17" s="10"/>
    </row>
    <row r="18" spans="1:14" s="7" customFormat="1">
      <c r="A18" s="1" t="s">
        <v>82</v>
      </c>
      <c r="B18" s="10" t="s">
        <v>75</v>
      </c>
      <c r="C18" s="10">
        <v>34355</v>
      </c>
      <c r="D18" s="10" t="s">
        <v>84</v>
      </c>
      <c r="E18" s="11">
        <v>43703</v>
      </c>
      <c r="F18" s="11">
        <v>43756</v>
      </c>
      <c r="G18" s="10">
        <v>4000</v>
      </c>
      <c r="H18" s="12">
        <v>0.81</v>
      </c>
      <c r="I18" s="12">
        <v>0.28999999999999998</v>
      </c>
      <c r="J18" s="12">
        <f t="shared" ref="J18:J25" si="7">G18*I18</f>
        <v>1160</v>
      </c>
      <c r="K18" s="13" t="str">
        <f t="shared" ref="K18:K25" ca="1" si="8">IF(AND(F18&lt;&gt;"", I18/H18&lt;=Allowed_Lose_Ratio),"Stop Lose!",IF(AND(F18&lt;&gt;"", _xlfn.DAYS(TODAY(), E18)&gt;2), "Hold Too Long", "Ok"))</f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113</v>
      </c>
      <c r="E19" s="11">
        <v>43734</v>
      </c>
      <c r="F19" s="11">
        <v>43756</v>
      </c>
      <c r="G19" s="10">
        <v>400</v>
      </c>
      <c r="H19" s="12">
        <v>9.5</v>
      </c>
      <c r="I19" s="12">
        <v>5.3</v>
      </c>
      <c r="J19" s="12">
        <f t="shared" si="7"/>
        <v>2120</v>
      </c>
      <c r="K19" s="13" t="str">
        <f t="shared" ca="1" si="8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120</v>
      </c>
      <c r="E20" s="11">
        <v>43740</v>
      </c>
      <c r="F20" s="11">
        <v>43784</v>
      </c>
      <c r="G20" s="10">
        <v>300</v>
      </c>
      <c r="H20" s="12">
        <v>18.850000000000001</v>
      </c>
      <c r="I20" s="12">
        <v>29.3</v>
      </c>
      <c r="J20" s="12">
        <f t="shared" si="7"/>
        <v>8790</v>
      </c>
      <c r="K20" s="13" t="e">
        <f t="shared" ca="1" si="8"/>
        <v>#NAME?</v>
      </c>
      <c r="L20" s="10"/>
      <c r="M20" s="10"/>
      <c r="N20" s="13"/>
    </row>
    <row r="21" spans="1:14" s="7" customFormat="1">
      <c r="A21" s="1"/>
      <c r="B21" s="10"/>
      <c r="C21" s="10"/>
      <c r="D21" s="10" t="s">
        <v>130</v>
      </c>
      <c r="E21" s="11">
        <v>43741</v>
      </c>
      <c r="F21" s="11">
        <v>43749</v>
      </c>
      <c r="G21" s="10">
        <v>1000</v>
      </c>
      <c r="H21" s="12">
        <v>1.73</v>
      </c>
      <c r="I21" s="12">
        <v>1.68</v>
      </c>
      <c r="J21" s="12">
        <f t="shared" ref="J21" si="9">G21*I21</f>
        <v>1680</v>
      </c>
      <c r="K21" s="13" t="e">
        <f t="shared" ref="K21" ca="1" si="10">IF(AND(F21&lt;&gt;"", I21/H21&lt;=Allowed_Lose_Ratio),"Stop Lose!",IF(AND(F21&lt;&gt;"", _xlfn.DAYS(TODAY(), E21)&gt;2), "Hold Too Long", "Ok"))</f>
        <v>#NAME?</v>
      </c>
      <c r="L21" s="10"/>
      <c r="M21" s="10"/>
      <c r="N21" s="13"/>
    </row>
    <row r="22" spans="1:14" s="7" customFormat="1">
      <c r="A22" s="1"/>
      <c r="B22" s="10"/>
      <c r="C22" s="10"/>
      <c r="D22" s="10" t="s">
        <v>122</v>
      </c>
      <c r="E22" s="11">
        <v>43739</v>
      </c>
      <c r="F22" s="11">
        <v>43742</v>
      </c>
      <c r="G22" s="10">
        <v>1000</v>
      </c>
      <c r="H22" s="12">
        <v>0.7</v>
      </c>
      <c r="I22" s="12">
        <v>0.03</v>
      </c>
      <c r="J22" s="12">
        <f t="shared" si="7"/>
        <v>30</v>
      </c>
      <c r="K22" s="13" t="str">
        <f t="shared" ca="1" si="8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123</v>
      </c>
      <c r="E23" s="11">
        <v>43739</v>
      </c>
      <c r="F23" s="11">
        <v>43742</v>
      </c>
      <c r="G23" s="10">
        <v>3000</v>
      </c>
      <c r="H23" s="12">
        <v>0.74</v>
      </c>
      <c r="I23" s="12">
        <v>0.01</v>
      </c>
      <c r="J23" s="12">
        <f t="shared" si="7"/>
        <v>30</v>
      </c>
      <c r="K23" s="13" t="str">
        <f t="shared" ca="1" si="8"/>
        <v>Stop Lose!</v>
      </c>
      <c r="L23" s="10"/>
      <c r="M23" s="10"/>
      <c r="N23" s="13"/>
    </row>
    <row r="24" spans="1:14" s="7" customFormat="1">
      <c r="A24" s="1"/>
      <c r="B24" s="10"/>
      <c r="C24" s="10"/>
      <c r="D24" s="10" t="s">
        <v>107</v>
      </c>
      <c r="E24" s="11">
        <v>43740</v>
      </c>
      <c r="F24" s="11">
        <v>43756</v>
      </c>
      <c r="G24" s="10">
        <v>1000</v>
      </c>
      <c r="H24" s="12">
        <v>2.0499999999999998</v>
      </c>
      <c r="I24" s="12">
        <v>4.7</v>
      </c>
      <c r="J24" s="12">
        <f t="shared" si="7"/>
        <v>4700</v>
      </c>
      <c r="K24" s="13" t="e">
        <f t="shared" ca="1" si="8"/>
        <v>#NAME?</v>
      </c>
      <c r="L24" s="10"/>
      <c r="M24" s="10"/>
      <c r="N24" s="13"/>
    </row>
    <row r="25" spans="1:14" s="7" customFormat="1">
      <c r="A25" s="1"/>
      <c r="B25" s="10"/>
      <c r="C25" s="10"/>
      <c r="D25" s="10" t="s">
        <v>89</v>
      </c>
      <c r="E25" s="11">
        <v>43717</v>
      </c>
      <c r="F25" s="11">
        <v>43756</v>
      </c>
      <c r="G25" s="10">
        <v>200</v>
      </c>
      <c r="H25" s="12">
        <v>2.56</v>
      </c>
      <c r="I25" s="12">
        <v>1.1499999999999999</v>
      </c>
      <c r="J25" s="12">
        <f t="shared" si="7"/>
        <v>229.99999999999997</v>
      </c>
      <c r="K25" s="13" t="str">
        <f t="shared" ca="1" si="8"/>
        <v>Stop Lose!</v>
      </c>
      <c r="L25" s="10"/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SUM(J18:J25)</f>
        <v>18740</v>
      </c>
      <c r="K26" s="13"/>
      <c r="L26" s="10">
        <f>SUMIF(F18:F25, "&lt;&gt;",J18:J25)</f>
        <v>18740</v>
      </c>
      <c r="M26" s="10" t="s">
        <v>36</v>
      </c>
      <c r="N26" s="13"/>
    </row>
    <row r="27" spans="1:14" s="7" customFormat="1">
      <c r="A27" s="1" t="s">
        <v>23</v>
      </c>
      <c r="B27" s="10">
        <v>8500</v>
      </c>
      <c r="C27" s="10"/>
      <c r="D27" s="10"/>
      <c r="E27" s="10"/>
      <c r="F27" s="10"/>
      <c r="G27" s="10"/>
      <c r="H27" s="12">
        <v>40664</v>
      </c>
      <c r="I27" s="12" t="s">
        <v>10</v>
      </c>
      <c r="J27" s="12">
        <f>C18+J26</f>
        <v>53095</v>
      </c>
      <c r="K27" s="13">
        <f>J27-H27</f>
        <v>12431</v>
      </c>
      <c r="L27" s="12">
        <f>J27-'20190927'!J28</f>
        <v>20985.75</v>
      </c>
      <c r="M27" s="12" t="s">
        <v>38</v>
      </c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1</v>
      </c>
      <c r="B30" s="10" t="s">
        <v>5</v>
      </c>
      <c r="C30" s="10">
        <v>74</v>
      </c>
      <c r="D30" s="10" t="s">
        <v>60</v>
      </c>
      <c r="E30" s="10"/>
      <c r="F30" s="10"/>
      <c r="G30" s="10">
        <v>13600</v>
      </c>
      <c r="H30" s="12">
        <v>1.21</v>
      </c>
      <c r="I30" s="12">
        <v>0.53</v>
      </c>
      <c r="J30" s="12">
        <f>G30*I30</f>
        <v>7208</v>
      </c>
      <c r="K30" s="13"/>
      <c r="L30" s="10" t="s">
        <v>105</v>
      </c>
      <c r="M30" s="10"/>
      <c r="N30" s="13"/>
    </row>
    <row r="31" spans="1:14" s="7" customFormat="1">
      <c r="A31" s="1"/>
      <c r="B31" s="10"/>
      <c r="C31" s="10"/>
      <c r="D31" s="10" t="s">
        <v>61</v>
      </c>
      <c r="E31" s="10"/>
      <c r="F31" s="10"/>
      <c r="G31" s="10">
        <v>42</v>
      </c>
      <c r="H31" s="12">
        <v>151.6</v>
      </c>
      <c r="I31" s="12">
        <v>132.38999999999999</v>
      </c>
      <c r="J31" s="12">
        <f>G31*I31</f>
        <v>5560.3799999999992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25</v>
      </c>
      <c r="E32" s="10"/>
      <c r="F32" s="10"/>
      <c r="G32" s="10">
        <v>1520</v>
      </c>
      <c r="H32" s="12">
        <v>4.33</v>
      </c>
      <c r="I32" s="12">
        <v>2.88</v>
      </c>
      <c r="J32" s="12">
        <f>G32*I32</f>
        <v>4377.5999999999995</v>
      </c>
      <c r="K32" s="13"/>
      <c r="L32" s="10"/>
      <c r="M32" s="10"/>
      <c r="N32" s="13"/>
    </row>
    <row r="33" spans="1:14" s="7" customFormat="1">
      <c r="A33" s="1"/>
      <c r="B33" s="10" t="s">
        <v>13</v>
      </c>
      <c r="C33" s="10"/>
      <c r="D33" s="10"/>
      <c r="E33" s="10"/>
      <c r="F33" s="10"/>
      <c r="G33" s="10"/>
      <c r="H33" s="12"/>
      <c r="I33" s="12" t="s">
        <v>9</v>
      </c>
      <c r="J33" s="12">
        <f>SUM(J30:J32)</f>
        <v>17145.98</v>
      </c>
      <c r="K33" s="13"/>
      <c r="L33" s="10"/>
      <c r="M33" s="10"/>
      <c r="N33" s="13"/>
    </row>
    <row r="34" spans="1:14" s="7" customFormat="1">
      <c r="A34" s="1" t="s">
        <v>23</v>
      </c>
      <c r="B34" s="10">
        <v>31340</v>
      </c>
      <c r="C34" s="10"/>
      <c r="D34" s="10"/>
      <c r="E34" s="10"/>
      <c r="F34" s="10"/>
      <c r="G34" s="10"/>
      <c r="H34" s="12">
        <v>31139</v>
      </c>
      <c r="I34" s="12" t="s">
        <v>10</v>
      </c>
      <c r="J34" s="12">
        <f>C30+J33</f>
        <v>17219.98</v>
      </c>
      <c r="K34" s="13">
        <f>J34-H34</f>
        <v>-13919.02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23</v>
      </c>
      <c r="B36" s="10">
        <f>B12+B16+B34</f>
        <v>131440</v>
      </c>
      <c r="C36" s="10"/>
      <c r="D36" s="10"/>
      <c r="E36" s="10"/>
      <c r="F36" s="10"/>
      <c r="G36" s="10"/>
      <c r="H36" s="12"/>
      <c r="I36" s="12" t="s">
        <v>14</v>
      </c>
      <c r="J36" s="12">
        <f>J12+J16+J34</f>
        <v>39909.979999999996</v>
      </c>
      <c r="K36" s="13"/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19</v>
      </c>
      <c r="C39" s="10">
        <v>16617</v>
      </c>
      <c r="D39" s="10" t="s">
        <v>24</v>
      </c>
      <c r="E39" s="10"/>
      <c r="F39" s="10"/>
      <c r="G39" s="10">
        <v>0</v>
      </c>
      <c r="H39" s="12">
        <v>49.28</v>
      </c>
      <c r="I39" s="12">
        <v>31</v>
      </c>
      <c r="J39" s="12">
        <f t="shared" ref="J39:J41" si="11">G39*I39</f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133</v>
      </c>
      <c r="E40" s="10"/>
      <c r="F40" s="10"/>
      <c r="G40" s="10">
        <v>1700</v>
      </c>
      <c r="H40" s="12">
        <v>5.16</v>
      </c>
      <c r="I40" s="12">
        <v>4.92</v>
      </c>
      <c r="J40" s="12">
        <f t="shared" si="11"/>
        <v>8364</v>
      </c>
      <c r="K40" s="13"/>
      <c r="L40" s="10"/>
      <c r="M40" s="10"/>
      <c r="N40" s="13"/>
    </row>
    <row r="41" spans="1:14" s="7" customFormat="1">
      <c r="A41" s="1"/>
      <c r="B41" s="10"/>
      <c r="C41" s="10"/>
      <c r="D41" s="10" t="s">
        <v>55</v>
      </c>
      <c r="E41" s="10"/>
      <c r="F41" s="10"/>
      <c r="G41" s="10">
        <v>3400</v>
      </c>
      <c r="H41" s="12">
        <v>9.7200000000000006</v>
      </c>
      <c r="I41" s="12">
        <v>8.07</v>
      </c>
      <c r="J41" s="12">
        <f t="shared" si="11"/>
        <v>27438</v>
      </c>
      <c r="K41" s="13"/>
      <c r="L41" s="10" t="s">
        <v>111</v>
      </c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SUM(J39:J41)</f>
        <v>35802</v>
      </c>
      <c r="K42" s="13"/>
      <c r="L42" s="10"/>
      <c r="M42" s="10"/>
      <c r="N42" s="13"/>
    </row>
    <row r="43" spans="1:14" s="7" customFormat="1">
      <c r="A43" s="1" t="s">
        <v>23</v>
      </c>
      <c r="B43" s="10">
        <v>68100</v>
      </c>
      <c r="C43" s="10"/>
      <c r="D43" s="10"/>
      <c r="E43" s="10"/>
      <c r="F43" s="10"/>
      <c r="G43" s="10"/>
      <c r="H43" s="12"/>
      <c r="I43" s="12" t="s">
        <v>10</v>
      </c>
      <c r="J43" s="12">
        <f>C39+J42</f>
        <v>52419</v>
      </c>
      <c r="K43" s="13">
        <f>J43-B43</f>
        <v>-15681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16</v>
      </c>
      <c r="C47" s="10">
        <v>17</v>
      </c>
      <c r="D47" s="10" t="s">
        <v>25</v>
      </c>
      <c r="E47" s="10"/>
      <c r="F47" s="10"/>
      <c r="G47" s="10">
        <v>16</v>
      </c>
      <c r="H47" s="12">
        <v>402.78</v>
      </c>
      <c r="I47" s="12">
        <v>434.16</v>
      </c>
      <c r="J47" s="12">
        <f>G47*I47</f>
        <v>6946.56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SUM(J47:J47)</f>
        <v>6946.56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>
        <f>C47+J48</f>
        <v>6963.56</v>
      </c>
      <c r="K49" s="13">
        <f t="shared" ref="K49:K61" si="12">J49-B49</f>
        <v>-3336.4399999999996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29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13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17</v>
      </c>
      <c r="H52" s="12">
        <v>402.2</v>
      </c>
      <c r="I52" s="12">
        <v>434.16</v>
      </c>
      <c r="J52" s="12">
        <f>G52*I52</f>
        <v>7380.72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11644.470000000001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11673.470000000001</v>
      </c>
      <c r="K54" s="13">
        <f t="shared" si="12"/>
        <v>-5326.5299999999988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121</v>
      </c>
      <c r="D56" s="10" t="s">
        <v>68</v>
      </c>
      <c r="E56" s="10"/>
      <c r="F56" s="10"/>
      <c r="G56" s="10">
        <v>1300</v>
      </c>
      <c r="H56" s="12">
        <v>6.01</v>
      </c>
      <c r="I56" s="12">
        <v>6.86</v>
      </c>
      <c r="J56" s="12">
        <f t="shared" ref="J56" si="14">G56*I56</f>
        <v>8918</v>
      </c>
      <c r="K56" s="13"/>
      <c r="L56" s="10"/>
      <c r="M56" s="10"/>
      <c r="N56" s="13"/>
    </row>
    <row r="57" spans="1:14" s="7" customFormat="1">
      <c r="A57" s="1"/>
      <c r="B57" s="10" t="s">
        <v>12</v>
      </c>
      <c r="C57" s="10"/>
      <c r="D57" s="10"/>
      <c r="E57" s="10"/>
      <c r="F57" s="10"/>
      <c r="G57" s="10"/>
      <c r="H57" s="12"/>
      <c r="I57" s="12" t="s">
        <v>9</v>
      </c>
      <c r="J57" s="12">
        <f>SUM(J56:J56)</f>
        <v>8918</v>
      </c>
      <c r="K57" s="13"/>
      <c r="L57" s="10"/>
      <c r="M57" s="10"/>
      <c r="N57" s="13"/>
    </row>
    <row r="58" spans="1:14" s="7" customFormat="1">
      <c r="A58" s="1" t="s">
        <v>23</v>
      </c>
      <c r="B58" s="10">
        <v>14100</v>
      </c>
      <c r="C58" s="10"/>
      <c r="D58" s="10"/>
      <c r="E58" s="10"/>
      <c r="F58" s="10"/>
      <c r="G58" s="10"/>
      <c r="H58" s="12"/>
      <c r="I58" s="12" t="s">
        <v>10</v>
      </c>
      <c r="J58" s="12">
        <f>C56+J57</f>
        <v>9039</v>
      </c>
      <c r="K58" s="13">
        <f t="shared" si="12"/>
        <v>-5061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 s="7" customFormat="1">
      <c r="A61" s="1" t="s">
        <v>23</v>
      </c>
      <c r="B61" s="10">
        <f>B49+B54+B58</f>
        <v>41400</v>
      </c>
      <c r="C61" s="10"/>
      <c r="D61" s="10"/>
      <c r="E61" s="10"/>
      <c r="F61" s="10"/>
      <c r="G61" s="10"/>
      <c r="H61" s="12"/>
      <c r="I61" s="12" t="s">
        <v>14</v>
      </c>
      <c r="J61" s="12">
        <f>J49+J54+J57</f>
        <v>27555.030000000002</v>
      </c>
      <c r="K61" s="13">
        <f t="shared" si="12"/>
        <v>-13844.969999999998</v>
      </c>
      <c r="L61" s="10"/>
      <c r="M61" s="10"/>
      <c r="N61" s="13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01"/>
  <sheetViews>
    <sheetView topLeftCell="C10" zoomScale="130" zoomScaleNormal="130" workbookViewId="0">
      <selection activeCell="J27" sqref="J27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376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2.13</v>
      </c>
      <c r="J3" s="12">
        <f>G3*I3</f>
        <v>3195</v>
      </c>
      <c r="K3" s="13" t="str">
        <f t="shared" ref="K3:K10" ca="1" si="0">IF(AND(F3&lt;&gt;"", I3/H3&lt;=Allowed_Lose_Ratio),"Stop Lose!",IF(AND(F3&lt;&gt;"", DAYS360(TODAY(), E3)&gt;2), "Hold Too Long", "Ok"))</f>
        <v>Ok</v>
      </c>
      <c r="L3" s="10" t="s">
        <v>137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2.4300000000000002</v>
      </c>
      <c r="J4" s="12">
        <f t="shared" ref="J4" si="1">G4*I4</f>
        <v>729</v>
      </c>
      <c r="K4" s="13" t="str">
        <f t="shared" ca="1" si="0"/>
        <v>Ok</v>
      </c>
      <c r="L4" s="10" t="s">
        <v>138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800</v>
      </c>
      <c r="H5" s="12">
        <v>6</v>
      </c>
      <c r="I5" s="12">
        <v>6.9</v>
      </c>
      <c r="J5" s="12">
        <f t="shared" ref="J5" si="2">G5*I5</f>
        <v>5520</v>
      </c>
      <c r="K5" s="13" t="str">
        <f t="shared" ca="1" si="0"/>
        <v>Ok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200</v>
      </c>
      <c r="H6" s="12">
        <v>17</v>
      </c>
      <c r="I6" s="12">
        <v>19</v>
      </c>
      <c r="J6" s="12">
        <f t="shared" ref="J6" si="3">G6*I6</f>
        <v>3800</v>
      </c>
      <c r="K6" s="13" t="str">
        <f t="shared" ca="1" si="0"/>
        <v>Ok</v>
      </c>
      <c r="L6" s="10"/>
      <c r="M6" s="10"/>
      <c r="N6" s="10"/>
    </row>
    <row r="7" spans="1:14">
      <c r="A7" s="8"/>
      <c r="B7" s="10"/>
      <c r="C7" s="10"/>
      <c r="D7" s="10" t="s">
        <v>126</v>
      </c>
      <c r="E7" s="11">
        <v>43741</v>
      </c>
      <c r="F7" s="11">
        <v>43749</v>
      </c>
      <c r="G7" s="10">
        <v>500</v>
      </c>
      <c r="H7" s="12">
        <v>2</v>
      </c>
      <c r="I7" s="12">
        <v>0.77</v>
      </c>
      <c r="J7" s="12">
        <f t="shared" ref="J7:J10" si="4">G7*I7</f>
        <v>385</v>
      </c>
      <c r="K7" s="13" t="str">
        <f t="shared" ca="1" si="0"/>
        <v>Stop Lose!</v>
      </c>
      <c r="L7" s="10" t="s">
        <v>134</v>
      </c>
      <c r="M7" s="10"/>
      <c r="N7" s="10"/>
    </row>
    <row r="8" spans="1:14">
      <c r="A8" s="8"/>
      <c r="B8" s="10"/>
      <c r="C8" s="10"/>
      <c r="D8" s="10" t="s">
        <v>131</v>
      </c>
      <c r="E8" s="11">
        <v>43741</v>
      </c>
      <c r="F8" s="11">
        <v>43749</v>
      </c>
      <c r="G8" s="10">
        <v>5000</v>
      </c>
      <c r="H8" s="12">
        <v>1.01</v>
      </c>
      <c r="I8" s="12">
        <v>0.39</v>
      </c>
      <c r="J8" s="12">
        <f t="shared" si="4"/>
        <v>1950</v>
      </c>
      <c r="K8" s="13" t="str">
        <f t="shared" ca="1" si="0"/>
        <v>Stop Lose!</v>
      </c>
      <c r="L8" s="10" t="s">
        <v>136</v>
      </c>
      <c r="M8" s="10"/>
      <c r="N8" s="10"/>
    </row>
    <row r="9" spans="1:14">
      <c r="A9" s="8"/>
      <c r="B9" s="10"/>
      <c r="C9" s="10"/>
      <c r="D9" s="10" t="s">
        <v>84</v>
      </c>
      <c r="E9" s="11">
        <v>43741</v>
      </c>
      <c r="F9" s="11">
        <v>43784</v>
      </c>
      <c r="G9" s="10">
        <v>4000</v>
      </c>
      <c r="H9" s="12">
        <v>0.86</v>
      </c>
      <c r="I9" s="12">
        <v>0.76</v>
      </c>
      <c r="J9" s="12">
        <f t="shared" si="4"/>
        <v>3040</v>
      </c>
      <c r="K9" s="13" t="str">
        <f t="shared" ca="1" si="0"/>
        <v>Ok</v>
      </c>
      <c r="L9" s="10" t="s">
        <v>135</v>
      </c>
      <c r="M9" s="10"/>
      <c r="N9" s="10"/>
    </row>
    <row r="10" spans="1:14">
      <c r="A10" s="8"/>
      <c r="B10" s="10"/>
      <c r="C10" s="10"/>
      <c r="D10" s="10" t="s">
        <v>84</v>
      </c>
      <c r="E10" s="11">
        <v>43705</v>
      </c>
      <c r="F10" s="11">
        <v>43756</v>
      </c>
      <c r="G10" s="10">
        <v>3000</v>
      </c>
      <c r="H10" s="12">
        <v>0.66</v>
      </c>
      <c r="I10" s="12">
        <v>0.23</v>
      </c>
      <c r="J10" s="12">
        <f t="shared" si="4"/>
        <v>690</v>
      </c>
      <c r="K10" s="13" t="str">
        <f t="shared" ca="1" si="0"/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SUM(J3:J10)</f>
        <v>19309</v>
      </c>
      <c r="K11" s="13"/>
      <c r="L11" s="10">
        <f>SUMIF(F3:F10, "&lt;&gt;",J3:J10)</f>
        <v>16114</v>
      </c>
      <c r="M11" s="10" t="s">
        <v>36</v>
      </c>
      <c r="N11" s="10"/>
    </row>
    <row r="12" spans="1:14">
      <c r="A12" s="1" t="s">
        <v>23</v>
      </c>
      <c r="B12" s="10">
        <v>93800</v>
      </c>
      <c r="C12" s="10"/>
      <c r="D12" s="10"/>
      <c r="E12" s="10"/>
      <c r="F12" s="10"/>
      <c r="G12" s="10"/>
      <c r="H12" s="12">
        <v>21933</v>
      </c>
      <c r="I12" s="12" t="s">
        <v>10</v>
      </c>
      <c r="J12" s="12">
        <f>C3+J11</f>
        <v>19685</v>
      </c>
      <c r="K12" s="13">
        <f>J12-H12</f>
        <v>-2248</v>
      </c>
      <c r="L12" s="12">
        <f>J12-'20190927'!J11</f>
        <v>3728</v>
      </c>
      <c r="M12" s="12" t="s">
        <v>38</v>
      </c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>
      <c r="A14" s="1" t="s">
        <v>22</v>
      </c>
      <c r="B14" s="10">
        <v>51927769</v>
      </c>
      <c r="C14" s="10">
        <v>3</v>
      </c>
      <c r="D14" s="10" t="s">
        <v>84</v>
      </c>
      <c r="E14" s="11">
        <v>43703</v>
      </c>
      <c r="F14" s="11">
        <v>43756</v>
      </c>
      <c r="G14" s="10">
        <v>1300</v>
      </c>
      <c r="H14" s="12">
        <v>1.02</v>
      </c>
      <c r="I14" s="12">
        <v>0.28999999999999998</v>
      </c>
      <c r="J14" s="12">
        <f t="shared" ref="J14" si="5">G14*I14</f>
        <v>377</v>
      </c>
      <c r="K14" s="13" t="str">
        <f ca="1">IF(AND(F14&lt;&gt;"", I14/H14&lt;=0.75),"Stop Lose!",IF(AND(F14&lt;&gt;"", _xlfn.DAYS(TODAY(), E14)&gt;2), "Hold Too Long", "Ok"))</f>
        <v>Stop Lose!</v>
      </c>
      <c r="L14" s="10"/>
      <c r="M14" s="10"/>
      <c r="N14" s="10"/>
    </row>
    <row r="15" spans="1:14">
      <c r="B15" s="10" t="s">
        <v>12</v>
      </c>
      <c r="C15" s="10"/>
      <c r="D15" s="10"/>
      <c r="E15" s="10"/>
      <c r="F15" s="10"/>
      <c r="G15" s="10"/>
      <c r="H15" s="12"/>
      <c r="I15" s="12" t="s">
        <v>9</v>
      </c>
      <c r="J15" s="12">
        <f>SUM(J14:J14)</f>
        <v>377</v>
      </c>
      <c r="K15" s="13"/>
      <c r="L15" s="10"/>
      <c r="M15" s="10"/>
      <c r="N15" s="10"/>
    </row>
    <row r="16" spans="1:14">
      <c r="A16" s="1" t="s">
        <v>23</v>
      </c>
      <c r="B16" s="10">
        <v>6300</v>
      </c>
      <c r="C16" s="10"/>
      <c r="D16" s="10"/>
      <c r="E16" s="10"/>
      <c r="F16" s="10"/>
      <c r="G16" s="10"/>
      <c r="H16" s="12">
        <v>1264</v>
      </c>
      <c r="I16" s="12" t="s">
        <v>10</v>
      </c>
      <c r="J16" s="12">
        <f>C14+J15</f>
        <v>380</v>
      </c>
      <c r="K16" s="13">
        <f>J16-H16</f>
        <v>-884</v>
      </c>
      <c r="L16" s="12"/>
      <c r="M16" s="12"/>
      <c r="N16" s="10"/>
    </row>
    <row r="17" spans="1:14">
      <c r="B17" s="10"/>
      <c r="C17" s="10"/>
      <c r="D17" s="10"/>
      <c r="E17" s="10"/>
      <c r="F17" s="10"/>
      <c r="G17" s="10"/>
      <c r="H17" s="12"/>
      <c r="I17" s="12"/>
      <c r="J17" s="12"/>
      <c r="K17" s="13"/>
      <c r="L17" s="12"/>
      <c r="M17" s="12"/>
      <c r="N17" s="10"/>
    </row>
    <row r="18" spans="1:14" s="7" customFormat="1">
      <c r="A18" s="1" t="s">
        <v>82</v>
      </c>
      <c r="B18" s="10" t="s">
        <v>75</v>
      </c>
      <c r="C18" s="10">
        <v>28944</v>
      </c>
      <c r="D18" s="10" t="s">
        <v>84</v>
      </c>
      <c r="E18" s="11">
        <v>43703</v>
      </c>
      <c r="F18" s="11">
        <v>43756</v>
      </c>
      <c r="G18" s="10">
        <v>4000</v>
      </c>
      <c r="H18" s="12">
        <v>0.81</v>
      </c>
      <c r="I18" s="12">
        <v>0.28999999999999998</v>
      </c>
      <c r="J18" s="12">
        <f t="shared" ref="J18:J25" si="6">G18*I18</f>
        <v>1160</v>
      </c>
      <c r="K18" s="13" t="str">
        <f t="shared" ref="K18:K25" ca="1" si="7">IF(AND(F18&lt;&gt;"", I18/H18&lt;=Allowed_Lose_Ratio),"Stop Lose!",IF(AND(F18&lt;&gt;"", DAYS360(TODAY(), E18)&gt;2), "Hold Too Long", "Ok"))</f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92</v>
      </c>
      <c r="E19" s="11">
        <v>43742</v>
      </c>
      <c r="F19" s="11">
        <v>43784</v>
      </c>
      <c r="G19" s="10">
        <v>1500</v>
      </c>
      <c r="H19" s="12">
        <v>1.26</v>
      </c>
      <c r="I19" s="12">
        <v>1.22</v>
      </c>
      <c r="J19" s="12">
        <f t="shared" ref="J19" si="8">G19*I19</f>
        <v>1830</v>
      </c>
      <c r="K19" s="13" t="str">
        <f t="shared" ca="1" si="7"/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113</v>
      </c>
      <c r="E20" s="11">
        <v>43734</v>
      </c>
      <c r="F20" s="11">
        <v>43756</v>
      </c>
      <c r="G20" s="10">
        <v>400</v>
      </c>
      <c r="H20" s="12">
        <v>9.5</v>
      </c>
      <c r="I20" s="12">
        <v>6.2</v>
      </c>
      <c r="J20" s="12">
        <f t="shared" si="6"/>
        <v>2480</v>
      </c>
      <c r="K20" s="13" t="str">
        <f t="shared" ca="1" si="7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120</v>
      </c>
      <c r="E21" s="11">
        <v>43740</v>
      </c>
      <c r="F21" s="11">
        <v>43784</v>
      </c>
      <c r="G21" s="10">
        <v>300</v>
      </c>
      <c r="H21" s="12">
        <v>18.850000000000001</v>
      </c>
      <c r="I21" s="12">
        <v>29.7</v>
      </c>
      <c r="J21" s="12">
        <f t="shared" si="6"/>
        <v>8910</v>
      </c>
      <c r="K21" s="13" t="str">
        <f t="shared" ca="1" si="7"/>
        <v>Ok</v>
      </c>
      <c r="L21" s="10"/>
      <c r="M21" s="10"/>
      <c r="N21" s="13"/>
    </row>
    <row r="22" spans="1:14" s="7" customFormat="1">
      <c r="A22" s="1"/>
      <c r="B22" s="10"/>
      <c r="C22" s="10"/>
      <c r="D22" s="10" t="s">
        <v>127</v>
      </c>
      <c r="E22" s="11">
        <v>43742</v>
      </c>
      <c r="F22" s="11">
        <v>43749</v>
      </c>
      <c r="G22" s="10">
        <v>4000</v>
      </c>
      <c r="H22" s="12">
        <v>0.96</v>
      </c>
      <c r="I22" s="12">
        <v>0.55000000000000004</v>
      </c>
      <c r="J22" s="12">
        <f t="shared" ref="J22" si="9">G22*I22</f>
        <v>2200</v>
      </c>
      <c r="K22" s="13" t="str">
        <f t="shared" ca="1" si="7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130</v>
      </c>
      <c r="E23" s="11">
        <v>43741</v>
      </c>
      <c r="F23" s="11">
        <v>43749</v>
      </c>
      <c r="G23" s="10">
        <v>1000</v>
      </c>
      <c r="H23" s="12">
        <v>1.73</v>
      </c>
      <c r="I23" s="12">
        <v>0.75</v>
      </c>
      <c r="J23" s="12">
        <f t="shared" si="6"/>
        <v>750</v>
      </c>
      <c r="K23" s="13" t="str">
        <f t="shared" ca="1" si="7"/>
        <v>Stop Lose!</v>
      </c>
      <c r="L23" s="10"/>
      <c r="M23" s="10"/>
      <c r="N23" s="13"/>
    </row>
    <row r="24" spans="1:14" s="7" customFormat="1">
      <c r="A24" s="1"/>
      <c r="B24" s="10"/>
      <c r="C24" s="10"/>
      <c r="D24" s="10" t="s">
        <v>107</v>
      </c>
      <c r="E24" s="11">
        <v>43740</v>
      </c>
      <c r="F24" s="11">
        <v>43756</v>
      </c>
      <c r="G24" s="10">
        <v>1000</v>
      </c>
      <c r="H24" s="12">
        <v>2.0499999999999998</v>
      </c>
      <c r="I24" s="12">
        <v>4.4000000000000004</v>
      </c>
      <c r="J24" s="12">
        <f t="shared" si="6"/>
        <v>4400</v>
      </c>
      <c r="K24" s="13" t="str">
        <f t="shared" ca="1" si="7"/>
        <v>Ok</v>
      </c>
      <c r="L24" s="10"/>
      <c r="M24" s="10"/>
      <c r="N24" s="13"/>
    </row>
    <row r="25" spans="1:14" s="7" customFormat="1">
      <c r="A25" s="1"/>
      <c r="B25" s="10"/>
      <c r="C25" s="10"/>
      <c r="D25" s="10" t="s">
        <v>89</v>
      </c>
      <c r="E25" s="11">
        <v>43717</v>
      </c>
      <c r="F25" s="11">
        <v>43756</v>
      </c>
      <c r="G25" s="10">
        <v>200</v>
      </c>
      <c r="H25" s="12">
        <v>2.56</v>
      </c>
      <c r="I25" s="12">
        <v>0.95</v>
      </c>
      <c r="J25" s="12">
        <f t="shared" si="6"/>
        <v>190</v>
      </c>
      <c r="K25" s="13" t="str">
        <f t="shared" ca="1" si="7"/>
        <v>Stop Lose!</v>
      </c>
      <c r="L25" s="10"/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SUM(J18:J25)</f>
        <v>21920</v>
      </c>
      <c r="K26" s="13"/>
      <c r="L26" s="10">
        <f>SUMIF(F18:F25, "&lt;&gt;",J18:J25)</f>
        <v>21920</v>
      </c>
      <c r="M26" s="10" t="s">
        <v>36</v>
      </c>
      <c r="N26" s="13"/>
    </row>
    <row r="27" spans="1:14" s="7" customFormat="1">
      <c r="A27" s="1" t="s">
        <v>23</v>
      </c>
      <c r="B27" s="10">
        <v>8500</v>
      </c>
      <c r="C27" s="10"/>
      <c r="D27" s="10"/>
      <c r="E27" s="10"/>
      <c r="F27" s="10"/>
      <c r="G27" s="10"/>
      <c r="H27" s="12">
        <v>53095</v>
      </c>
      <c r="I27" s="12" t="s">
        <v>10</v>
      </c>
      <c r="J27" s="12">
        <f>C18+J26</f>
        <v>50864</v>
      </c>
      <c r="K27" s="13">
        <f>J27-H27</f>
        <v>-2231</v>
      </c>
      <c r="L27" s="12">
        <f>J27-'20190927'!J28</f>
        <v>18754.75</v>
      </c>
      <c r="M27" s="12" t="s">
        <v>38</v>
      </c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1</v>
      </c>
      <c r="B30" s="10" t="s">
        <v>5</v>
      </c>
      <c r="C30" s="10">
        <v>74</v>
      </c>
      <c r="D30" s="10" t="s">
        <v>60</v>
      </c>
      <c r="E30" s="10"/>
      <c r="F30" s="10"/>
      <c r="G30" s="10">
        <v>13600</v>
      </c>
      <c r="H30" s="12">
        <v>1.21</v>
      </c>
      <c r="I30" s="12">
        <v>0.53</v>
      </c>
      <c r="J30" s="12">
        <f>G30*I30</f>
        <v>7208</v>
      </c>
      <c r="K30" s="13"/>
      <c r="L30" s="10" t="s">
        <v>105</v>
      </c>
      <c r="M30" s="10"/>
      <c r="N30" s="13"/>
    </row>
    <row r="31" spans="1:14" s="7" customFormat="1">
      <c r="A31" s="1"/>
      <c r="B31" s="10"/>
      <c r="C31" s="10"/>
      <c r="D31" s="10" t="s">
        <v>61</v>
      </c>
      <c r="E31" s="10"/>
      <c r="F31" s="10"/>
      <c r="G31" s="10">
        <v>42</v>
      </c>
      <c r="H31" s="12">
        <v>151.6</v>
      </c>
      <c r="I31" s="12">
        <v>132.38999999999999</v>
      </c>
      <c r="J31" s="12">
        <f>G31*I31</f>
        <v>5560.3799999999992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25</v>
      </c>
      <c r="E32" s="10"/>
      <c r="F32" s="10"/>
      <c r="G32" s="10">
        <v>1520</v>
      </c>
      <c r="H32" s="12">
        <v>4.33</v>
      </c>
      <c r="I32" s="12">
        <v>2.88</v>
      </c>
      <c r="J32" s="12">
        <f>G32*I32</f>
        <v>4377.5999999999995</v>
      </c>
      <c r="K32" s="13"/>
      <c r="L32" s="10"/>
      <c r="M32" s="10"/>
      <c r="N32" s="13"/>
    </row>
    <row r="33" spans="1:14" s="7" customFormat="1">
      <c r="A33" s="1"/>
      <c r="B33" s="10" t="s">
        <v>13</v>
      </c>
      <c r="C33" s="10"/>
      <c r="D33" s="10"/>
      <c r="E33" s="10"/>
      <c r="F33" s="10"/>
      <c r="G33" s="10"/>
      <c r="H33" s="12"/>
      <c r="I33" s="12" t="s">
        <v>9</v>
      </c>
      <c r="J33" s="12">
        <f>SUM(J30:J32)</f>
        <v>17145.98</v>
      </c>
      <c r="K33" s="13"/>
      <c r="L33" s="10"/>
      <c r="M33" s="10"/>
      <c r="N33" s="13"/>
    </row>
    <row r="34" spans="1:14" s="7" customFormat="1">
      <c r="A34" s="1" t="s">
        <v>23</v>
      </c>
      <c r="B34" s="10">
        <v>31340</v>
      </c>
      <c r="C34" s="10"/>
      <c r="D34" s="10"/>
      <c r="E34" s="10"/>
      <c r="F34" s="10"/>
      <c r="G34" s="10"/>
      <c r="H34" s="12">
        <v>31139</v>
      </c>
      <c r="I34" s="12" t="s">
        <v>10</v>
      </c>
      <c r="J34" s="12">
        <f>C30+J33</f>
        <v>17219.98</v>
      </c>
      <c r="K34" s="13">
        <f>J34-H34</f>
        <v>-13919.02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23</v>
      </c>
      <c r="B36" s="10">
        <f>B12+B16+B34</f>
        <v>131440</v>
      </c>
      <c r="C36" s="10"/>
      <c r="D36" s="10"/>
      <c r="E36" s="10"/>
      <c r="F36" s="10"/>
      <c r="G36" s="10"/>
      <c r="H36" s="12"/>
      <c r="I36" s="12" t="s">
        <v>14</v>
      </c>
      <c r="J36" s="12">
        <f>J12+J16+J34</f>
        <v>37284.979999999996</v>
      </c>
      <c r="K36" s="13"/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19</v>
      </c>
      <c r="C39" s="10">
        <v>16617</v>
      </c>
      <c r="D39" s="10" t="s">
        <v>24</v>
      </c>
      <c r="E39" s="10"/>
      <c r="F39" s="10"/>
      <c r="G39" s="10">
        <v>0</v>
      </c>
      <c r="H39" s="12">
        <v>49.28</v>
      </c>
      <c r="I39" s="12">
        <v>31</v>
      </c>
      <c r="J39" s="12">
        <f t="shared" ref="J39:J41" si="10">G39*I39</f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133</v>
      </c>
      <c r="E40" s="10"/>
      <c r="F40" s="10"/>
      <c r="G40" s="10">
        <v>1700</v>
      </c>
      <c r="H40" s="12">
        <v>5.16</v>
      </c>
      <c r="I40" s="12">
        <v>4.92</v>
      </c>
      <c r="J40" s="12">
        <f t="shared" si="10"/>
        <v>8364</v>
      </c>
      <c r="K40" s="13"/>
      <c r="L40" s="10"/>
      <c r="M40" s="10"/>
      <c r="N40" s="13"/>
    </row>
    <row r="41" spans="1:14" s="7" customFormat="1">
      <c r="A41" s="1"/>
      <c r="B41" s="10"/>
      <c r="C41" s="10"/>
      <c r="D41" s="10" t="s">
        <v>55</v>
      </c>
      <c r="E41" s="10"/>
      <c r="F41" s="10"/>
      <c r="G41" s="10">
        <v>3400</v>
      </c>
      <c r="H41" s="12">
        <v>9.7200000000000006</v>
      </c>
      <c r="I41" s="12">
        <v>8.07</v>
      </c>
      <c r="J41" s="12">
        <f t="shared" si="10"/>
        <v>27438</v>
      </c>
      <c r="K41" s="13"/>
      <c r="L41" s="10" t="s">
        <v>111</v>
      </c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SUM(J39:J41)</f>
        <v>35802</v>
      </c>
      <c r="K42" s="13"/>
      <c r="L42" s="10"/>
      <c r="M42" s="10"/>
      <c r="N42" s="13"/>
    </row>
    <row r="43" spans="1:14" s="7" customFormat="1">
      <c r="A43" s="1" t="s">
        <v>23</v>
      </c>
      <c r="B43" s="10">
        <v>68100</v>
      </c>
      <c r="C43" s="10"/>
      <c r="D43" s="10"/>
      <c r="E43" s="10"/>
      <c r="F43" s="10"/>
      <c r="G43" s="10"/>
      <c r="H43" s="12"/>
      <c r="I43" s="12" t="s">
        <v>10</v>
      </c>
      <c r="J43" s="12">
        <f>C39+J42</f>
        <v>52419</v>
      </c>
      <c r="K43" s="13">
        <f>J43-B43</f>
        <v>-15681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16</v>
      </c>
      <c r="C47" s="10">
        <v>17</v>
      </c>
      <c r="D47" s="10" t="s">
        <v>25</v>
      </c>
      <c r="E47" s="10"/>
      <c r="F47" s="10"/>
      <c r="G47" s="10">
        <v>16</v>
      </c>
      <c r="H47" s="12">
        <v>402.78</v>
      </c>
      <c r="I47" s="12">
        <v>434.16</v>
      </c>
      <c r="J47" s="12">
        <f>G47*I47</f>
        <v>6946.56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SUM(J47:J47)</f>
        <v>6946.56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10300</v>
      </c>
      <c r="C49" s="10"/>
      <c r="D49" s="10"/>
      <c r="E49" s="10"/>
      <c r="F49" s="10"/>
      <c r="G49" s="10"/>
      <c r="H49" s="12"/>
      <c r="I49" s="12" t="s">
        <v>10</v>
      </c>
      <c r="J49" s="12">
        <f>C47+J48</f>
        <v>6963.56</v>
      </c>
      <c r="K49" s="13">
        <f t="shared" ref="K49:K61" si="11">J49-B49</f>
        <v>-3336.4399999999996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17</v>
      </c>
      <c r="C51" s="10">
        <v>29</v>
      </c>
      <c r="D51" s="10" t="s">
        <v>24</v>
      </c>
      <c r="E51" s="10"/>
      <c r="F51" s="10"/>
      <c r="G51" s="10">
        <v>75</v>
      </c>
      <c r="H51" s="12">
        <v>65.2</v>
      </c>
      <c r="I51" s="12">
        <v>56.85</v>
      </c>
      <c r="J51" s="12">
        <f t="shared" ref="J51" si="12">G51*I51</f>
        <v>4263.75</v>
      </c>
      <c r="K51" s="13"/>
      <c r="L51" s="10"/>
      <c r="M51" s="10"/>
      <c r="N51" s="13"/>
    </row>
    <row r="52" spans="1:14" s="7" customFormat="1">
      <c r="A52" s="1"/>
      <c r="B52" s="10"/>
      <c r="C52" s="10"/>
      <c r="D52" s="10" t="s">
        <v>93</v>
      </c>
      <c r="E52" s="10"/>
      <c r="F52" s="10"/>
      <c r="G52" s="10">
        <v>17</v>
      </c>
      <c r="H52" s="12">
        <v>402.2</v>
      </c>
      <c r="I52" s="12">
        <v>434.16</v>
      </c>
      <c r="J52" s="12">
        <f>G52*I52</f>
        <v>7380.72</v>
      </c>
      <c r="K52" s="13"/>
      <c r="L52" s="10"/>
      <c r="M52" s="10"/>
      <c r="N52" s="13"/>
    </row>
    <row r="53" spans="1:14" s="7" customFormat="1">
      <c r="A53" s="1"/>
      <c r="B53" s="10" t="s">
        <v>13</v>
      </c>
      <c r="C53" s="10"/>
      <c r="D53" s="10"/>
      <c r="E53" s="10"/>
      <c r="F53" s="10"/>
      <c r="G53" s="10"/>
      <c r="H53" s="12"/>
      <c r="I53" s="12" t="s">
        <v>9</v>
      </c>
      <c r="J53" s="12">
        <f>SUM(J51:J52)</f>
        <v>11644.470000000001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17000</v>
      </c>
      <c r="C54" s="10"/>
      <c r="D54" s="10"/>
      <c r="E54" s="10"/>
      <c r="F54" s="10"/>
      <c r="G54" s="10"/>
      <c r="H54" s="12"/>
      <c r="I54" s="12" t="s">
        <v>10</v>
      </c>
      <c r="J54" s="12">
        <f>C51+J53</f>
        <v>11673.470000000001</v>
      </c>
      <c r="K54" s="13">
        <f t="shared" si="11"/>
        <v>-5326.5299999999988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15</v>
      </c>
      <c r="B56" s="10" t="s">
        <v>20</v>
      </c>
      <c r="C56" s="10">
        <v>121</v>
      </c>
      <c r="D56" s="10" t="s">
        <v>68</v>
      </c>
      <c r="E56" s="10"/>
      <c r="F56" s="10"/>
      <c r="G56" s="10">
        <v>1300</v>
      </c>
      <c r="H56" s="12">
        <v>6.01</v>
      </c>
      <c r="I56" s="12">
        <v>6.86</v>
      </c>
      <c r="J56" s="12">
        <f t="shared" ref="J56" si="13">G56*I56</f>
        <v>8918</v>
      </c>
      <c r="K56" s="13"/>
      <c r="L56" s="10"/>
      <c r="M56" s="10"/>
      <c r="N56" s="13"/>
    </row>
    <row r="57" spans="1:14" s="7" customFormat="1">
      <c r="A57" s="1"/>
      <c r="B57" s="10" t="s">
        <v>12</v>
      </c>
      <c r="C57" s="10"/>
      <c r="D57" s="10"/>
      <c r="E57" s="10"/>
      <c r="F57" s="10"/>
      <c r="G57" s="10"/>
      <c r="H57" s="12"/>
      <c r="I57" s="12" t="s">
        <v>9</v>
      </c>
      <c r="J57" s="12">
        <f>SUM(J56:J56)</f>
        <v>8918</v>
      </c>
      <c r="K57" s="13"/>
      <c r="L57" s="10"/>
      <c r="M57" s="10"/>
      <c r="N57" s="13"/>
    </row>
    <row r="58" spans="1:14" s="7" customFormat="1">
      <c r="A58" s="1" t="s">
        <v>23</v>
      </c>
      <c r="B58" s="10">
        <v>14100</v>
      </c>
      <c r="C58" s="10"/>
      <c r="D58" s="10"/>
      <c r="E58" s="10"/>
      <c r="F58" s="10"/>
      <c r="G58" s="10"/>
      <c r="H58" s="12"/>
      <c r="I58" s="12" t="s">
        <v>10</v>
      </c>
      <c r="J58" s="12">
        <f>C56+J57</f>
        <v>9039</v>
      </c>
      <c r="K58" s="13">
        <f t="shared" si="11"/>
        <v>-5061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 s="7" customFormat="1">
      <c r="A61" s="1" t="s">
        <v>23</v>
      </c>
      <c r="B61" s="10">
        <f>B49+B54+B58</f>
        <v>41400</v>
      </c>
      <c r="C61" s="10"/>
      <c r="D61" s="10"/>
      <c r="E61" s="10"/>
      <c r="F61" s="10"/>
      <c r="G61" s="10"/>
      <c r="H61" s="12"/>
      <c r="I61" s="12" t="s">
        <v>14</v>
      </c>
      <c r="J61" s="12">
        <f>J49+J54+J57</f>
        <v>27555.030000000002</v>
      </c>
      <c r="K61" s="13">
        <f t="shared" si="11"/>
        <v>-13844.969999999998</v>
      </c>
      <c r="L61" s="10"/>
      <c r="M61" s="10"/>
      <c r="N61" s="13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02"/>
  <sheetViews>
    <sheetView topLeftCell="B13" zoomScale="130" zoomScaleNormal="130" workbookViewId="0">
      <selection activeCell="J27" sqref="J27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89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2.08</v>
      </c>
      <c r="J3" s="12">
        <f>G3*I3</f>
        <v>3120</v>
      </c>
      <c r="K3" s="13" t="str">
        <f t="shared" ref="K3:K10" ca="1" si="0">IF(AND(F3&lt;&gt;"", I3/H3&lt;=Allowed_Lose_Ratio),"Stop Lose!",IF(AND(F3&lt;&gt;"", DAYS360(TODAY(), E3)&gt;2), "Hold Too Long", "Ok"))</f>
        <v>Ok</v>
      </c>
      <c r="L3" s="10" t="s">
        <v>141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1.52</v>
      </c>
      <c r="J4" s="12">
        <f t="shared" ref="J4:J10" si="1">G4*I4</f>
        <v>456</v>
      </c>
      <c r="K4" s="13" t="str">
        <f t="shared" ca="1" si="0"/>
        <v>Ok</v>
      </c>
      <c r="L4" s="10" t="s">
        <v>138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800</v>
      </c>
      <c r="H5" s="12">
        <v>6</v>
      </c>
      <c r="I5" s="12">
        <v>5.3</v>
      </c>
      <c r="J5" s="12">
        <f t="shared" si="1"/>
        <v>4240</v>
      </c>
      <c r="K5" s="13" t="str">
        <f t="shared" ca="1" si="0"/>
        <v>Ok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200</v>
      </c>
      <c r="H6" s="12">
        <v>17</v>
      </c>
      <c r="I6" s="12">
        <v>18.399999999999999</v>
      </c>
      <c r="J6" s="12">
        <f t="shared" si="1"/>
        <v>3679.9999999999995</v>
      </c>
      <c r="K6" s="13" t="str">
        <f t="shared" ca="1" si="0"/>
        <v>Ok</v>
      </c>
      <c r="L6" s="10"/>
      <c r="M6" s="10"/>
      <c r="N6" s="10"/>
    </row>
    <row r="7" spans="1:14">
      <c r="B7" s="10"/>
      <c r="C7" s="10"/>
      <c r="D7" s="10" t="s">
        <v>131</v>
      </c>
      <c r="E7" s="11">
        <v>43741</v>
      </c>
      <c r="F7" s="11">
        <v>43747</v>
      </c>
      <c r="G7" s="10">
        <v>5000</v>
      </c>
      <c r="H7" s="12">
        <v>1.01</v>
      </c>
      <c r="I7" s="12">
        <v>0.26</v>
      </c>
      <c r="J7" s="12">
        <f t="shared" ref="J7" si="2">G7*I7</f>
        <v>1300</v>
      </c>
      <c r="K7" s="13" t="str">
        <f t="shared" ca="1" si="0"/>
        <v>Stop Lose!</v>
      </c>
      <c r="L7" s="10"/>
      <c r="M7" s="10"/>
      <c r="N7" s="10"/>
    </row>
    <row r="8" spans="1:14">
      <c r="A8" s="8"/>
      <c r="B8" s="10"/>
      <c r="C8" s="10"/>
      <c r="D8" s="10" t="s">
        <v>142</v>
      </c>
      <c r="E8" s="11">
        <v>43745</v>
      </c>
      <c r="F8" s="11">
        <v>43749</v>
      </c>
      <c r="G8" s="10">
        <v>600</v>
      </c>
      <c r="H8" s="12">
        <v>0.97</v>
      </c>
      <c r="I8" s="12">
        <v>0.98</v>
      </c>
      <c r="J8" s="12">
        <f t="shared" si="1"/>
        <v>588</v>
      </c>
      <c r="K8" s="13" t="str">
        <f t="shared" ca="1" si="0"/>
        <v>Ok</v>
      </c>
      <c r="L8" s="10"/>
      <c r="M8" s="10"/>
      <c r="N8" s="10"/>
    </row>
    <row r="9" spans="1:14">
      <c r="A9" s="8"/>
      <c r="B9" s="10"/>
      <c r="C9" s="10"/>
      <c r="D9" s="10" t="s">
        <v>84</v>
      </c>
      <c r="E9" s="11">
        <v>43741</v>
      </c>
      <c r="F9" s="11">
        <v>43784</v>
      </c>
      <c r="G9" s="10">
        <v>4000</v>
      </c>
      <c r="H9" s="12">
        <v>0.86</v>
      </c>
      <c r="I9" s="12">
        <v>0.85</v>
      </c>
      <c r="J9" s="12">
        <f t="shared" si="1"/>
        <v>3400</v>
      </c>
      <c r="K9" s="13" t="str">
        <f t="shared" ca="1" si="0"/>
        <v>Ok</v>
      </c>
      <c r="L9" s="10" t="s">
        <v>140</v>
      </c>
      <c r="M9" s="10"/>
      <c r="N9" s="10"/>
    </row>
    <row r="10" spans="1:14">
      <c r="A10" s="8"/>
      <c r="B10" s="10"/>
      <c r="C10" s="10"/>
      <c r="D10" s="10" t="s">
        <v>84</v>
      </c>
      <c r="E10" s="11">
        <v>43705</v>
      </c>
      <c r="F10" s="11">
        <v>43756</v>
      </c>
      <c r="G10" s="10">
        <v>3000</v>
      </c>
      <c r="H10" s="12">
        <v>0.66</v>
      </c>
      <c r="I10" s="12">
        <v>0.31</v>
      </c>
      <c r="J10" s="12">
        <f t="shared" si="1"/>
        <v>930</v>
      </c>
      <c r="K10" s="13" t="str">
        <f t="shared" ca="1" si="0"/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SUM(J3:J10)</f>
        <v>17714</v>
      </c>
      <c r="K11" s="13"/>
      <c r="L11" s="10">
        <f>SUMIF(F3:F10, "&lt;&gt;",J3:J10)</f>
        <v>14594</v>
      </c>
      <c r="M11" s="10" t="s">
        <v>36</v>
      </c>
      <c r="N11" s="10"/>
    </row>
    <row r="12" spans="1:14">
      <c r="A12" s="1" t="s">
        <v>23</v>
      </c>
      <c r="B12" s="10">
        <v>93800</v>
      </c>
      <c r="C12" s="10"/>
      <c r="D12" s="10"/>
      <c r="E12" s="10"/>
      <c r="F12" s="10"/>
      <c r="G12" s="10"/>
      <c r="H12" s="12">
        <v>19684</v>
      </c>
      <c r="I12" s="12" t="s">
        <v>10</v>
      </c>
      <c r="J12" s="12">
        <f>C3+J11</f>
        <v>17803</v>
      </c>
      <c r="K12" s="13">
        <f>J12-H12</f>
        <v>-1881</v>
      </c>
      <c r="L12" s="12">
        <f>J12-'20191004'!J11</f>
        <v>-1506</v>
      </c>
      <c r="M12" s="12" t="s">
        <v>38</v>
      </c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>
      <c r="A14" s="1" t="s">
        <v>22</v>
      </c>
      <c r="B14" s="10">
        <v>51927769</v>
      </c>
      <c r="C14" s="10">
        <v>3</v>
      </c>
      <c r="D14" s="10" t="s">
        <v>84</v>
      </c>
      <c r="E14" s="11">
        <v>43703</v>
      </c>
      <c r="F14" s="11">
        <v>43756</v>
      </c>
      <c r="G14" s="10">
        <v>1300</v>
      </c>
      <c r="H14" s="12">
        <v>1.02</v>
      </c>
      <c r="I14" s="12">
        <v>0.31</v>
      </c>
      <c r="J14" s="12">
        <f t="shared" ref="J14" si="3">G14*I14</f>
        <v>403</v>
      </c>
      <c r="K14" s="13" t="str">
        <f ca="1">IF(AND(F14&lt;&gt;"", I14/H14&lt;=0.75),"Stop Lose!",IF(AND(F14&lt;&gt;"", _xlfn.DAYS(TODAY(), E14)&gt;2), "Hold Too Long", "Ok"))</f>
        <v>Stop Lose!</v>
      </c>
      <c r="L14" s="10"/>
      <c r="M14" s="10"/>
      <c r="N14" s="10"/>
    </row>
    <row r="15" spans="1:14">
      <c r="B15" s="10" t="s">
        <v>12</v>
      </c>
      <c r="C15" s="10"/>
      <c r="D15" s="10"/>
      <c r="E15" s="10"/>
      <c r="F15" s="10"/>
      <c r="G15" s="10"/>
      <c r="H15" s="12"/>
      <c r="I15" s="12" t="s">
        <v>9</v>
      </c>
      <c r="J15" s="12">
        <f>SUM(J14:J14)</f>
        <v>403</v>
      </c>
      <c r="K15" s="13"/>
      <c r="L15" s="10"/>
      <c r="M15" s="10"/>
      <c r="N15" s="10"/>
    </row>
    <row r="16" spans="1:14">
      <c r="A16" s="1" t="s">
        <v>23</v>
      </c>
      <c r="B16" s="10">
        <v>6300</v>
      </c>
      <c r="C16" s="10"/>
      <c r="D16" s="10"/>
      <c r="E16" s="10"/>
      <c r="F16" s="10"/>
      <c r="G16" s="10"/>
      <c r="H16" s="12">
        <v>1264</v>
      </c>
      <c r="I16" s="12" t="s">
        <v>10</v>
      </c>
      <c r="J16" s="12">
        <f>C14+J15</f>
        <v>406</v>
      </c>
      <c r="K16" s="13">
        <f>J16-H16</f>
        <v>-858</v>
      </c>
      <c r="L16" s="12"/>
      <c r="M16" s="12"/>
      <c r="N16" s="10"/>
    </row>
    <row r="17" spans="1:14">
      <c r="B17" s="10"/>
      <c r="C17" s="10"/>
      <c r="D17" s="10"/>
      <c r="E17" s="10"/>
      <c r="F17" s="10"/>
      <c r="G17" s="10"/>
      <c r="H17" s="12"/>
      <c r="I17" s="12"/>
      <c r="J17" s="12"/>
      <c r="K17" s="13"/>
      <c r="L17" s="12"/>
      <c r="M17" s="12"/>
      <c r="N17" s="10"/>
    </row>
    <row r="18" spans="1:14" s="7" customFormat="1">
      <c r="A18" s="1" t="s">
        <v>82</v>
      </c>
      <c r="B18" s="10" t="s">
        <v>75</v>
      </c>
      <c r="C18" s="10">
        <v>16673</v>
      </c>
      <c r="D18" s="10" t="s">
        <v>84</v>
      </c>
      <c r="E18" s="11">
        <v>43703</v>
      </c>
      <c r="F18" s="11">
        <v>43756</v>
      </c>
      <c r="G18" s="10">
        <v>4000</v>
      </c>
      <c r="H18" s="12">
        <v>0.81</v>
      </c>
      <c r="I18" s="12">
        <v>0.31</v>
      </c>
      <c r="J18" s="12">
        <f t="shared" ref="J18:J26" si="4">G18*I18</f>
        <v>1240</v>
      </c>
      <c r="K18" s="13" t="str">
        <f t="shared" ref="K18:K26" ca="1" si="5">IF(AND(F18&lt;&gt;"", I18/H18&lt;=Allowed_Lose_Ratio),"Stop Lose!",IF(AND(F18&lt;&gt;"", DAYS360(TODAY(), E18)&gt;2), "Hold Too Long", "Ok"))</f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92</v>
      </c>
      <c r="E19" s="11">
        <v>43742</v>
      </c>
      <c r="F19" s="11">
        <v>43784</v>
      </c>
      <c r="G19" s="10">
        <v>3000</v>
      </c>
      <c r="H19" s="12">
        <v>1.28</v>
      </c>
      <c r="I19" s="12">
        <v>1.4</v>
      </c>
      <c r="J19" s="12">
        <f t="shared" si="4"/>
        <v>4200</v>
      </c>
      <c r="K19" s="13" t="str">
        <f t="shared" ca="1" si="5"/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113</v>
      </c>
      <c r="E20" s="11">
        <v>43734</v>
      </c>
      <c r="F20" s="11">
        <v>43756</v>
      </c>
      <c r="G20" s="10">
        <v>400</v>
      </c>
      <c r="H20" s="12">
        <v>9.5</v>
      </c>
      <c r="I20" s="12">
        <v>4.0999999999999996</v>
      </c>
      <c r="J20" s="12">
        <f t="shared" si="4"/>
        <v>1639.9999999999998</v>
      </c>
      <c r="K20" s="13" t="str">
        <f t="shared" ca="1" si="5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144</v>
      </c>
      <c r="E21" s="11">
        <v>43745</v>
      </c>
      <c r="F21" s="11">
        <v>43770</v>
      </c>
      <c r="G21" s="10">
        <v>800</v>
      </c>
      <c r="H21" s="12">
        <v>15.38</v>
      </c>
      <c r="I21" s="12">
        <v>15.5</v>
      </c>
      <c r="J21" s="12">
        <f t="shared" ref="J21" si="6">G21*I21</f>
        <v>12400</v>
      </c>
      <c r="K21" s="13" t="str">
        <f t="shared" ca="1" si="5"/>
        <v>Ok</v>
      </c>
      <c r="L21" s="10" t="s">
        <v>145</v>
      </c>
      <c r="M21" s="10"/>
      <c r="N21" s="13"/>
    </row>
    <row r="22" spans="1:14" s="7" customFormat="1">
      <c r="A22" s="1"/>
      <c r="B22" s="10"/>
      <c r="C22" s="10"/>
      <c r="D22" s="10" t="s">
        <v>120</v>
      </c>
      <c r="E22" s="11">
        <v>43740</v>
      </c>
      <c r="F22" s="11">
        <v>43784</v>
      </c>
      <c r="G22" s="10">
        <v>300</v>
      </c>
      <c r="H22" s="12">
        <v>18.850000000000001</v>
      </c>
      <c r="I22" s="12">
        <v>28.8</v>
      </c>
      <c r="J22" s="12">
        <f t="shared" si="4"/>
        <v>8640</v>
      </c>
      <c r="K22" s="13" t="str">
        <f t="shared" ca="1" si="5"/>
        <v>Ok</v>
      </c>
      <c r="L22" s="10"/>
      <c r="M22" s="10"/>
      <c r="N22" s="13"/>
    </row>
    <row r="23" spans="1:14" s="7" customFormat="1">
      <c r="A23" s="1"/>
      <c r="B23" s="10"/>
      <c r="C23" s="10"/>
      <c r="D23" s="10" t="s">
        <v>143</v>
      </c>
      <c r="E23" s="11">
        <v>43745</v>
      </c>
      <c r="F23" s="11">
        <v>43749</v>
      </c>
      <c r="G23" s="10">
        <v>1000</v>
      </c>
      <c r="H23" s="12">
        <v>0.98</v>
      </c>
      <c r="I23" s="12">
        <v>1.03</v>
      </c>
      <c r="J23" s="12">
        <f t="shared" si="4"/>
        <v>1030</v>
      </c>
      <c r="K23" s="13" t="str">
        <f t="shared" ca="1" si="5"/>
        <v>Ok</v>
      </c>
      <c r="L23" s="10"/>
      <c r="M23" s="10"/>
      <c r="N23" s="13"/>
    </row>
    <row r="24" spans="1:14" s="7" customFormat="1">
      <c r="A24" s="1"/>
      <c r="B24" s="10"/>
      <c r="C24" s="10"/>
      <c r="D24" s="10" t="s">
        <v>130</v>
      </c>
      <c r="E24" s="11">
        <v>43741</v>
      </c>
      <c r="F24" s="11">
        <v>43749</v>
      </c>
      <c r="G24" s="10">
        <v>1000</v>
      </c>
      <c r="H24" s="12">
        <v>1.73</v>
      </c>
      <c r="I24" s="12">
        <v>0.75</v>
      </c>
      <c r="J24" s="12">
        <f t="shared" si="4"/>
        <v>750</v>
      </c>
      <c r="K24" s="13" t="str">
        <f t="shared" ca="1" si="5"/>
        <v>Stop Lose!</v>
      </c>
      <c r="L24" s="10"/>
      <c r="M24" s="10"/>
      <c r="N24" s="13"/>
    </row>
    <row r="25" spans="1:14" s="7" customFormat="1">
      <c r="A25" s="1"/>
      <c r="B25" s="10"/>
      <c r="C25" s="10"/>
      <c r="D25" s="10" t="s">
        <v>107</v>
      </c>
      <c r="E25" s="11">
        <v>43740</v>
      </c>
      <c r="F25" s="11">
        <v>43756</v>
      </c>
      <c r="G25" s="10">
        <v>1000</v>
      </c>
      <c r="H25" s="12">
        <v>2.0499999999999998</v>
      </c>
      <c r="I25" s="12">
        <v>2.9</v>
      </c>
      <c r="J25" s="12">
        <f t="shared" si="4"/>
        <v>2900</v>
      </c>
      <c r="K25" s="13" t="str">
        <f t="shared" ca="1" si="5"/>
        <v>Ok</v>
      </c>
      <c r="L25" s="10"/>
      <c r="M25" s="10"/>
      <c r="N25" s="13"/>
    </row>
    <row r="26" spans="1:14" s="7" customFormat="1">
      <c r="A26" s="1"/>
      <c r="B26" s="10"/>
      <c r="C26" s="10"/>
      <c r="D26" s="10" t="s">
        <v>89</v>
      </c>
      <c r="E26" s="11">
        <v>43717</v>
      </c>
      <c r="F26" s="11">
        <v>43756</v>
      </c>
      <c r="G26" s="10">
        <v>200</v>
      </c>
      <c r="H26" s="12">
        <v>2.56</v>
      </c>
      <c r="I26" s="12">
        <v>0.55000000000000004</v>
      </c>
      <c r="J26" s="12">
        <f t="shared" si="4"/>
        <v>110.00000000000001</v>
      </c>
      <c r="K26" s="13" t="str">
        <f t="shared" ca="1" si="5"/>
        <v>Stop Lose!</v>
      </c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SUM(J18:J26)</f>
        <v>32910</v>
      </c>
      <c r="K27" s="13"/>
      <c r="L27" s="10">
        <f>SUMIF(F18:F26, "&lt;&gt;",J18:J26)</f>
        <v>32910</v>
      </c>
      <c r="M27" s="10" t="s">
        <v>36</v>
      </c>
      <c r="N27" s="13"/>
    </row>
    <row r="28" spans="1:14" s="7" customFormat="1">
      <c r="A28" s="1" t="s">
        <v>23</v>
      </c>
      <c r="B28" s="10">
        <v>8500</v>
      </c>
      <c r="C28" s="10"/>
      <c r="D28" s="10"/>
      <c r="E28" s="10"/>
      <c r="F28" s="10"/>
      <c r="G28" s="10"/>
      <c r="H28" s="12">
        <v>50864</v>
      </c>
      <c r="I28" s="12" t="s">
        <v>10</v>
      </c>
      <c r="J28" s="12">
        <f>C18+J27</f>
        <v>49583</v>
      </c>
      <c r="K28" s="13">
        <f>J28-H28</f>
        <v>-1281</v>
      </c>
      <c r="L28" s="12">
        <f>J28-'20191004'!J27</f>
        <v>-1281</v>
      </c>
      <c r="M28" s="12" t="s">
        <v>38</v>
      </c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1</v>
      </c>
      <c r="B31" s="10" t="s">
        <v>5</v>
      </c>
      <c r="C31" s="10">
        <v>74</v>
      </c>
      <c r="D31" s="10" t="s">
        <v>60</v>
      </c>
      <c r="E31" s="10"/>
      <c r="F31" s="10"/>
      <c r="G31" s="10">
        <v>13600</v>
      </c>
      <c r="H31" s="12">
        <v>1.21</v>
      </c>
      <c r="I31" s="12">
        <v>0.53</v>
      </c>
      <c r="J31" s="12">
        <f>G31*I31</f>
        <v>7208</v>
      </c>
      <c r="K31" s="13"/>
      <c r="L31" s="10" t="s">
        <v>146</v>
      </c>
      <c r="M31" s="10"/>
      <c r="N31" s="13"/>
    </row>
    <row r="32" spans="1:14" s="7" customFormat="1">
      <c r="A32" s="1"/>
      <c r="B32" s="10"/>
      <c r="C32" s="10"/>
      <c r="D32" s="10" t="s">
        <v>61</v>
      </c>
      <c r="E32" s="10"/>
      <c r="F32" s="10"/>
      <c r="G32" s="10">
        <v>42</v>
      </c>
      <c r="H32" s="12">
        <v>151.6</v>
      </c>
      <c r="I32" s="12">
        <v>132.38999999999999</v>
      </c>
      <c r="J32" s="12">
        <f>G32*I32</f>
        <v>5560.3799999999992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25</v>
      </c>
      <c r="E33" s="10"/>
      <c r="F33" s="10"/>
      <c r="G33" s="10">
        <v>1520</v>
      </c>
      <c r="H33" s="12">
        <v>4.33</v>
      </c>
      <c r="I33" s="12">
        <v>2.88</v>
      </c>
      <c r="J33" s="12">
        <f>G33*I33</f>
        <v>4377.5999999999995</v>
      </c>
      <c r="K33" s="13"/>
      <c r="L33" s="10"/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SUM(J31:J33)</f>
        <v>17145.98</v>
      </c>
      <c r="K34" s="13"/>
      <c r="L34" s="10"/>
      <c r="M34" s="10"/>
      <c r="N34" s="13"/>
    </row>
    <row r="35" spans="1:14" s="7" customFormat="1">
      <c r="A35" s="1" t="s">
        <v>23</v>
      </c>
      <c r="B35" s="10">
        <v>31340</v>
      </c>
      <c r="C35" s="10"/>
      <c r="D35" s="10"/>
      <c r="E35" s="10"/>
      <c r="F35" s="10"/>
      <c r="G35" s="10"/>
      <c r="H35" s="12">
        <v>31139</v>
      </c>
      <c r="I35" s="12" t="s">
        <v>10</v>
      </c>
      <c r="J35" s="12">
        <f>C31+J34</f>
        <v>17219.98</v>
      </c>
      <c r="K35" s="13">
        <f>J35-H35</f>
        <v>-13919.02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23</v>
      </c>
      <c r="B37" s="10">
        <f>B12+B16+B35</f>
        <v>131440</v>
      </c>
      <c r="C37" s="10"/>
      <c r="D37" s="10"/>
      <c r="E37" s="10"/>
      <c r="F37" s="10"/>
      <c r="G37" s="10"/>
      <c r="H37" s="12"/>
      <c r="I37" s="12" t="s">
        <v>14</v>
      </c>
      <c r="J37" s="12">
        <f>J12+J16+J35</f>
        <v>35428.979999999996</v>
      </c>
      <c r="K37" s="13"/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19</v>
      </c>
      <c r="C40" s="10">
        <v>17145</v>
      </c>
      <c r="D40" s="10" t="s">
        <v>24</v>
      </c>
      <c r="E40" s="10"/>
      <c r="F40" s="10"/>
      <c r="G40" s="10">
        <v>0</v>
      </c>
      <c r="H40" s="12">
        <v>49.28</v>
      </c>
      <c r="I40" s="12">
        <v>31</v>
      </c>
      <c r="J40" s="12">
        <f t="shared" ref="J40:J42" si="7">G40*I40</f>
        <v>0</v>
      </c>
      <c r="K40" s="13"/>
      <c r="L40" s="10"/>
      <c r="M40" s="10"/>
      <c r="N40" s="13"/>
    </row>
    <row r="41" spans="1:14" s="7" customFormat="1">
      <c r="A41" s="1"/>
      <c r="B41" s="10"/>
      <c r="C41" s="10"/>
      <c r="D41" s="10" t="s">
        <v>133</v>
      </c>
      <c r="E41" s="10"/>
      <c r="F41" s="10"/>
      <c r="G41" s="10">
        <v>0</v>
      </c>
      <c r="H41" s="12">
        <v>5.16</v>
      </c>
      <c r="I41" s="12">
        <v>5.0599999999999996</v>
      </c>
      <c r="J41" s="12">
        <f t="shared" si="7"/>
        <v>0</v>
      </c>
      <c r="K41" s="13"/>
      <c r="L41" s="10"/>
      <c r="M41" s="10"/>
      <c r="N41" s="13"/>
    </row>
    <row r="42" spans="1:14" s="7" customFormat="1">
      <c r="A42" s="1"/>
      <c r="B42" s="10"/>
      <c r="C42" s="10"/>
      <c r="D42" s="10" t="s">
        <v>55</v>
      </c>
      <c r="E42" s="10"/>
      <c r="F42" s="10"/>
      <c r="G42" s="10">
        <v>4400</v>
      </c>
      <c r="H42" s="12">
        <v>9.7200000000000006</v>
      </c>
      <c r="I42" s="12">
        <v>7.98</v>
      </c>
      <c r="J42" s="12">
        <f t="shared" si="7"/>
        <v>35112</v>
      </c>
      <c r="K42" s="13"/>
      <c r="L42" s="10" t="s">
        <v>111</v>
      </c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SUM(J40:J42)</f>
        <v>35112</v>
      </c>
      <c r="K43" s="13"/>
      <c r="L43" s="10"/>
      <c r="M43" s="10"/>
      <c r="N43" s="13"/>
    </row>
    <row r="44" spans="1:14" s="7" customFormat="1">
      <c r="A44" s="1" t="s">
        <v>23</v>
      </c>
      <c r="B44" s="10">
        <v>68100</v>
      </c>
      <c r="C44" s="10"/>
      <c r="D44" s="10"/>
      <c r="E44" s="10"/>
      <c r="F44" s="10"/>
      <c r="G44" s="10"/>
      <c r="H44" s="12"/>
      <c r="I44" s="12" t="s">
        <v>10</v>
      </c>
      <c r="J44" s="12">
        <f>C40+J43</f>
        <v>52257</v>
      </c>
      <c r="K44" s="13">
        <f>J44-B44</f>
        <v>-15843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16</v>
      </c>
      <c r="C48" s="10">
        <v>17</v>
      </c>
      <c r="D48" s="10" t="s">
        <v>25</v>
      </c>
      <c r="E48" s="10"/>
      <c r="F48" s="10"/>
      <c r="G48" s="10">
        <v>16</v>
      </c>
      <c r="H48" s="12">
        <v>402.78</v>
      </c>
      <c r="I48" s="12">
        <v>434.16</v>
      </c>
      <c r="J48" s="12">
        <f>G48*I48</f>
        <v>6946.56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SUM(J48:J48)</f>
        <v>6946.56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10300</v>
      </c>
      <c r="C50" s="10"/>
      <c r="D50" s="10"/>
      <c r="E50" s="10"/>
      <c r="F50" s="10"/>
      <c r="G50" s="10"/>
      <c r="H50" s="12"/>
      <c r="I50" s="12" t="s">
        <v>10</v>
      </c>
      <c r="J50" s="12">
        <f>C48+J49</f>
        <v>6963.56</v>
      </c>
      <c r="K50" s="13">
        <f t="shared" ref="K50:K62" si="8">J50-B50</f>
        <v>-3336.4399999999996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17</v>
      </c>
      <c r="C52" s="10">
        <v>29</v>
      </c>
      <c r="D52" s="10" t="s">
        <v>24</v>
      </c>
      <c r="E52" s="10"/>
      <c r="F52" s="10"/>
      <c r="G52" s="10">
        <v>75</v>
      </c>
      <c r="H52" s="12">
        <v>65.2</v>
      </c>
      <c r="I52" s="12">
        <v>56.85</v>
      </c>
      <c r="J52" s="12">
        <f t="shared" ref="J52" si="9">G52*I52</f>
        <v>4263.75</v>
      </c>
      <c r="K52" s="13"/>
      <c r="L52" s="10"/>
      <c r="M52" s="10"/>
      <c r="N52" s="13"/>
    </row>
    <row r="53" spans="1:14" s="7" customFormat="1">
      <c r="A53" s="1"/>
      <c r="B53" s="10"/>
      <c r="C53" s="10"/>
      <c r="D53" s="10" t="s">
        <v>93</v>
      </c>
      <c r="E53" s="10"/>
      <c r="F53" s="10"/>
      <c r="G53" s="10">
        <v>17</v>
      </c>
      <c r="H53" s="12">
        <v>402.2</v>
      </c>
      <c r="I53" s="12">
        <v>434.16</v>
      </c>
      <c r="J53" s="12">
        <f>G53*I53</f>
        <v>7380.72</v>
      </c>
      <c r="K53" s="13"/>
      <c r="L53" s="10"/>
      <c r="M53" s="10"/>
      <c r="N53" s="13"/>
    </row>
    <row r="54" spans="1:14" s="7" customFormat="1">
      <c r="A54" s="1"/>
      <c r="B54" s="10" t="s">
        <v>13</v>
      </c>
      <c r="C54" s="10"/>
      <c r="D54" s="10"/>
      <c r="E54" s="10"/>
      <c r="F54" s="10"/>
      <c r="G54" s="10"/>
      <c r="H54" s="12"/>
      <c r="I54" s="12" t="s">
        <v>9</v>
      </c>
      <c r="J54" s="12">
        <f>SUM(J52:J53)</f>
        <v>11644.470000000001</v>
      </c>
      <c r="K54" s="13"/>
      <c r="L54" s="10"/>
      <c r="M54" s="10"/>
      <c r="N54" s="13"/>
    </row>
    <row r="55" spans="1:14" s="7" customFormat="1">
      <c r="A55" s="1" t="s">
        <v>23</v>
      </c>
      <c r="B55" s="10">
        <v>17000</v>
      </c>
      <c r="C55" s="10"/>
      <c r="D55" s="10"/>
      <c r="E55" s="10"/>
      <c r="F55" s="10"/>
      <c r="G55" s="10"/>
      <c r="H55" s="12"/>
      <c r="I55" s="12" t="s">
        <v>10</v>
      </c>
      <c r="J55" s="12">
        <f>C52+J54</f>
        <v>11673.470000000001</v>
      </c>
      <c r="K55" s="13">
        <f t="shared" si="8"/>
        <v>-5326.5299999999988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15</v>
      </c>
      <c r="B57" s="10" t="s">
        <v>20</v>
      </c>
      <c r="C57" s="10">
        <v>121</v>
      </c>
      <c r="D57" s="10" t="s">
        <v>68</v>
      </c>
      <c r="E57" s="10"/>
      <c r="F57" s="10"/>
      <c r="G57" s="10">
        <v>1300</v>
      </c>
      <c r="H57" s="12">
        <v>6.01</v>
      </c>
      <c r="I57" s="12">
        <v>6.86</v>
      </c>
      <c r="J57" s="12">
        <f t="shared" ref="J57" si="10">G57*I57</f>
        <v>8918</v>
      </c>
      <c r="K57" s="13"/>
      <c r="L57" s="10"/>
      <c r="M57" s="10"/>
      <c r="N57" s="13"/>
    </row>
    <row r="58" spans="1:14" s="7" customFormat="1">
      <c r="A58" s="1"/>
      <c r="B58" s="10" t="s">
        <v>12</v>
      </c>
      <c r="C58" s="10"/>
      <c r="D58" s="10"/>
      <c r="E58" s="10"/>
      <c r="F58" s="10"/>
      <c r="G58" s="10"/>
      <c r="H58" s="12"/>
      <c r="I58" s="12" t="s">
        <v>9</v>
      </c>
      <c r="J58" s="12">
        <f>SUM(J57:J57)</f>
        <v>8918</v>
      </c>
      <c r="K58" s="13"/>
      <c r="L58" s="10"/>
      <c r="M58" s="10"/>
      <c r="N58" s="13"/>
    </row>
    <row r="59" spans="1:14" s="7" customFormat="1">
      <c r="A59" s="1" t="s">
        <v>23</v>
      </c>
      <c r="B59" s="10">
        <v>14100</v>
      </c>
      <c r="C59" s="10"/>
      <c r="D59" s="10"/>
      <c r="E59" s="10"/>
      <c r="F59" s="10"/>
      <c r="G59" s="10"/>
      <c r="H59" s="12"/>
      <c r="I59" s="12" t="s">
        <v>10</v>
      </c>
      <c r="J59" s="12">
        <f>C57+J58</f>
        <v>9039</v>
      </c>
      <c r="K59" s="13">
        <f t="shared" si="8"/>
        <v>-5061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 s="7" customFormat="1">
      <c r="A62" s="1" t="s">
        <v>23</v>
      </c>
      <c r="B62" s="10">
        <f>B50+B55+B59</f>
        <v>41400</v>
      </c>
      <c r="C62" s="10"/>
      <c r="D62" s="10"/>
      <c r="E62" s="10"/>
      <c r="F62" s="10"/>
      <c r="G62" s="10"/>
      <c r="H62" s="12"/>
      <c r="I62" s="12" t="s">
        <v>14</v>
      </c>
      <c r="J62" s="12">
        <f>J50+J55+J58</f>
        <v>27555.030000000002</v>
      </c>
      <c r="K62" s="13">
        <f t="shared" si="8"/>
        <v>-13844.969999999998</v>
      </c>
      <c r="L62" s="10"/>
      <c r="M62" s="10"/>
      <c r="N62" s="13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0"/>
      <c r="M76" s="10"/>
      <c r="N76" s="10"/>
    </row>
    <row r="77" spans="2:14">
      <c r="B77" s="10"/>
      <c r="C77" s="10"/>
      <c r="D77" s="10"/>
      <c r="E77" s="10"/>
      <c r="F77" s="10"/>
      <c r="G77" s="10"/>
      <c r="H77" s="12"/>
      <c r="I77" s="12"/>
      <c r="J77" s="12"/>
      <c r="K77" s="13"/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  <c r="M82" s="10"/>
      <c r="N82" s="10"/>
    </row>
    <row r="83" spans="12:14">
      <c r="L83" s="10"/>
      <c r="M83" s="10"/>
      <c r="N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  <row r="101" spans="12:12">
      <c r="L101" s="10"/>
    </row>
    <row r="102" spans="12:12">
      <c r="L102" s="1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99"/>
  <sheetViews>
    <sheetView topLeftCell="A19" zoomScale="110" zoomScaleNormal="110" workbookViewId="0">
      <selection activeCell="J24" sqref="J2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99</v>
      </c>
      <c r="D3" s="10" t="s">
        <v>80</v>
      </c>
      <c r="E3" s="11">
        <v>43679</v>
      </c>
      <c r="F3" s="11"/>
      <c r="G3" s="10">
        <v>1500</v>
      </c>
      <c r="H3" s="12">
        <v>4.1500000000000004</v>
      </c>
      <c r="I3" s="12">
        <v>2</v>
      </c>
      <c r="J3" s="12">
        <f>G3*I3</f>
        <v>3000</v>
      </c>
      <c r="K3" s="13" t="str">
        <f t="shared" ref="K3:K9" ca="1" si="0">IF(AND(F3&lt;&gt;"", I3/H3&lt;=Allowed_Lose_Ratio),"Stop Lose!",IF(AND(F3&lt;&gt;"", DAYS360(TODAY(), E3)&gt;2), "Hold Too Long", "Ok"))</f>
        <v>Ok</v>
      </c>
      <c r="L3" s="10" t="s">
        <v>147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0.45</v>
      </c>
      <c r="J4" s="12">
        <f t="shared" ref="J4:J9" si="1">G4*I4</f>
        <v>135</v>
      </c>
      <c r="K4" s="13" t="str">
        <f t="shared" ca="1" si="0"/>
        <v>Stop Lose!</v>
      </c>
      <c r="L4" s="10" t="s">
        <v>148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800</v>
      </c>
      <c r="H5" s="12">
        <v>6</v>
      </c>
      <c r="I5" s="12">
        <v>2.2000000000000002</v>
      </c>
      <c r="J5" s="12">
        <f t="shared" si="1"/>
        <v>1760.0000000000002</v>
      </c>
      <c r="K5" s="13" t="str">
        <f t="shared" ca="1" si="0"/>
        <v>Stop Lose!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400</v>
      </c>
      <c r="H6" s="12">
        <v>17</v>
      </c>
      <c r="I6" s="12">
        <v>12.74</v>
      </c>
      <c r="J6" s="12">
        <f t="shared" si="1"/>
        <v>5096</v>
      </c>
      <c r="K6" s="13" t="str">
        <f t="shared" ca="1" si="0"/>
        <v>Ok</v>
      </c>
      <c r="L6" s="10" t="s">
        <v>149</v>
      </c>
      <c r="M6" s="10"/>
      <c r="N6" s="10"/>
    </row>
    <row r="7" spans="1:14">
      <c r="A7" s="8"/>
      <c r="B7" s="10"/>
      <c r="C7" s="10"/>
      <c r="D7" s="10" t="s">
        <v>142</v>
      </c>
      <c r="E7" s="11">
        <v>43745</v>
      </c>
      <c r="F7" s="11">
        <v>43770</v>
      </c>
      <c r="G7" s="10">
        <v>800</v>
      </c>
      <c r="H7" s="12">
        <v>2.4</v>
      </c>
      <c r="I7" s="12">
        <v>2.2000000000000002</v>
      </c>
      <c r="J7" s="12">
        <f t="shared" si="1"/>
        <v>1760.0000000000002</v>
      </c>
      <c r="K7" s="13" t="str">
        <f t="shared" ca="1" si="0"/>
        <v>Ok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43741</v>
      </c>
      <c r="F8" s="11">
        <v>43784</v>
      </c>
      <c r="G8" s="10">
        <v>4000</v>
      </c>
      <c r="H8" s="12">
        <v>0.86</v>
      </c>
      <c r="I8" s="12">
        <v>0.97</v>
      </c>
      <c r="J8" s="12">
        <f t="shared" si="1"/>
        <v>3880</v>
      </c>
      <c r="K8" s="13" t="str">
        <f t="shared" ca="1" si="0"/>
        <v>Ok</v>
      </c>
      <c r="M8" s="10"/>
      <c r="N8" s="10"/>
    </row>
    <row r="9" spans="1:14">
      <c r="A9" s="8"/>
      <c r="B9" s="10"/>
      <c r="C9" s="10"/>
      <c r="D9" s="10" t="s">
        <v>84</v>
      </c>
      <c r="E9" s="11">
        <v>43705</v>
      </c>
      <c r="F9" s="11">
        <v>43756</v>
      </c>
      <c r="G9" s="10">
        <v>3000</v>
      </c>
      <c r="H9" s="12">
        <v>0.66</v>
      </c>
      <c r="I9" s="12">
        <v>0.34</v>
      </c>
      <c r="J9" s="12">
        <f t="shared" si="1"/>
        <v>1020.0000000000001</v>
      </c>
      <c r="K9" s="13" t="str">
        <f t="shared" ca="1" si="0"/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16651</v>
      </c>
      <c r="K10" s="13"/>
      <c r="L10" s="10">
        <f>SUMIF(F3:F9, "&lt;&gt;",J3:J9)</f>
        <v>13651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17803</v>
      </c>
      <c r="I11" s="12" t="s">
        <v>10</v>
      </c>
      <c r="J11" s="12">
        <f>C3+J10</f>
        <v>16750</v>
      </c>
      <c r="K11" s="13">
        <f>J11-H11</f>
        <v>-1053</v>
      </c>
      <c r="L11" s="12">
        <f>J11-'20191004'!J11</f>
        <v>-2559</v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0.34</v>
      </c>
      <c r="J13" s="12">
        <f t="shared" ref="J13" si="2">G13*I13</f>
        <v>442.00000000000006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442.00000000000006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445.00000000000006</v>
      </c>
      <c r="K15" s="13">
        <f>J15-H15</f>
        <v>-819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4957</v>
      </c>
      <c r="D17" s="10" t="s">
        <v>84</v>
      </c>
      <c r="E17" s="11">
        <v>43703</v>
      </c>
      <c r="F17" s="11">
        <v>43756</v>
      </c>
      <c r="G17" s="10">
        <v>4000</v>
      </c>
      <c r="H17" s="12">
        <v>0.81</v>
      </c>
      <c r="I17" s="12">
        <v>0.31</v>
      </c>
      <c r="J17" s="12">
        <f t="shared" ref="J17:J22" si="3">G17*I17</f>
        <v>1240</v>
      </c>
      <c r="K17" s="13" t="str">
        <f t="shared" ref="K17:K22" ca="1" si="4">IF(AND(F17&lt;&gt;"", I17/H17&lt;=Allowed_Lose_Ratio),"Stop Lose!",IF(AND(F17&lt;&gt;"", DAYS360(TODAY(), E17)&gt;2), "Hold Too Long", "Ok"))</f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43742</v>
      </c>
      <c r="F18" s="11">
        <v>43784</v>
      </c>
      <c r="G18" s="10">
        <v>3000</v>
      </c>
      <c r="H18" s="12">
        <v>1.28</v>
      </c>
      <c r="I18" s="12">
        <v>1.44</v>
      </c>
      <c r="J18" s="12">
        <f t="shared" si="3"/>
        <v>4320</v>
      </c>
      <c r="K18" s="13" t="str">
        <f t="shared" ca="1" si="4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144</v>
      </c>
      <c r="E19" s="11">
        <v>43745</v>
      </c>
      <c r="F19" s="11">
        <v>43770</v>
      </c>
      <c r="G19" s="10">
        <v>1200</v>
      </c>
      <c r="H19" s="12">
        <v>14.75</v>
      </c>
      <c r="I19" s="12">
        <v>10</v>
      </c>
      <c r="J19" s="12">
        <f t="shared" si="3"/>
        <v>12000</v>
      </c>
      <c r="K19" s="13" t="str">
        <f t="shared" ca="1" si="4"/>
        <v>Stop Lose!</v>
      </c>
      <c r="L19" s="10" t="s">
        <v>145</v>
      </c>
      <c r="M19" s="10"/>
      <c r="N19" s="13"/>
    </row>
    <row r="20" spans="1:14" s="7" customFormat="1">
      <c r="A20" s="1"/>
      <c r="B20" s="10"/>
      <c r="C20" s="10"/>
      <c r="D20" s="10" t="s">
        <v>120</v>
      </c>
      <c r="E20" s="11">
        <v>43740</v>
      </c>
      <c r="F20" s="11">
        <v>43784</v>
      </c>
      <c r="G20" s="10">
        <v>700</v>
      </c>
      <c r="H20" s="12">
        <v>20.65</v>
      </c>
      <c r="I20" s="12">
        <v>20</v>
      </c>
      <c r="J20" s="12">
        <f t="shared" si="3"/>
        <v>14000</v>
      </c>
      <c r="K20" s="13" t="str">
        <f t="shared" ca="1" si="4"/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107</v>
      </c>
      <c r="E21" s="11">
        <v>43740</v>
      </c>
      <c r="F21" s="11">
        <v>43756</v>
      </c>
      <c r="G21" s="10">
        <v>1000</v>
      </c>
      <c r="H21" s="12">
        <v>2.0499999999999998</v>
      </c>
      <c r="I21" s="12">
        <v>1</v>
      </c>
      <c r="J21" s="12">
        <f t="shared" si="3"/>
        <v>1000</v>
      </c>
      <c r="K21" s="13" t="str">
        <f t="shared" ca="1" si="4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89</v>
      </c>
      <c r="E22" s="11">
        <v>43717</v>
      </c>
      <c r="F22" s="11">
        <v>43756</v>
      </c>
      <c r="G22" s="10">
        <v>200</v>
      </c>
      <c r="H22" s="12">
        <v>2.56</v>
      </c>
      <c r="I22" s="12">
        <v>0.2</v>
      </c>
      <c r="J22" s="12">
        <f t="shared" si="3"/>
        <v>40</v>
      </c>
      <c r="K22" s="13" t="str">
        <f t="shared" ca="1" si="4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150</v>
      </c>
      <c r="E23" s="11">
        <v>43746</v>
      </c>
      <c r="F23" s="11">
        <v>43770</v>
      </c>
      <c r="G23" s="10">
        <v>600</v>
      </c>
      <c r="H23" s="12">
        <v>3.4</v>
      </c>
      <c r="I23" s="12">
        <v>3.3</v>
      </c>
      <c r="J23" s="12">
        <f t="shared" ref="J23" si="5">G23*I23</f>
        <v>1980</v>
      </c>
      <c r="K23" s="13" t="str">
        <f t="shared" ref="K23" ca="1" si="6">IF(AND(F23&lt;&gt;"", I23/H23&lt;=Allowed_Lose_Ratio),"Stop Lose!",IF(AND(F23&lt;&gt;"", DAYS360(TODAY(), E23)&gt;2), "Hold Too Long", "Ok"))</f>
        <v>Ok</v>
      </c>
      <c r="L23" s="10"/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SUM(J17:J23)</f>
        <v>34580</v>
      </c>
      <c r="K24" s="13"/>
      <c r="L24" s="10">
        <f>SUMIF(F17:F22, "&lt;&gt;",J17:J22)</f>
        <v>32600</v>
      </c>
      <c r="M24" s="10" t="s">
        <v>36</v>
      </c>
      <c r="N24" s="13"/>
    </row>
    <row r="25" spans="1:14" s="7" customFormat="1">
      <c r="A25" s="1" t="s">
        <v>23</v>
      </c>
      <c r="B25" s="10">
        <v>8500</v>
      </c>
      <c r="C25" s="10"/>
      <c r="D25" s="10"/>
      <c r="E25" s="10"/>
      <c r="F25" s="10"/>
      <c r="G25" s="10"/>
      <c r="H25" s="12">
        <v>49583</v>
      </c>
      <c r="I25" s="12" t="s">
        <v>10</v>
      </c>
      <c r="J25" s="12">
        <f>C17+J24</f>
        <v>39537</v>
      </c>
      <c r="K25" s="13">
        <f>J25-H25</f>
        <v>-10046</v>
      </c>
      <c r="L25" s="12">
        <f>J25-'20191004'!J27</f>
        <v>-11327</v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74</v>
      </c>
      <c r="D28" s="10" t="s">
        <v>60</v>
      </c>
      <c r="E28" s="10"/>
      <c r="F28" s="10"/>
      <c r="G28" s="10">
        <v>13600</v>
      </c>
      <c r="H28" s="12">
        <v>1.21</v>
      </c>
      <c r="I28" s="12">
        <v>0.53</v>
      </c>
      <c r="J28" s="12">
        <f>G28*I28</f>
        <v>7208</v>
      </c>
      <c r="K28" s="13"/>
      <c r="L28" s="10" t="s">
        <v>146</v>
      </c>
      <c r="M28" s="10"/>
      <c r="N28" s="13"/>
    </row>
    <row r="29" spans="1:14" s="7" customFormat="1">
      <c r="A29" s="1"/>
      <c r="B29" s="10"/>
      <c r="C29" s="10"/>
      <c r="D29" s="10" t="s">
        <v>61</v>
      </c>
      <c r="E29" s="10"/>
      <c r="F29" s="10"/>
      <c r="G29" s="10">
        <v>42</v>
      </c>
      <c r="H29" s="12">
        <v>151.6</v>
      </c>
      <c r="I29" s="12">
        <v>132.38999999999999</v>
      </c>
      <c r="J29" s="12">
        <f>G29*I29</f>
        <v>5560.3799999999992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25</v>
      </c>
      <c r="E30" s="10"/>
      <c r="F30" s="10"/>
      <c r="G30" s="10">
        <v>1520</v>
      </c>
      <c r="H30" s="12">
        <v>4.33</v>
      </c>
      <c r="I30" s="12">
        <v>2.88</v>
      </c>
      <c r="J30" s="12">
        <f>G30*I30</f>
        <v>4377.5999999999995</v>
      </c>
      <c r="K30" s="13"/>
      <c r="L30" s="10"/>
      <c r="M30" s="10"/>
      <c r="N30" s="13"/>
    </row>
    <row r="31" spans="1:14" s="7" customFormat="1">
      <c r="A31" s="1"/>
      <c r="B31" s="10" t="s">
        <v>13</v>
      </c>
      <c r="C31" s="10"/>
      <c r="D31" s="10"/>
      <c r="E31" s="10"/>
      <c r="F31" s="10"/>
      <c r="G31" s="10"/>
      <c r="H31" s="12"/>
      <c r="I31" s="12" t="s">
        <v>9</v>
      </c>
      <c r="J31" s="12">
        <f>SUM(J28:J30)</f>
        <v>17145.98</v>
      </c>
      <c r="K31" s="13"/>
      <c r="L31" s="10"/>
      <c r="M31" s="10"/>
      <c r="N31" s="13"/>
    </row>
    <row r="32" spans="1:14" s="7" customFormat="1">
      <c r="A32" s="1" t="s">
        <v>23</v>
      </c>
      <c r="B32" s="10">
        <v>31340</v>
      </c>
      <c r="C32" s="10"/>
      <c r="D32" s="10"/>
      <c r="E32" s="10"/>
      <c r="F32" s="10"/>
      <c r="G32" s="10"/>
      <c r="H32" s="12">
        <v>31139</v>
      </c>
      <c r="I32" s="12" t="s">
        <v>10</v>
      </c>
      <c r="J32" s="12">
        <f>C28+J31</f>
        <v>17219.98</v>
      </c>
      <c r="K32" s="13">
        <f>J32-H32</f>
        <v>-13919.02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23</v>
      </c>
      <c r="B34" s="10">
        <f>B11+B15+B32</f>
        <v>131440</v>
      </c>
      <c r="C34" s="10"/>
      <c r="D34" s="10"/>
      <c r="E34" s="10"/>
      <c r="F34" s="10"/>
      <c r="G34" s="10"/>
      <c r="H34" s="12"/>
      <c r="I34" s="12" t="s">
        <v>14</v>
      </c>
      <c r="J34" s="12">
        <f>J11+J15+J32</f>
        <v>34414.979999999996</v>
      </c>
      <c r="K34" s="13"/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15</v>
      </c>
      <c r="B37" s="10" t="s">
        <v>19</v>
      </c>
      <c r="C37" s="10">
        <v>17145</v>
      </c>
      <c r="D37" s="10" t="s">
        <v>24</v>
      </c>
      <c r="E37" s="10"/>
      <c r="F37" s="10"/>
      <c r="G37" s="10">
        <v>0</v>
      </c>
      <c r="H37" s="12">
        <v>49.28</v>
      </c>
      <c r="I37" s="12">
        <v>31</v>
      </c>
      <c r="J37" s="12">
        <f t="shared" ref="J37:J39" si="7">G37*I37</f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133</v>
      </c>
      <c r="E38" s="10"/>
      <c r="F38" s="10"/>
      <c r="G38" s="10">
        <v>0</v>
      </c>
      <c r="H38" s="12">
        <v>5.16</v>
      </c>
      <c r="I38" s="12">
        <v>5.0599999999999996</v>
      </c>
      <c r="J38" s="12">
        <f t="shared" si="7"/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55</v>
      </c>
      <c r="E39" s="10"/>
      <c r="F39" s="10"/>
      <c r="G39" s="10">
        <v>4400</v>
      </c>
      <c r="H39" s="12">
        <v>9.7200000000000006</v>
      </c>
      <c r="I39" s="12">
        <v>7.98</v>
      </c>
      <c r="J39" s="12">
        <f t="shared" si="7"/>
        <v>35112</v>
      </c>
      <c r="K39" s="13"/>
      <c r="L39" s="10" t="s">
        <v>111</v>
      </c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SUM(J37:J39)</f>
        <v>35112</v>
      </c>
      <c r="K40" s="13"/>
      <c r="L40" s="10"/>
      <c r="M40" s="10"/>
      <c r="N40" s="13"/>
    </row>
    <row r="41" spans="1:14" s="7" customFormat="1">
      <c r="A41" s="1" t="s">
        <v>23</v>
      </c>
      <c r="B41" s="10">
        <v>68100</v>
      </c>
      <c r="C41" s="10"/>
      <c r="D41" s="10"/>
      <c r="E41" s="10"/>
      <c r="F41" s="10"/>
      <c r="G41" s="10"/>
      <c r="H41" s="12"/>
      <c r="I41" s="12" t="s">
        <v>10</v>
      </c>
      <c r="J41" s="12">
        <f>C37+J40</f>
        <v>52257</v>
      </c>
      <c r="K41" s="13">
        <f>J41-B41</f>
        <v>-15843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16</v>
      </c>
      <c r="C45" s="10">
        <v>17</v>
      </c>
      <c r="D45" s="10" t="s">
        <v>25</v>
      </c>
      <c r="E45" s="10"/>
      <c r="F45" s="10"/>
      <c r="G45" s="10">
        <v>16</v>
      </c>
      <c r="H45" s="12">
        <v>402.78</v>
      </c>
      <c r="I45" s="12">
        <v>434.16</v>
      </c>
      <c r="J45" s="12">
        <f>G45*I45</f>
        <v>6946.56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SUM(J45:J45)</f>
        <v>6946.56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10300</v>
      </c>
      <c r="C47" s="10"/>
      <c r="D47" s="10"/>
      <c r="E47" s="10"/>
      <c r="F47" s="10"/>
      <c r="G47" s="10"/>
      <c r="H47" s="12"/>
      <c r="I47" s="12" t="s">
        <v>10</v>
      </c>
      <c r="J47" s="12">
        <f>C45+J46</f>
        <v>6963.56</v>
      </c>
      <c r="K47" s="13">
        <f t="shared" ref="K47:K59" si="8">J47-B47</f>
        <v>-3336.4399999999996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17</v>
      </c>
      <c r="C49" s="10">
        <v>29</v>
      </c>
      <c r="D49" s="10" t="s">
        <v>24</v>
      </c>
      <c r="E49" s="10"/>
      <c r="F49" s="10"/>
      <c r="G49" s="10">
        <v>75</v>
      </c>
      <c r="H49" s="12">
        <v>65.2</v>
      </c>
      <c r="I49" s="12">
        <v>56.85</v>
      </c>
      <c r="J49" s="12">
        <f t="shared" ref="J49" si="9">G49*I49</f>
        <v>4263.75</v>
      </c>
      <c r="K49" s="13"/>
      <c r="L49" s="10"/>
      <c r="M49" s="10"/>
      <c r="N49" s="13"/>
    </row>
    <row r="50" spans="1:14" s="7" customFormat="1">
      <c r="A50" s="1"/>
      <c r="B50" s="10"/>
      <c r="C50" s="10"/>
      <c r="D50" s="10" t="s">
        <v>93</v>
      </c>
      <c r="E50" s="10"/>
      <c r="F50" s="10"/>
      <c r="G50" s="10">
        <v>17</v>
      </c>
      <c r="H50" s="12">
        <v>402.2</v>
      </c>
      <c r="I50" s="12">
        <v>434.16</v>
      </c>
      <c r="J50" s="12">
        <f>G50*I50</f>
        <v>7380.72</v>
      </c>
      <c r="K50" s="13"/>
      <c r="L50" s="10"/>
      <c r="M50" s="10"/>
      <c r="N50" s="13"/>
    </row>
    <row r="51" spans="1:14" s="7" customFormat="1">
      <c r="A51" s="1"/>
      <c r="B51" s="10" t="s">
        <v>13</v>
      </c>
      <c r="C51" s="10"/>
      <c r="D51" s="10"/>
      <c r="E51" s="10"/>
      <c r="F51" s="10"/>
      <c r="G51" s="10"/>
      <c r="H51" s="12"/>
      <c r="I51" s="12" t="s">
        <v>9</v>
      </c>
      <c r="J51" s="12">
        <f>SUM(J49:J50)</f>
        <v>11644.470000000001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17000</v>
      </c>
      <c r="C52" s="10"/>
      <c r="D52" s="10"/>
      <c r="E52" s="10"/>
      <c r="F52" s="10"/>
      <c r="G52" s="10"/>
      <c r="H52" s="12"/>
      <c r="I52" s="12" t="s">
        <v>10</v>
      </c>
      <c r="J52" s="12">
        <f>C49+J51</f>
        <v>11673.470000000001</v>
      </c>
      <c r="K52" s="13">
        <f t="shared" si="8"/>
        <v>-5326.5299999999988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15</v>
      </c>
      <c r="B54" s="10" t="s">
        <v>20</v>
      </c>
      <c r="C54" s="10">
        <v>121</v>
      </c>
      <c r="D54" s="10" t="s">
        <v>68</v>
      </c>
      <c r="E54" s="10"/>
      <c r="F54" s="10"/>
      <c r="G54" s="10">
        <v>1300</v>
      </c>
      <c r="H54" s="12">
        <v>5.4</v>
      </c>
      <c r="I54" s="12">
        <v>5.46</v>
      </c>
      <c r="J54" s="12">
        <f t="shared" ref="J54" si="10">G54*I54</f>
        <v>7098</v>
      </c>
      <c r="K54" s="13"/>
      <c r="L54" s="10"/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SUM(J54:J54)</f>
        <v>7098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C54+J55</f>
        <v>7219</v>
      </c>
      <c r="K56" s="13">
        <f t="shared" si="8"/>
        <v>-6881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B47+B52+B56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J47+J52+J55</f>
        <v>25735.030000000002</v>
      </c>
      <c r="K59" s="13">
        <f t="shared" si="8"/>
        <v>-15664.969999999998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topLeftCell="B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5090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4.38</v>
      </c>
      <c r="J3" s="4">
        <f t="shared" ref="J3:J11" si="0">G3*I3</f>
        <v>8760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1000</v>
      </c>
      <c r="H4" s="4">
        <v>0.68</v>
      </c>
      <c r="I4" s="4">
        <v>0.52</v>
      </c>
      <c r="J4" s="4">
        <f t="shared" si="0"/>
        <v>520</v>
      </c>
      <c r="K4" s="7" t="e">
        <f t="shared" ca="1" si="1"/>
        <v>#NAME?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</v>
      </c>
      <c r="I5" s="4">
        <v>0.09</v>
      </c>
      <c r="J5" s="4">
        <f>G5*I5</f>
        <v>1350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32</v>
      </c>
      <c r="E6" s="8">
        <v>43636</v>
      </c>
      <c r="F6" s="8">
        <v>43665</v>
      </c>
      <c r="G6" s="1">
        <v>3000</v>
      </c>
      <c r="H6" s="4">
        <v>0.31</v>
      </c>
      <c r="I6" s="4">
        <v>0.4</v>
      </c>
      <c r="J6" s="4">
        <f>G6*I6</f>
        <v>1200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0.27</v>
      </c>
      <c r="J7" s="4">
        <f>G7*I7</f>
        <v>3510.0000000000005</v>
      </c>
      <c r="K7" s="7" t="str">
        <f ca="1">IF(AND(F7&lt;&gt;"", I7/H7&lt;=0.75),"Stop Lose!",IF(AND(F7&lt;&gt;"", _xlfn.DAYS(TODAY(), E7)&gt;=2), "Hold Too Long", "Ok"))</f>
        <v>Stop Lose!</v>
      </c>
      <c r="L7" s="1" t="s">
        <v>45</v>
      </c>
    </row>
    <row r="8" spans="1:13">
      <c r="D8" s="1" t="s">
        <v>33</v>
      </c>
      <c r="E8" s="8">
        <v>43636</v>
      </c>
      <c r="F8" s="8">
        <v>43665</v>
      </c>
      <c r="G8" s="1">
        <v>600</v>
      </c>
      <c r="H8" s="4">
        <v>0.35</v>
      </c>
      <c r="I8" s="4">
        <v>0.55000000000000004</v>
      </c>
      <c r="J8" s="4">
        <f>G8*I8</f>
        <v>330</v>
      </c>
      <c r="K8" s="7" t="e">
        <f ca="1">IF(AND(F8&lt;&gt;"", I8/H8&lt;=0.75),"Stop Lose!",IF(AND(F8&lt;&gt;"", _xlfn.DAYS(TODAY(), E8)&gt;=2), "Hold Too Long", "Ok"))</f>
        <v>#NAME?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0.02</v>
      </c>
      <c r="J9" s="4">
        <f t="shared" si="0"/>
        <v>40</v>
      </c>
      <c r="K9" s="7" t="str">
        <f t="shared" ca="1" si="1"/>
        <v>Stop Lose!</v>
      </c>
    </row>
    <row r="10" spans="1:13">
      <c r="D10" s="1" t="s">
        <v>46</v>
      </c>
      <c r="E10" s="8">
        <v>43641</v>
      </c>
      <c r="F10" s="8">
        <v>43644</v>
      </c>
      <c r="G10" s="1">
        <v>200</v>
      </c>
      <c r="H10" s="4">
        <v>1.21</v>
      </c>
      <c r="I10" s="4">
        <v>1.23</v>
      </c>
      <c r="J10" s="4">
        <f t="shared" si="0"/>
        <v>246</v>
      </c>
      <c r="K10" s="7" t="e">
        <f t="shared" ca="1" si="1"/>
        <v>#NAME?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7.0000000000000007E-2</v>
      </c>
      <c r="J11" s="4">
        <f t="shared" si="0"/>
        <v>280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16236</v>
      </c>
      <c r="L12" s="1">
        <f>SUMIF(F3:F11, "&lt;&gt;",J3:J11)</f>
        <v>7476</v>
      </c>
      <c r="M12" s="1" t="s">
        <v>36</v>
      </c>
    </row>
    <row r="13" spans="1:13">
      <c r="A13" s="1" t="s">
        <v>23</v>
      </c>
      <c r="B13" s="1">
        <v>68300</v>
      </c>
      <c r="H13" s="4">
        <v>19144</v>
      </c>
      <c r="I13" s="4" t="s">
        <v>10</v>
      </c>
      <c r="J13" s="4">
        <f>C3+J12</f>
        <v>21326</v>
      </c>
      <c r="K13" s="7">
        <f>J13-H13</f>
        <v>2182</v>
      </c>
      <c r="L13" s="4"/>
      <c r="M13" s="4"/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41148.5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100"/>
  <sheetViews>
    <sheetView topLeftCell="A28" zoomScale="110" zoomScaleNormal="110" workbookViewId="0">
      <selection activeCell="B42" sqref="B4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1592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</v>
      </c>
      <c r="J3" s="12">
        <f>G3*I3</f>
        <v>2000</v>
      </c>
      <c r="K3" s="13" t="str">
        <f t="shared" ref="K3:K9" ca="1" si="0">IF(AND(F3&lt;&gt;"", I3/H3&lt;=Allowed_Lose_Ratio),"Stop Lose!",IF(AND(F3&lt;&gt;"", DAYS360(TODAY(), E3)&gt;2), "Hold Too Long", "Ok"))</f>
        <v>Ok</v>
      </c>
      <c r="L3" s="10" t="s">
        <v>147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0.33</v>
      </c>
      <c r="J4" s="12">
        <f t="shared" ref="J4:J9" si="1">G4*I4</f>
        <v>99</v>
      </c>
      <c r="K4" s="13" t="str">
        <f t="shared" ca="1" si="0"/>
        <v>Stop Lose!</v>
      </c>
      <c r="L4" s="10" t="s">
        <v>148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800</v>
      </c>
      <c r="H5" s="12">
        <v>6</v>
      </c>
      <c r="I5" s="12">
        <v>1.65</v>
      </c>
      <c r="J5" s="12">
        <f t="shared" si="1"/>
        <v>1320</v>
      </c>
      <c r="K5" s="13" t="str">
        <f t="shared" ca="1" si="0"/>
        <v>Stop Lose!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400</v>
      </c>
      <c r="H6" s="12">
        <v>17</v>
      </c>
      <c r="I6" s="12">
        <v>12.35</v>
      </c>
      <c r="J6" s="12">
        <f t="shared" si="1"/>
        <v>4940</v>
      </c>
      <c r="K6" s="13" t="str">
        <f t="shared" ca="1" si="0"/>
        <v>Ok</v>
      </c>
      <c r="L6" s="10" t="s">
        <v>151</v>
      </c>
      <c r="M6" s="10"/>
      <c r="N6" s="10"/>
    </row>
    <row r="7" spans="1:14">
      <c r="A7" s="8"/>
      <c r="B7" s="10"/>
      <c r="C7" s="10"/>
      <c r="D7" s="10" t="s">
        <v>142</v>
      </c>
      <c r="E7" s="11">
        <v>43747</v>
      </c>
      <c r="F7" s="11">
        <v>43770</v>
      </c>
      <c r="G7" s="10">
        <v>800</v>
      </c>
      <c r="H7" s="12">
        <v>2.4</v>
      </c>
      <c r="I7" s="12">
        <v>2.6</v>
      </c>
      <c r="J7" s="12">
        <f t="shared" si="1"/>
        <v>2080</v>
      </c>
      <c r="K7" s="13" t="str">
        <f t="shared" ca="1" si="0"/>
        <v>Ok</v>
      </c>
      <c r="L7" s="10" t="s">
        <v>152</v>
      </c>
      <c r="M7" s="10"/>
      <c r="N7" s="10"/>
    </row>
    <row r="8" spans="1:14">
      <c r="A8" s="8"/>
      <c r="B8" s="10"/>
      <c r="C8" s="10"/>
      <c r="D8" s="10" t="s">
        <v>84</v>
      </c>
      <c r="E8" s="11">
        <v>43741</v>
      </c>
      <c r="F8" s="11">
        <v>43784</v>
      </c>
      <c r="G8" s="10">
        <v>4000</v>
      </c>
      <c r="H8" s="12">
        <v>0.86</v>
      </c>
      <c r="I8" s="12">
        <v>1.1200000000000001</v>
      </c>
      <c r="J8" s="12">
        <f t="shared" si="1"/>
        <v>4480</v>
      </c>
      <c r="K8" s="13" t="str">
        <f t="shared" ca="1" si="0"/>
        <v>Ok</v>
      </c>
      <c r="M8" s="10"/>
      <c r="N8" s="10"/>
    </row>
    <row r="9" spans="1:14">
      <c r="A9" s="8"/>
      <c r="B9" s="10"/>
      <c r="C9" s="10"/>
      <c r="D9" s="10" t="s">
        <v>84</v>
      </c>
      <c r="E9" s="11">
        <v>43705</v>
      </c>
      <c r="F9" s="11">
        <v>43756</v>
      </c>
      <c r="G9" s="10">
        <v>2000</v>
      </c>
      <c r="H9" s="12">
        <v>0.66</v>
      </c>
      <c r="I9" s="12">
        <v>0.51</v>
      </c>
      <c r="J9" s="12">
        <f t="shared" si="1"/>
        <v>1020</v>
      </c>
      <c r="K9" s="13" t="str">
        <f t="shared" ca="1" si="0"/>
        <v>Ok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15939</v>
      </c>
      <c r="K10" s="13"/>
      <c r="L10" s="10">
        <f>SUMIF(F3:F9, "&lt;&gt;",J3:J9)</f>
        <v>13939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16750</v>
      </c>
      <c r="I11" s="12" t="s">
        <v>10</v>
      </c>
      <c r="J11" s="12">
        <f>C3+J10</f>
        <v>17531</v>
      </c>
      <c r="K11" s="13">
        <f>J11-H11</f>
        <v>781</v>
      </c>
      <c r="L11" s="12">
        <f>J11-'20191004'!J11</f>
        <v>-1778</v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0.51</v>
      </c>
      <c r="J13" s="12">
        <f t="shared" ref="J13" si="2">G13*I13</f>
        <v>663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663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666</v>
      </c>
      <c r="K15" s="13">
        <f>J15-H15</f>
        <v>-598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3558</v>
      </c>
      <c r="D17" s="10" t="s">
        <v>84</v>
      </c>
      <c r="E17" s="11">
        <v>43703</v>
      </c>
      <c r="F17" s="11">
        <v>43756</v>
      </c>
      <c r="G17" s="10">
        <v>3000</v>
      </c>
      <c r="H17" s="12">
        <v>0.81</v>
      </c>
      <c r="I17" s="12">
        <v>0.51</v>
      </c>
      <c r="J17" s="12">
        <f t="shared" ref="J17:J24" si="3">G17*I17</f>
        <v>1530</v>
      </c>
      <c r="K17" s="13" t="str">
        <f t="shared" ref="K17:K23" ca="1" si="4">IF(AND(F17&lt;&gt;"", I17/H17&lt;=Allowed_Lose_Ratio),"Stop Lose!",IF(AND(F17&lt;&gt;"", DAYS360(TODAY(), E17)&gt;2), "Hold Too Long", "Ok"))</f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92</v>
      </c>
      <c r="E18" s="11">
        <v>43742</v>
      </c>
      <c r="F18" s="11">
        <v>43784</v>
      </c>
      <c r="G18" s="10">
        <v>3000</v>
      </c>
      <c r="H18" s="12">
        <v>1.28</v>
      </c>
      <c r="I18" s="12">
        <v>1.44</v>
      </c>
      <c r="J18" s="12">
        <f t="shared" si="3"/>
        <v>4320</v>
      </c>
      <c r="K18" s="13" t="str">
        <f t="shared" ca="1" si="4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144</v>
      </c>
      <c r="E19" s="11">
        <v>43745</v>
      </c>
      <c r="F19" s="11">
        <v>43770</v>
      </c>
      <c r="G19" s="10">
        <v>1200</v>
      </c>
      <c r="H19" s="12">
        <v>14.75</v>
      </c>
      <c r="I19" s="12">
        <v>12</v>
      </c>
      <c r="J19" s="12">
        <f t="shared" si="3"/>
        <v>14400</v>
      </c>
      <c r="K19" s="13" t="str">
        <f t="shared" ca="1" si="4"/>
        <v>Ok</v>
      </c>
      <c r="L19" s="10" t="s">
        <v>145</v>
      </c>
      <c r="M19" s="10"/>
      <c r="N19" s="13"/>
    </row>
    <row r="20" spans="1:14" s="7" customFormat="1">
      <c r="A20" s="1"/>
      <c r="B20" s="10"/>
      <c r="C20" s="10"/>
      <c r="D20" s="10" t="s">
        <v>120</v>
      </c>
      <c r="E20" s="11">
        <v>43740</v>
      </c>
      <c r="F20" s="11">
        <v>43784</v>
      </c>
      <c r="G20" s="10">
        <v>700</v>
      </c>
      <c r="H20" s="12">
        <v>20.65</v>
      </c>
      <c r="I20" s="12">
        <v>21</v>
      </c>
      <c r="J20" s="12">
        <f t="shared" si="3"/>
        <v>14700</v>
      </c>
      <c r="K20" s="13" t="str">
        <f t="shared" ca="1" si="4"/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107</v>
      </c>
      <c r="E21" s="11">
        <v>43740</v>
      </c>
      <c r="F21" s="11">
        <v>43756</v>
      </c>
      <c r="G21" s="10">
        <v>1000</v>
      </c>
      <c r="H21" s="12">
        <v>2.0499999999999998</v>
      </c>
      <c r="I21" s="12">
        <v>1</v>
      </c>
      <c r="J21" s="12">
        <f t="shared" si="3"/>
        <v>1000</v>
      </c>
      <c r="K21" s="13" t="str">
        <f t="shared" ca="1" si="4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89</v>
      </c>
      <c r="E22" s="11">
        <v>43717</v>
      </c>
      <c r="F22" s="11">
        <v>43756</v>
      </c>
      <c r="G22" s="10">
        <v>200</v>
      </c>
      <c r="H22" s="12">
        <v>2.56</v>
      </c>
      <c r="I22" s="12">
        <v>0.2</v>
      </c>
      <c r="J22" s="12">
        <f t="shared" si="3"/>
        <v>40</v>
      </c>
      <c r="K22" s="13" t="str">
        <f t="shared" ca="1" si="4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143</v>
      </c>
      <c r="E23" s="11">
        <v>43747</v>
      </c>
      <c r="F23" s="11">
        <v>43770</v>
      </c>
      <c r="G23" s="10">
        <v>1000</v>
      </c>
      <c r="H23" s="12">
        <v>2.2799999999999998</v>
      </c>
      <c r="I23" s="12">
        <v>2.6</v>
      </c>
      <c r="J23" s="12">
        <f t="shared" ref="J23" si="5">G23*I23</f>
        <v>2600</v>
      </c>
      <c r="K23" s="13" t="str">
        <f t="shared" ca="1" si="4"/>
        <v>Ok</v>
      </c>
      <c r="L23" s="10"/>
      <c r="M23" s="10"/>
      <c r="N23" s="13"/>
    </row>
    <row r="24" spans="1:14" s="7" customFormat="1">
      <c r="A24" s="1"/>
      <c r="B24" s="10"/>
      <c r="C24" s="10"/>
      <c r="D24" s="10" t="s">
        <v>150</v>
      </c>
      <c r="E24" s="11">
        <v>43746</v>
      </c>
      <c r="F24" s="11">
        <v>43770</v>
      </c>
      <c r="G24" s="10">
        <v>600</v>
      </c>
      <c r="H24" s="12">
        <v>3.4</v>
      </c>
      <c r="I24" s="12">
        <v>3.8</v>
      </c>
      <c r="J24" s="12">
        <f t="shared" si="3"/>
        <v>2280</v>
      </c>
      <c r="K24" s="13" t="str">
        <f t="shared" ref="K24" ca="1" si="6">IF(AND(F24&lt;&gt;"", I24/H24&lt;=Allowed_Lose_Ratio),"Stop Lose!",IF(AND(F24&lt;&gt;"", DAYS360(TODAY(), E24)&gt;2), "Hold Too Long", "Ok"))</f>
        <v>Ok</v>
      </c>
      <c r="L24" s="10"/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SUM(J17:J24)</f>
        <v>40870</v>
      </c>
      <c r="K25" s="13"/>
      <c r="L25" s="10">
        <f>SUMIF(F17:F22, "&lt;&gt;",J17:J22)</f>
        <v>35990</v>
      </c>
      <c r="M25" s="10" t="s">
        <v>36</v>
      </c>
      <c r="N25" s="13"/>
    </row>
    <row r="26" spans="1:14" s="7" customFormat="1">
      <c r="A26" s="1" t="s">
        <v>23</v>
      </c>
      <c r="B26" s="10">
        <v>8500</v>
      </c>
      <c r="C26" s="10"/>
      <c r="D26" s="10"/>
      <c r="E26" s="10"/>
      <c r="F26" s="10"/>
      <c r="G26" s="10"/>
      <c r="H26" s="12">
        <v>39537</v>
      </c>
      <c r="I26" s="12" t="s">
        <v>10</v>
      </c>
      <c r="J26" s="12">
        <f>C17+J25</f>
        <v>44428</v>
      </c>
      <c r="K26" s="13">
        <f>J26-H26</f>
        <v>4891</v>
      </c>
      <c r="L26" s="12">
        <f>J26-'20191004'!J27</f>
        <v>-6436</v>
      </c>
      <c r="M26" s="12" t="s">
        <v>38</v>
      </c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1</v>
      </c>
      <c r="B29" s="10" t="s">
        <v>5</v>
      </c>
      <c r="C29" s="10">
        <v>74</v>
      </c>
      <c r="D29" s="10" t="s">
        <v>60</v>
      </c>
      <c r="E29" s="10"/>
      <c r="F29" s="10"/>
      <c r="G29" s="10">
        <v>13600</v>
      </c>
      <c r="H29" s="12">
        <v>1.21</v>
      </c>
      <c r="I29" s="12">
        <v>0.53</v>
      </c>
      <c r="J29" s="12">
        <f>G29*I29</f>
        <v>7208</v>
      </c>
      <c r="K29" s="13"/>
      <c r="L29" s="10" t="s">
        <v>146</v>
      </c>
      <c r="M29" s="10"/>
      <c r="N29" s="13"/>
    </row>
    <row r="30" spans="1:14" s="7" customFormat="1">
      <c r="A30" s="1"/>
      <c r="B30" s="10"/>
      <c r="C30" s="10"/>
      <c r="D30" s="10" t="s">
        <v>61</v>
      </c>
      <c r="E30" s="10"/>
      <c r="F30" s="10"/>
      <c r="G30" s="10">
        <v>42</v>
      </c>
      <c r="H30" s="12">
        <v>151.6</v>
      </c>
      <c r="I30" s="12">
        <v>132.38999999999999</v>
      </c>
      <c r="J30" s="12">
        <f>G30*I30</f>
        <v>5560.3799999999992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1520</v>
      </c>
      <c r="H31" s="12">
        <v>4.33</v>
      </c>
      <c r="I31" s="12">
        <v>2.88</v>
      </c>
      <c r="J31" s="12">
        <f>G31*I31</f>
        <v>4377.5999999999995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SUM(J29:J31)</f>
        <v>17145.98</v>
      </c>
      <c r="K32" s="13"/>
      <c r="L32" s="10"/>
      <c r="M32" s="10"/>
      <c r="N32" s="13"/>
    </row>
    <row r="33" spans="1:14" s="7" customFormat="1">
      <c r="A33" s="1" t="s">
        <v>23</v>
      </c>
      <c r="B33" s="10">
        <v>31340</v>
      </c>
      <c r="C33" s="10"/>
      <c r="D33" s="10"/>
      <c r="E33" s="10"/>
      <c r="F33" s="10"/>
      <c r="G33" s="10"/>
      <c r="H33" s="12">
        <v>31139</v>
      </c>
      <c r="I33" s="12" t="s">
        <v>10</v>
      </c>
      <c r="J33" s="12">
        <f>C29+J32</f>
        <v>17219.98</v>
      </c>
      <c r="K33" s="13">
        <f>J33-H33</f>
        <v>-13919.02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0">
        <f>B11+B15+B33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J11+J15+J33</f>
        <v>35416.979999999996</v>
      </c>
      <c r="K35" s="13"/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17145</v>
      </c>
      <c r="D38" s="10" t="s">
        <v>24</v>
      </c>
      <c r="E38" s="10"/>
      <c r="F38" s="10"/>
      <c r="G38" s="10">
        <v>0</v>
      </c>
      <c r="H38" s="12">
        <v>49.28</v>
      </c>
      <c r="I38" s="12">
        <v>31</v>
      </c>
      <c r="J38" s="12">
        <f t="shared" ref="J38:J40" si="7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133</v>
      </c>
      <c r="E39" s="10"/>
      <c r="F39" s="10"/>
      <c r="G39" s="10">
        <v>0</v>
      </c>
      <c r="H39" s="12">
        <v>5.16</v>
      </c>
      <c r="I39" s="12">
        <v>5.0599999999999996</v>
      </c>
      <c r="J39" s="12">
        <f t="shared" si="7"/>
        <v>0</v>
      </c>
      <c r="K39" s="13"/>
      <c r="L39" s="10"/>
      <c r="M39" s="10"/>
      <c r="N39" s="13"/>
    </row>
    <row r="40" spans="1:14" s="7" customFormat="1">
      <c r="A40" s="1"/>
      <c r="B40" s="10"/>
      <c r="C40" s="10"/>
      <c r="D40" s="10" t="s">
        <v>55</v>
      </c>
      <c r="E40" s="10"/>
      <c r="F40" s="10"/>
      <c r="G40" s="10">
        <v>4400</v>
      </c>
      <c r="H40" s="12">
        <v>9.7200000000000006</v>
      </c>
      <c r="I40" s="12">
        <v>7.98</v>
      </c>
      <c r="J40" s="12">
        <f t="shared" si="7"/>
        <v>35112</v>
      </c>
      <c r="K40" s="13"/>
      <c r="L40" s="10" t="s">
        <v>111</v>
      </c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SUM(J38:J40)</f>
        <v>35112</v>
      </c>
      <c r="K41" s="13"/>
      <c r="L41" s="10"/>
      <c r="M41" s="10"/>
      <c r="N41" s="13"/>
    </row>
    <row r="42" spans="1:14" s="7" customFormat="1">
      <c r="A42" s="1" t="s">
        <v>23</v>
      </c>
      <c r="B42" s="10">
        <v>68100</v>
      </c>
      <c r="C42" s="10"/>
      <c r="D42" s="10"/>
      <c r="E42" s="10"/>
      <c r="F42" s="10"/>
      <c r="G42" s="10"/>
      <c r="H42" s="12"/>
      <c r="I42" s="12" t="s">
        <v>10</v>
      </c>
      <c r="J42" s="12">
        <f>C38+J41</f>
        <v>52257</v>
      </c>
      <c r="K42" s="13">
        <f>J42-B42</f>
        <v>-15843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16</v>
      </c>
      <c r="C46" s="10">
        <v>17</v>
      </c>
      <c r="D46" s="10" t="s">
        <v>25</v>
      </c>
      <c r="E46" s="10"/>
      <c r="F46" s="10"/>
      <c r="G46" s="10">
        <v>16</v>
      </c>
      <c r="H46" s="12">
        <v>402.78</v>
      </c>
      <c r="I46" s="12">
        <v>434.16</v>
      </c>
      <c r="J46" s="12">
        <f>G46*I46</f>
        <v>6946.56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SUM(J46:J46)</f>
        <v>6946.56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10300</v>
      </c>
      <c r="C48" s="10"/>
      <c r="D48" s="10"/>
      <c r="E48" s="10"/>
      <c r="F48" s="10"/>
      <c r="G48" s="10"/>
      <c r="H48" s="12"/>
      <c r="I48" s="12" t="s">
        <v>10</v>
      </c>
      <c r="J48" s="12">
        <f>C46+J47</f>
        <v>6963.56</v>
      </c>
      <c r="K48" s="13">
        <f t="shared" ref="K48:K60" si="8">J48-B48</f>
        <v>-3336.4399999999996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17</v>
      </c>
      <c r="C50" s="10">
        <v>29</v>
      </c>
      <c r="D50" s="10" t="s">
        <v>24</v>
      </c>
      <c r="E50" s="10"/>
      <c r="F50" s="10"/>
      <c r="G50" s="10">
        <v>75</v>
      </c>
      <c r="H50" s="12">
        <v>65.2</v>
      </c>
      <c r="I50" s="12">
        <v>56.85</v>
      </c>
      <c r="J50" s="12">
        <f t="shared" ref="J50" si="9">G50*I50</f>
        <v>4263.75</v>
      </c>
      <c r="K50" s="13"/>
      <c r="L50" s="10"/>
      <c r="M50" s="10"/>
      <c r="N50" s="13"/>
    </row>
    <row r="51" spans="1:14" s="7" customFormat="1">
      <c r="A51" s="1"/>
      <c r="B51" s="10"/>
      <c r="C51" s="10"/>
      <c r="D51" s="10" t="s">
        <v>93</v>
      </c>
      <c r="E51" s="10"/>
      <c r="F51" s="10"/>
      <c r="G51" s="10">
        <v>17</v>
      </c>
      <c r="H51" s="12">
        <v>402.2</v>
      </c>
      <c r="I51" s="12">
        <v>434.16</v>
      </c>
      <c r="J51" s="12">
        <f>G51*I51</f>
        <v>7380.72</v>
      </c>
      <c r="K51" s="13"/>
      <c r="L51" s="10"/>
      <c r="M51" s="10"/>
      <c r="N51" s="13"/>
    </row>
    <row r="52" spans="1:14" s="7" customFormat="1">
      <c r="A52" s="1"/>
      <c r="B52" s="10" t="s">
        <v>13</v>
      </c>
      <c r="C52" s="10"/>
      <c r="D52" s="10"/>
      <c r="E52" s="10"/>
      <c r="F52" s="10"/>
      <c r="G52" s="10"/>
      <c r="H52" s="12"/>
      <c r="I52" s="12" t="s">
        <v>9</v>
      </c>
      <c r="J52" s="12">
        <f>SUM(J50:J51)</f>
        <v>11644.470000000001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17000</v>
      </c>
      <c r="C53" s="10"/>
      <c r="D53" s="10"/>
      <c r="E53" s="10"/>
      <c r="F53" s="10"/>
      <c r="G53" s="10"/>
      <c r="H53" s="12"/>
      <c r="I53" s="12" t="s">
        <v>10</v>
      </c>
      <c r="J53" s="12">
        <f>C50+J52</f>
        <v>11673.470000000001</v>
      </c>
      <c r="K53" s="13">
        <f t="shared" si="8"/>
        <v>-5326.5299999999988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15</v>
      </c>
      <c r="B55" s="10" t="s">
        <v>20</v>
      </c>
      <c r="C55" s="10">
        <v>121</v>
      </c>
      <c r="D55" s="10" t="s">
        <v>68</v>
      </c>
      <c r="E55" s="10"/>
      <c r="F55" s="10"/>
      <c r="G55" s="10">
        <v>1300</v>
      </c>
      <c r="H55" s="12">
        <v>5.4</v>
      </c>
      <c r="I55" s="12">
        <v>5.46</v>
      </c>
      <c r="J55" s="12">
        <f t="shared" ref="J55" si="10">G55*I55</f>
        <v>7098</v>
      </c>
      <c r="K55" s="13"/>
      <c r="L55" s="10"/>
      <c r="M55" s="10"/>
      <c r="N55" s="13"/>
    </row>
    <row r="56" spans="1:14" s="7" customFormat="1">
      <c r="A56" s="1"/>
      <c r="B56" s="10" t="s">
        <v>12</v>
      </c>
      <c r="C56" s="10"/>
      <c r="D56" s="10"/>
      <c r="E56" s="10"/>
      <c r="F56" s="10"/>
      <c r="G56" s="10"/>
      <c r="H56" s="12"/>
      <c r="I56" s="12" t="s">
        <v>9</v>
      </c>
      <c r="J56" s="12">
        <f>SUM(J55:J55)</f>
        <v>7098</v>
      </c>
      <c r="K56" s="13"/>
      <c r="L56" s="10"/>
      <c r="M56" s="10"/>
      <c r="N56" s="13"/>
    </row>
    <row r="57" spans="1:14" s="7" customFormat="1">
      <c r="A57" s="1" t="s">
        <v>23</v>
      </c>
      <c r="B57" s="10">
        <v>14100</v>
      </c>
      <c r="C57" s="10"/>
      <c r="D57" s="10"/>
      <c r="E57" s="10"/>
      <c r="F57" s="10"/>
      <c r="G57" s="10"/>
      <c r="H57" s="12"/>
      <c r="I57" s="12" t="s">
        <v>10</v>
      </c>
      <c r="J57" s="12">
        <f>C55+J56</f>
        <v>7219</v>
      </c>
      <c r="K57" s="13">
        <f t="shared" si="8"/>
        <v>-6881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 s="7" customFormat="1">
      <c r="A60" s="1" t="s">
        <v>23</v>
      </c>
      <c r="B60" s="10">
        <f>B48+B53+B57</f>
        <v>41400</v>
      </c>
      <c r="C60" s="10"/>
      <c r="D60" s="10"/>
      <c r="E60" s="10"/>
      <c r="F60" s="10"/>
      <c r="G60" s="10"/>
      <c r="H60" s="12"/>
      <c r="I60" s="12" t="s">
        <v>14</v>
      </c>
      <c r="J60" s="12">
        <f>J48+J53+J56</f>
        <v>25735.030000000002</v>
      </c>
      <c r="K60" s="13">
        <f t="shared" si="8"/>
        <v>-15664.969999999998</v>
      </c>
      <c r="L60" s="10"/>
      <c r="M60" s="10"/>
      <c r="N60" s="13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B75" s="10"/>
      <c r="C75" s="10"/>
      <c r="D75" s="10"/>
      <c r="E75" s="10"/>
      <c r="F75" s="10"/>
      <c r="G75" s="10"/>
      <c r="H75" s="12"/>
      <c r="I75" s="12"/>
      <c r="J75" s="12"/>
      <c r="K75" s="13"/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4">
      <c r="L81" s="10"/>
      <c r="M81" s="10"/>
      <c r="N81" s="10"/>
    </row>
    <row r="82" spans="12:14">
      <c r="L82" s="10"/>
    </row>
    <row r="83" spans="12:14">
      <c r="L83" s="10"/>
    </row>
    <row r="84" spans="12:14">
      <c r="L84" s="10"/>
    </row>
    <row r="85" spans="12:14">
      <c r="L85" s="10"/>
    </row>
    <row r="86" spans="12:14">
      <c r="L86" s="10"/>
    </row>
    <row r="87" spans="12:14">
      <c r="L87" s="10"/>
    </row>
    <row r="88" spans="12:14">
      <c r="L88" s="10"/>
    </row>
    <row r="89" spans="12:14">
      <c r="L89" s="10"/>
    </row>
    <row r="90" spans="12:14">
      <c r="L90" s="10"/>
    </row>
    <row r="91" spans="12:14">
      <c r="L91" s="10"/>
    </row>
    <row r="92" spans="12:14">
      <c r="L92" s="10"/>
    </row>
    <row r="93" spans="12:14">
      <c r="L93" s="10"/>
    </row>
    <row r="94" spans="12:14">
      <c r="L94" s="10"/>
    </row>
    <row r="95" spans="12:14">
      <c r="L95" s="10"/>
    </row>
    <row r="96" spans="12:14">
      <c r="L96" s="10"/>
    </row>
    <row r="97" spans="12:12">
      <c r="L97" s="10"/>
    </row>
    <row r="98" spans="12:12">
      <c r="L98" s="10"/>
    </row>
    <row r="99" spans="12:12">
      <c r="L99" s="10"/>
    </row>
    <row r="100" spans="12:12">
      <c r="L100" s="1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96"/>
  <sheetViews>
    <sheetView topLeftCell="A19" zoomScale="110" zoomScaleNormal="110" workbookViewId="0">
      <selection activeCell="B38" sqref="B38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2439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2.0499999999999998</v>
      </c>
      <c r="J3" s="12">
        <f>G3*I3</f>
        <v>2050</v>
      </c>
      <c r="K3" s="13" t="str">
        <f t="shared" ref="K3:K8" ca="1" si="0">IF(AND(F3&lt;&gt;"", I3/H3&lt;=Allowed_Lose_Ratio),"Stop Lose!",IF(AND(F3&lt;&gt;"", DAYS360(TODAY(), E3)&gt;2), "Hold Too Long", "Ok"))</f>
        <v>Ok</v>
      </c>
      <c r="L3" s="10" t="s">
        <v>147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0.95</v>
      </c>
      <c r="J4" s="12">
        <f t="shared" ref="J4:J8" si="1">G4*I4</f>
        <v>285</v>
      </c>
      <c r="K4" s="13" t="str">
        <f t="shared" ca="1" si="0"/>
        <v>Stop Lose!</v>
      </c>
      <c r="L4" s="10" t="s">
        <v>153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1400</v>
      </c>
      <c r="H5" s="12">
        <v>6</v>
      </c>
      <c r="I5" s="12">
        <v>3.66</v>
      </c>
      <c r="J5" s="12">
        <f t="shared" si="1"/>
        <v>5124</v>
      </c>
      <c r="K5" s="13" t="str">
        <f t="shared" ca="1" si="0"/>
        <v>Stop Lose!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400</v>
      </c>
      <c r="H6" s="12">
        <v>16</v>
      </c>
      <c r="I6" s="12">
        <v>16.87</v>
      </c>
      <c r="J6" s="12">
        <f t="shared" si="1"/>
        <v>6748</v>
      </c>
      <c r="K6" s="13" t="str">
        <f t="shared" ca="1" si="0"/>
        <v>Ok</v>
      </c>
      <c r="L6" s="10" t="s">
        <v>151</v>
      </c>
      <c r="M6" s="10"/>
      <c r="N6" s="10"/>
    </row>
    <row r="7" spans="1:14">
      <c r="A7" s="8"/>
      <c r="B7" s="10"/>
      <c r="C7" s="10"/>
      <c r="D7" s="10" t="s">
        <v>142</v>
      </c>
      <c r="E7" s="11">
        <v>43747</v>
      </c>
      <c r="F7" s="11">
        <v>43770</v>
      </c>
      <c r="G7" s="10">
        <v>600</v>
      </c>
      <c r="H7" s="12">
        <v>2.85</v>
      </c>
      <c r="I7" s="12">
        <v>2.85</v>
      </c>
      <c r="J7" s="12">
        <f t="shared" si="1"/>
        <v>1710</v>
      </c>
      <c r="K7" s="13" t="str">
        <f t="shared" ca="1" si="0"/>
        <v>Ok</v>
      </c>
      <c r="L7" s="10" t="s">
        <v>152</v>
      </c>
      <c r="M7" s="10"/>
      <c r="N7" s="10"/>
    </row>
    <row r="8" spans="1:14">
      <c r="A8" s="8"/>
      <c r="B8" s="10"/>
      <c r="C8" s="10"/>
      <c r="D8" s="10" t="s">
        <v>84</v>
      </c>
      <c r="E8" s="11">
        <v>43741</v>
      </c>
      <c r="F8" s="11">
        <v>43784</v>
      </c>
      <c r="G8" s="10">
        <v>3000</v>
      </c>
      <c r="H8" s="12">
        <v>0.86</v>
      </c>
      <c r="I8" s="12">
        <v>1.22</v>
      </c>
      <c r="J8" s="12">
        <f t="shared" si="1"/>
        <v>3660</v>
      </c>
      <c r="K8" s="13" t="str">
        <f t="shared" ca="1" si="0"/>
        <v>Ok</v>
      </c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19577</v>
      </c>
      <c r="K9" s="13"/>
      <c r="L9" s="10">
        <f>SUMIF(F3:F8, "&lt;&gt;",J3:J8)</f>
        <v>17527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17531</v>
      </c>
      <c r="I10" s="12" t="s">
        <v>10</v>
      </c>
      <c r="J10" s="12">
        <f>C3+J9</f>
        <v>22016</v>
      </c>
      <c r="K10" s="13">
        <f>J10-H10</f>
        <v>4485</v>
      </c>
      <c r="L10" s="12">
        <f>J10-'20191004'!J11</f>
        <v>2707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0.51</v>
      </c>
      <c r="J12" s="12">
        <f t="shared" ref="J12" si="2">G12*I12</f>
        <v>663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663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666</v>
      </c>
      <c r="K14" s="13">
        <f>J14-H14</f>
        <v>-598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8590</v>
      </c>
      <c r="D16" s="10" t="s">
        <v>92</v>
      </c>
      <c r="E16" s="11">
        <v>43742</v>
      </c>
      <c r="F16" s="11">
        <v>43784</v>
      </c>
      <c r="G16" s="10">
        <v>2000</v>
      </c>
      <c r="H16" s="12">
        <v>1.28</v>
      </c>
      <c r="I16" s="12">
        <v>1.87</v>
      </c>
      <c r="J16" s="12">
        <f t="shared" ref="J16" si="3">G16*I16</f>
        <v>3740</v>
      </c>
      <c r="K16" s="13" t="str">
        <f t="shared" ref="K16" ca="1" si="4">IF(AND(F16&lt;&gt;"", I16/H16&lt;=Allowed_Lose_Ratio),"Stop Lose!",IF(AND(F16&lt;&gt;"", DAYS360(TODAY(), E16)&gt;2), "Hold Too Long", "Ok"))</f>
        <v>Ok</v>
      </c>
      <c r="L16" s="10"/>
      <c r="M16" s="10"/>
      <c r="N16" s="13"/>
    </row>
    <row r="17" spans="1:14" s="7" customFormat="1">
      <c r="A17" s="1"/>
      <c r="B17" s="10"/>
      <c r="C17" s="10"/>
      <c r="D17" s="10" t="s">
        <v>144</v>
      </c>
      <c r="E17" s="11">
        <v>43745</v>
      </c>
      <c r="F17" s="11">
        <v>43770</v>
      </c>
      <c r="G17" s="10">
        <v>1400</v>
      </c>
      <c r="H17" s="12">
        <v>14.6</v>
      </c>
      <c r="I17" s="12">
        <v>13.8</v>
      </c>
      <c r="J17" s="12">
        <f t="shared" ref="J17:J20" si="5">G17*I17</f>
        <v>19320</v>
      </c>
      <c r="K17" s="13" t="str">
        <f t="shared" ref="K17:K19" ca="1" si="6">IF(AND(F17&lt;&gt;"", I17/H17&lt;=Allowed_Lose_Ratio),"Stop Lose!",IF(AND(F17&lt;&gt;"", DAYS360(TODAY(), E17)&gt;2), "Hold Too Long", "Ok"))</f>
        <v>Ok</v>
      </c>
      <c r="L17" s="10" t="s">
        <v>145</v>
      </c>
      <c r="M17" s="10"/>
      <c r="N17" s="13"/>
    </row>
    <row r="18" spans="1:14" s="7" customFormat="1">
      <c r="A18" s="1"/>
      <c r="B18" s="10"/>
      <c r="C18" s="10"/>
      <c r="D18" s="10" t="s">
        <v>120</v>
      </c>
      <c r="E18" s="11">
        <v>43740</v>
      </c>
      <c r="F18" s="11">
        <v>43784</v>
      </c>
      <c r="G18" s="10">
        <v>700</v>
      </c>
      <c r="H18" s="12">
        <v>20.65</v>
      </c>
      <c r="I18" s="12">
        <v>25.5</v>
      </c>
      <c r="J18" s="12">
        <f t="shared" si="5"/>
        <v>17850</v>
      </c>
      <c r="K18" s="13" t="str">
        <f t="shared" ca="1" si="6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155</v>
      </c>
      <c r="E19" s="11">
        <v>43748</v>
      </c>
      <c r="F19" s="11">
        <v>43749</v>
      </c>
      <c r="G19" s="10">
        <v>800</v>
      </c>
      <c r="H19" s="12">
        <v>1</v>
      </c>
      <c r="I19" s="12">
        <v>1.02</v>
      </c>
      <c r="J19" s="12">
        <f t="shared" si="5"/>
        <v>816</v>
      </c>
      <c r="K19" s="13" t="str">
        <f t="shared" ca="1" si="6"/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154</v>
      </c>
      <c r="E20" s="11">
        <v>43748</v>
      </c>
      <c r="F20" s="11">
        <v>43763</v>
      </c>
      <c r="G20" s="10">
        <v>1500</v>
      </c>
      <c r="H20" s="12">
        <v>2.62</v>
      </c>
      <c r="I20" s="12">
        <v>2.72</v>
      </c>
      <c r="J20" s="12">
        <f t="shared" si="5"/>
        <v>4080.0000000000005</v>
      </c>
      <c r="K20" s="13" t="str">
        <f t="shared" ref="K20" ca="1" si="7">IF(AND(F20&lt;&gt;"", I20/H20&lt;=Allowed_Lose_Ratio),"Stop Lose!",IF(AND(F20&lt;&gt;"", DAYS360(TODAY(), E20)&gt;2), "Hold Too Long", "Ok"))</f>
        <v>Ok</v>
      </c>
      <c r="L20" s="10"/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SUM(J16:J20)</f>
        <v>45806</v>
      </c>
      <c r="K21" s="13"/>
      <c r="L21" s="10">
        <f>SUMIF(F16:F18, "&lt;&gt;",J16:J18)</f>
        <v>40910</v>
      </c>
      <c r="M21" s="10" t="s">
        <v>36</v>
      </c>
      <c r="N21" s="13"/>
    </row>
    <row r="22" spans="1:14" s="7" customFormat="1">
      <c r="A22" s="1" t="s">
        <v>23</v>
      </c>
      <c r="B22" s="10">
        <v>8500</v>
      </c>
      <c r="C22" s="10"/>
      <c r="D22" s="10"/>
      <c r="E22" s="10"/>
      <c r="F22" s="10"/>
      <c r="G22" s="10"/>
      <c r="H22" s="12">
        <v>44428</v>
      </c>
      <c r="I22" s="12" t="s">
        <v>10</v>
      </c>
      <c r="J22" s="12">
        <f>C16+J21</f>
        <v>54396</v>
      </c>
      <c r="K22" s="13">
        <f>J22-H22</f>
        <v>9968</v>
      </c>
      <c r="L22" s="12">
        <f>J22-'20191004'!J27</f>
        <v>3532</v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6423</v>
      </c>
      <c r="D25" s="10" t="s">
        <v>60</v>
      </c>
      <c r="E25" s="10"/>
      <c r="F25" s="10"/>
      <c r="G25" s="10">
        <v>13600</v>
      </c>
      <c r="H25" s="12">
        <v>1.21</v>
      </c>
      <c r="I25" s="12">
        <v>0.53</v>
      </c>
      <c r="J25" s="12">
        <f>G25*I25</f>
        <v>7208</v>
      </c>
      <c r="K25" s="13"/>
      <c r="L25" s="10" t="s">
        <v>146</v>
      </c>
      <c r="M25" s="10"/>
      <c r="N25" s="13"/>
    </row>
    <row r="26" spans="1:14" s="7" customFormat="1">
      <c r="A26" s="1"/>
      <c r="B26" s="10"/>
      <c r="C26" s="10"/>
      <c r="D26" s="10" t="s">
        <v>61</v>
      </c>
      <c r="E26" s="10"/>
      <c r="F26" s="10"/>
      <c r="G26" s="10">
        <v>0</v>
      </c>
      <c r="H26" s="12">
        <v>151.6</v>
      </c>
      <c r="I26" s="12">
        <v>152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25</v>
      </c>
      <c r="E27" s="10"/>
      <c r="F27" s="10"/>
      <c r="G27" s="10">
        <v>1520</v>
      </c>
      <c r="H27" s="12">
        <v>4.33</v>
      </c>
      <c r="I27" s="12">
        <v>2.88</v>
      </c>
      <c r="J27" s="12">
        <f>G27*I27</f>
        <v>4377.5999999999995</v>
      </c>
      <c r="K27" s="13"/>
      <c r="L27" s="10"/>
      <c r="M27" s="10"/>
      <c r="N27" s="13"/>
    </row>
    <row r="28" spans="1:14" s="7" customFormat="1">
      <c r="A28" s="1"/>
      <c r="B28" s="10" t="s">
        <v>13</v>
      </c>
      <c r="C28" s="10"/>
      <c r="D28" s="10"/>
      <c r="E28" s="10"/>
      <c r="F28" s="10"/>
      <c r="G28" s="10"/>
      <c r="H28" s="12"/>
      <c r="I28" s="12" t="s">
        <v>9</v>
      </c>
      <c r="J28" s="12">
        <f>SUM(J25:J27)</f>
        <v>11585.599999999999</v>
      </c>
      <c r="K28" s="13"/>
      <c r="L28" s="10"/>
      <c r="M28" s="10"/>
      <c r="N28" s="13"/>
    </row>
    <row r="29" spans="1:14" s="7" customFormat="1">
      <c r="A29" s="1" t="s">
        <v>23</v>
      </c>
      <c r="B29" s="10">
        <v>31340</v>
      </c>
      <c r="C29" s="10"/>
      <c r="D29" s="10"/>
      <c r="E29" s="10"/>
      <c r="F29" s="10"/>
      <c r="G29" s="10"/>
      <c r="H29" s="12">
        <v>31139</v>
      </c>
      <c r="I29" s="12" t="s">
        <v>10</v>
      </c>
      <c r="J29" s="12">
        <f>C25+J28</f>
        <v>18008.599999999999</v>
      </c>
      <c r="K29" s="13">
        <f>J29-H29</f>
        <v>-13130.400000000001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23</v>
      </c>
      <c r="B31" s="10">
        <f>B10+B14+B29</f>
        <v>131440</v>
      </c>
      <c r="C31" s="10"/>
      <c r="D31" s="10"/>
      <c r="E31" s="10"/>
      <c r="F31" s="10"/>
      <c r="G31" s="10"/>
      <c r="H31" s="12"/>
      <c r="I31" s="12" t="s">
        <v>14</v>
      </c>
      <c r="J31" s="12">
        <f>J10+J14+J29</f>
        <v>40690.6</v>
      </c>
      <c r="K31" s="13"/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15</v>
      </c>
      <c r="B34" s="10" t="s">
        <v>19</v>
      </c>
      <c r="C34" s="10">
        <v>13331</v>
      </c>
      <c r="D34" s="10" t="s">
        <v>24</v>
      </c>
      <c r="E34" s="10"/>
      <c r="F34" s="10"/>
      <c r="G34" s="10">
        <v>0</v>
      </c>
      <c r="H34" s="12">
        <v>49.28</v>
      </c>
      <c r="I34" s="12">
        <v>31</v>
      </c>
      <c r="J34" s="12">
        <f t="shared" ref="J34:J36" si="8">G34*I34</f>
        <v>0</v>
      </c>
      <c r="K34" s="13"/>
      <c r="L34" s="10"/>
      <c r="M34" s="10"/>
      <c r="N34" s="13"/>
    </row>
    <row r="35" spans="1:14" s="7" customFormat="1">
      <c r="A35" s="1"/>
      <c r="B35" s="10"/>
      <c r="C35" s="10"/>
      <c r="D35" s="10" t="s">
        <v>133</v>
      </c>
      <c r="E35" s="10"/>
      <c r="F35" s="10"/>
      <c r="G35" s="10">
        <v>0</v>
      </c>
      <c r="H35" s="12">
        <v>5.16</v>
      </c>
      <c r="I35" s="12">
        <v>5.0599999999999996</v>
      </c>
      <c r="J35" s="12">
        <f t="shared" si="8"/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55</v>
      </c>
      <c r="E36" s="10"/>
      <c r="F36" s="10"/>
      <c r="G36" s="10">
        <v>2900</v>
      </c>
      <c r="H36" s="12">
        <v>9.7200000000000006</v>
      </c>
      <c r="I36" s="12">
        <v>8.9499999999999993</v>
      </c>
      <c r="J36" s="12">
        <f t="shared" si="8"/>
        <v>25954.999999999996</v>
      </c>
      <c r="K36" s="13"/>
      <c r="L36" s="10" t="s">
        <v>111</v>
      </c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SUM(J34:J36)</f>
        <v>25954.999999999996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C34+J37</f>
        <v>39286</v>
      </c>
      <c r="K38" s="13">
        <f>J38-B38</f>
        <v>-11814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25</v>
      </c>
      <c r="E42" s="10"/>
      <c r="F42" s="10"/>
      <c r="G42" s="10">
        <v>16</v>
      </c>
      <c r="H42" s="12">
        <v>402.78</v>
      </c>
      <c r="I42" s="12">
        <v>434.16</v>
      </c>
      <c r="J42" s="12">
        <f>G42*I42</f>
        <v>6946.56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6946.56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6963.56</v>
      </c>
      <c r="K44" s="13">
        <f t="shared" ref="K44:K56" si="9">J44-B44</f>
        <v>-3336.4399999999996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56.85</v>
      </c>
      <c r="J46" s="12">
        <f t="shared" ref="J46" si="10">G46*I46</f>
        <v>4263.75</v>
      </c>
      <c r="K46" s="13"/>
      <c r="L46" s="10"/>
      <c r="M46" s="10"/>
      <c r="N46" s="13"/>
    </row>
    <row r="47" spans="1:14" s="7" customFormat="1">
      <c r="A47" s="1"/>
      <c r="B47" s="10"/>
      <c r="C47" s="10"/>
      <c r="D47" s="10" t="s">
        <v>93</v>
      </c>
      <c r="E47" s="10"/>
      <c r="F47" s="10"/>
      <c r="G47" s="10">
        <v>17</v>
      </c>
      <c r="H47" s="12">
        <v>402.2</v>
      </c>
      <c r="I47" s="12">
        <v>434.16</v>
      </c>
      <c r="J47" s="12">
        <f>G47*I47</f>
        <v>7380.72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11644.470000000001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11673.470000000001</v>
      </c>
      <c r="K49" s="13">
        <f t="shared" si="9"/>
        <v>-5326.5299999999988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5.46</v>
      </c>
      <c r="J51" s="12">
        <f t="shared" ref="J51" si="11">G51*I51</f>
        <v>7098</v>
      </c>
      <c r="K51" s="13"/>
      <c r="L51" s="10"/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7098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7219</v>
      </c>
      <c r="K53" s="13">
        <f t="shared" si="9"/>
        <v>-6881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25735.030000000002</v>
      </c>
      <c r="K56" s="13">
        <f t="shared" si="9"/>
        <v>-15664.969999999998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N93"/>
  <sheetViews>
    <sheetView topLeftCell="B13" zoomScale="110" zoomScaleNormal="110" workbookViewId="0">
      <selection activeCell="J9" sqref="J9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4123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2.19</v>
      </c>
      <c r="J3" s="12">
        <f>G3*I3</f>
        <v>2190</v>
      </c>
      <c r="K3" s="13" t="str">
        <f t="shared" ref="K3:K7" ca="1" si="0">IF(AND(F3&lt;&gt;"", I3/H3&lt;=Allowed_Lose_Ratio),"Stop Lose!",IF(AND(F3&lt;&gt;"", DAYS360(TODAY(), E3)&gt;2), "Hold Too Long", "Ok"))</f>
        <v>Ok</v>
      </c>
      <c r="L3" s="10" t="s">
        <v>156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300</v>
      </c>
      <c r="H4" s="12">
        <v>1.53</v>
      </c>
      <c r="I4" s="12">
        <v>0.95</v>
      </c>
      <c r="J4" s="12">
        <f t="shared" ref="J4:J7" si="1">G4*I4</f>
        <v>285</v>
      </c>
      <c r="K4" s="13" t="str">
        <f t="shared" ca="1" si="0"/>
        <v>Stop Lose!</v>
      </c>
      <c r="L4" s="10" t="s">
        <v>153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43756</v>
      </c>
      <c r="G5" s="10">
        <v>1400</v>
      </c>
      <c r="H5" s="12">
        <v>6</v>
      </c>
      <c r="I5" s="12">
        <v>4</v>
      </c>
      <c r="J5" s="12">
        <f t="shared" si="1"/>
        <v>5600</v>
      </c>
      <c r="K5" s="13" t="str">
        <f t="shared" ca="1" si="0"/>
        <v>Stop Lose!</v>
      </c>
      <c r="L5" s="10"/>
      <c r="M5" s="10"/>
      <c r="N5" s="10"/>
    </row>
    <row r="6" spans="1:14">
      <c r="B6" s="10"/>
      <c r="C6" s="10"/>
      <c r="D6" s="10" t="s">
        <v>139</v>
      </c>
      <c r="E6" s="11">
        <v>43742</v>
      </c>
      <c r="F6" s="11">
        <v>43784</v>
      </c>
      <c r="G6" s="10">
        <v>400</v>
      </c>
      <c r="H6" s="12">
        <v>16</v>
      </c>
      <c r="I6" s="12">
        <v>17.7</v>
      </c>
      <c r="J6" s="12">
        <f t="shared" si="1"/>
        <v>7080</v>
      </c>
      <c r="K6" s="13" t="str">
        <f t="shared" ca="1" si="0"/>
        <v>Ok</v>
      </c>
      <c r="L6" s="10" t="s">
        <v>151</v>
      </c>
      <c r="M6" s="10"/>
      <c r="N6" s="10"/>
    </row>
    <row r="7" spans="1:14">
      <c r="A7" s="8"/>
      <c r="B7" s="10"/>
      <c r="C7" s="10"/>
      <c r="D7" s="10" t="s">
        <v>84</v>
      </c>
      <c r="E7" s="11">
        <v>43741</v>
      </c>
      <c r="F7" s="11">
        <v>43784</v>
      </c>
      <c r="G7" s="10">
        <v>5000</v>
      </c>
      <c r="H7" s="12">
        <v>0.92</v>
      </c>
      <c r="I7" s="12">
        <v>1.1100000000000001</v>
      </c>
      <c r="J7" s="12">
        <f t="shared" si="1"/>
        <v>5550.0000000000009</v>
      </c>
      <c r="K7" s="13" t="str">
        <f t="shared" ca="1" si="0"/>
        <v>Ok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20705</v>
      </c>
      <c r="K8" s="13"/>
      <c r="L8" s="10">
        <f>SUMIF(F3:F7, "&lt;&gt;",J3:J7)</f>
        <v>18515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22016</v>
      </c>
      <c r="I9" s="12" t="s">
        <v>10</v>
      </c>
      <c r="J9" s="12">
        <f>C3+J8</f>
        <v>24828</v>
      </c>
      <c r="K9" s="13">
        <f>J9-H9</f>
        <v>2812</v>
      </c>
      <c r="L9" s="12">
        <f>J9-'20191004'!J11</f>
        <v>5519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0.51</v>
      </c>
      <c r="J11" s="12">
        <f t="shared" ref="J11" si="2">G11*I11</f>
        <v>663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663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666</v>
      </c>
      <c r="K13" s="13">
        <f>J13-H13</f>
        <v>-598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34864</v>
      </c>
      <c r="D15" s="10" t="s">
        <v>92</v>
      </c>
      <c r="E15" s="11">
        <v>43742</v>
      </c>
      <c r="F15" s="11">
        <v>43784</v>
      </c>
      <c r="G15" s="10">
        <v>4000</v>
      </c>
      <c r="H15" s="12">
        <v>1.44</v>
      </c>
      <c r="I15" s="12">
        <v>1.76</v>
      </c>
      <c r="J15" s="12">
        <f t="shared" ref="J15:J16" si="3">G15*I15</f>
        <v>7040</v>
      </c>
      <c r="K15" s="13" t="str">
        <f t="shared" ref="K15" ca="1" si="4">IF(AND(F15&lt;&gt;"", I15/H15&lt;=Allowed_Lose_Ratio),"Stop Lose!",IF(AND(F15&lt;&gt;"", DAYS360(TODAY(), E15)&gt;2), "Hold Too Long", "Ok"))</f>
        <v>Ok</v>
      </c>
      <c r="L15" s="10"/>
      <c r="M15" s="10"/>
      <c r="N15" s="13"/>
    </row>
    <row r="16" spans="1:14" s="7" customFormat="1">
      <c r="A16" s="1"/>
      <c r="B16" s="10"/>
      <c r="C16" s="10"/>
      <c r="D16" s="10" t="s">
        <v>144</v>
      </c>
      <c r="E16" s="11">
        <v>43745</v>
      </c>
      <c r="F16" s="11">
        <v>43770</v>
      </c>
      <c r="G16" s="10">
        <v>1000</v>
      </c>
      <c r="H16" s="12">
        <v>15.2</v>
      </c>
      <c r="I16" s="12">
        <v>15.2</v>
      </c>
      <c r="J16" s="12">
        <f t="shared" si="3"/>
        <v>15200</v>
      </c>
      <c r="K16" s="13" t="str">
        <f t="shared" ref="K16" ca="1" si="5">IF(AND(F16&lt;&gt;"", I16/H16&lt;=Allowed_Lose_Ratio),"Stop Lose!",IF(AND(F16&lt;&gt;"", DAYS360(TODAY(), E16)&gt;2), "Hold Too Long", "Ok"))</f>
        <v>Ok</v>
      </c>
      <c r="L16" s="10" t="s">
        <v>145</v>
      </c>
      <c r="M16" s="10"/>
      <c r="N16" s="13"/>
    </row>
    <row r="17" spans="1:14" s="7" customFormat="1">
      <c r="A17" s="1"/>
      <c r="B17" s="10"/>
      <c r="C17" s="10"/>
      <c r="D17" s="10" t="s">
        <v>157</v>
      </c>
      <c r="E17" s="11">
        <v>43749</v>
      </c>
      <c r="F17" s="11">
        <v>43784</v>
      </c>
      <c r="G17" s="10">
        <v>6000</v>
      </c>
      <c r="H17" s="12">
        <v>0.87</v>
      </c>
      <c r="I17" s="12">
        <v>0.82</v>
      </c>
      <c r="J17" s="12">
        <f t="shared" ref="J17" si="6">G17*I17</f>
        <v>4920</v>
      </c>
      <c r="K17" s="13" t="str">
        <f t="shared" ref="K17" ca="1" si="7">IF(AND(F17&lt;&gt;"", I17/H17&lt;=Allowed_Lose_Ratio),"Stop Lose!",IF(AND(F17&lt;&gt;"", DAYS360(TODAY(), E17)&gt;2), "Hold Too Long", "Ok"))</f>
        <v>Ok</v>
      </c>
      <c r="L17" s="10"/>
      <c r="M17" s="10"/>
      <c r="N17" s="13"/>
    </row>
    <row r="18" spans="1:14" s="7" customFormat="1">
      <c r="A18" s="1"/>
      <c r="B18" s="10" t="s">
        <v>13</v>
      </c>
      <c r="C18" s="10"/>
      <c r="D18" s="10"/>
      <c r="E18" s="10"/>
      <c r="F18" s="10"/>
      <c r="G18" s="10"/>
      <c r="H18" s="12"/>
      <c r="I18" s="12" t="s">
        <v>9</v>
      </c>
      <c r="J18" s="12">
        <f>SUM(J15:J17)</f>
        <v>27160</v>
      </c>
      <c r="K18" s="13"/>
      <c r="L18" s="10">
        <f>SUMIF(F15:F16, "&lt;&gt;",J15:J16)</f>
        <v>22240</v>
      </c>
      <c r="M18" s="10" t="s">
        <v>36</v>
      </c>
      <c r="N18" s="13"/>
    </row>
    <row r="19" spans="1:14" s="7" customFormat="1">
      <c r="A19" s="1" t="s">
        <v>23</v>
      </c>
      <c r="B19" s="10">
        <v>8500</v>
      </c>
      <c r="C19" s="10"/>
      <c r="D19" s="10"/>
      <c r="E19" s="10"/>
      <c r="F19" s="10"/>
      <c r="G19" s="10"/>
      <c r="H19" s="12">
        <v>54396</v>
      </c>
      <c r="I19" s="12" t="s">
        <v>10</v>
      </c>
      <c r="J19" s="12">
        <f>C15+J18</f>
        <v>62024</v>
      </c>
      <c r="K19" s="13">
        <f>J19-H19</f>
        <v>7628</v>
      </c>
      <c r="L19" s="12">
        <f>J19-'20191004'!J27</f>
        <v>11160</v>
      </c>
      <c r="M19" s="12" t="s">
        <v>38</v>
      </c>
      <c r="N19" s="13"/>
    </row>
    <row r="20" spans="1:14">
      <c r="B20" s="10"/>
      <c r="C20" s="10"/>
      <c r="D20" s="10"/>
      <c r="E20" s="10"/>
      <c r="F20" s="10"/>
      <c r="G20" s="10"/>
      <c r="H20" s="12"/>
      <c r="I20" s="12"/>
      <c r="J20" s="12"/>
      <c r="K20" s="13"/>
      <c r="L20" s="10"/>
      <c r="M20" s="10"/>
      <c r="N20" s="10"/>
    </row>
    <row r="21" spans="1:14">
      <c r="B21" s="10"/>
      <c r="C21" s="10"/>
      <c r="D21" s="10"/>
      <c r="E21" s="10"/>
      <c r="F21" s="10"/>
      <c r="G21" s="10"/>
      <c r="H21" s="12"/>
      <c r="I21" s="12"/>
      <c r="J21" s="12"/>
      <c r="K21" s="13"/>
      <c r="L21" s="10"/>
      <c r="M21" s="10"/>
      <c r="N21" s="10"/>
    </row>
    <row r="22" spans="1:14" s="7" customFormat="1">
      <c r="A22" s="1" t="s">
        <v>1</v>
      </c>
      <c r="B22" s="10" t="s">
        <v>5</v>
      </c>
      <c r="C22" s="10">
        <v>6423</v>
      </c>
      <c r="D22" s="10" t="s">
        <v>60</v>
      </c>
      <c r="E22" s="10"/>
      <c r="F22" s="10"/>
      <c r="G22" s="10">
        <v>13600</v>
      </c>
      <c r="H22" s="12">
        <v>1.21</v>
      </c>
      <c r="I22" s="12">
        <v>0.53</v>
      </c>
      <c r="J22" s="12">
        <f>G22*I22</f>
        <v>7208</v>
      </c>
      <c r="K22" s="13"/>
      <c r="L22" s="10" t="s">
        <v>146</v>
      </c>
      <c r="M22" s="10"/>
      <c r="N22" s="13"/>
    </row>
    <row r="23" spans="1:14" s="7" customFormat="1">
      <c r="A23" s="1"/>
      <c r="B23" s="10"/>
      <c r="C23" s="10"/>
      <c r="D23" s="10" t="s">
        <v>61</v>
      </c>
      <c r="E23" s="10"/>
      <c r="F23" s="10"/>
      <c r="G23" s="10">
        <v>0</v>
      </c>
      <c r="H23" s="12">
        <v>151.6</v>
      </c>
      <c r="I23" s="12">
        <v>152</v>
      </c>
      <c r="J23" s="12">
        <f>G23*I23</f>
        <v>0</v>
      </c>
      <c r="K23" s="13"/>
      <c r="L23" s="10"/>
      <c r="M23" s="10"/>
      <c r="N23" s="13"/>
    </row>
    <row r="24" spans="1:14" s="7" customFormat="1">
      <c r="A24" s="1"/>
      <c r="B24" s="10"/>
      <c r="C24" s="10"/>
      <c r="D24" s="10" t="s">
        <v>25</v>
      </c>
      <c r="E24" s="10"/>
      <c r="F24" s="10"/>
      <c r="G24" s="10">
        <v>1520</v>
      </c>
      <c r="H24" s="12">
        <v>4.33</v>
      </c>
      <c r="I24" s="12">
        <v>2.88</v>
      </c>
      <c r="J24" s="12">
        <f>G24*I24</f>
        <v>4377.5999999999995</v>
      </c>
      <c r="K24" s="13"/>
      <c r="L24" s="10"/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SUM(J22:J24)</f>
        <v>11585.599999999999</v>
      </c>
      <c r="K25" s="13"/>
      <c r="L25" s="10"/>
      <c r="M25" s="10"/>
      <c r="N25" s="13"/>
    </row>
    <row r="26" spans="1:14" s="7" customFormat="1">
      <c r="A26" s="1" t="s">
        <v>23</v>
      </c>
      <c r="B26" s="10">
        <v>31340</v>
      </c>
      <c r="C26" s="10"/>
      <c r="D26" s="10"/>
      <c r="E26" s="10"/>
      <c r="F26" s="10"/>
      <c r="G26" s="10"/>
      <c r="H26" s="12">
        <v>31139</v>
      </c>
      <c r="I26" s="12" t="s">
        <v>10</v>
      </c>
      <c r="J26" s="12">
        <f>C22+J25</f>
        <v>18008.599999999999</v>
      </c>
      <c r="K26" s="13">
        <f>J26-H26</f>
        <v>-13130.400000000001</v>
      </c>
      <c r="L26" s="10"/>
      <c r="M26" s="10"/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23</v>
      </c>
      <c r="B28" s="10">
        <f>B9+B13+B26</f>
        <v>131440</v>
      </c>
      <c r="C28" s="10"/>
      <c r="D28" s="10"/>
      <c r="E28" s="10"/>
      <c r="F28" s="10"/>
      <c r="G28" s="10"/>
      <c r="H28" s="12"/>
      <c r="I28" s="12" t="s">
        <v>14</v>
      </c>
      <c r="J28" s="12">
        <f>J9+J13+J26</f>
        <v>43502.6</v>
      </c>
      <c r="K28" s="13"/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15</v>
      </c>
      <c r="B31" s="10" t="s">
        <v>19</v>
      </c>
      <c r="C31" s="10">
        <v>13331</v>
      </c>
      <c r="D31" s="10" t="s">
        <v>24</v>
      </c>
      <c r="E31" s="10"/>
      <c r="F31" s="10"/>
      <c r="G31" s="10">
        <v>0</v>
      </c>
      <c r="H31" s="12">
        <v>49.28</v>
      </c>
      <c r="I31" s="12">
        <v>31</v>
      </c>
      <c r="J31" s="12">
        <f t="shared" ref="J31:J33" si="8">G31*I31</f>
        <v>0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133</v>
      </c>
      <c r="E32" s="10"/>
      <c r="F32" s="10"/>
      <c r="G32" s="10">
        <v>0</v>
      </c>
      <c r="H32" s="12">
        <v>5.16</v>
      </c>
      <c r="I32" s="12">
        <v>5.0599999999999996</v>
      </c>
      <c r="J32" s="12">
        <f t="shared" si="8"/>
        <v>0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55</v>
      </c>
      <c r="E33" s="10"/>
      <c r="F33" s="10"/>
      <c r="G33" s="10">
        <v>2900</v>
      </c>
      <c r="H33" s="12">
        <v>9.7200000000000006</v>
      </c>
      <c r="I33" s="12">
        <v>8.9499999999999993</v>
      </c>
      <c r="J33" s="12">
        <f t="shared" si="8"/>
        <v>25954.999999999996</v>
      </c>
      <c r="K33" s="13"/>
      <c r="L33" s="10" t="s">
        <v>111</v>
      </c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SUM(J31:J33)</f>
        <v>25954.999999999996</v>
      </c>
      <c r="K34" s="13"/>
      <c r="L34" s="10"/>
      <c r="M34" s="10"/>
      <c r="N34" s="13"/>
    </row>
    <row r="35" spans="1:14" s="7" customFormat="1">
      <c r="A35" s="1" t="s">
        <v>23</v>
      </c>
      <c r="B35" s="10">
        <v>51100</v>
      </c>
      <c r="C35" s="10"/>
      <c r="D35" s="10"/>
      <c r="E35" s="10"/>
      <c r="F35" s="10"/>
      <c r="G35" s="10"/>
      <c r="H35" s="12"/>
      <c r="I35" s="12" t="s">
        <v>10</v>
      </c>
      <c r="J35" s="12">
        <f>C31+J34</f>
        <v>39286</v>
      </c>
      <c r="K35" s="13">
        <f>J35-B35</f>
        <v>-11814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16</v>
      </c>
      <c r="C39" s="10">
        <v>17</v>
      </c>
      <c r="D39" s="10" t="s">
        <v>25</v>
      </c>
      <c r="E39" s="10"/>
      <c r="F39" s="10"/>
      <c r="G39" s="10">
        <v>16</v>
      </c>
      <c r="H39" s="12">
        <v>402.78</v>
      </c>
      <c r="I39" s="12">
        <v>434.16</v>
      </c>
      <c r="J39" s="12">
        <f>G39*I39</f>
        <v>6946.56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SUM(J39:J39)</f>
        <v>6946.56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10300</v>
      </c>
      <c r="C41" s="10"/>
      <c r="D41" s="10"/>
      <c r="E41" s="10"/>
      <c r="F41" s="10"/>
      <c r="G41" s="10"/>
      <c r="H41" s="12"/>
      <c r="I41" s="12" t="s">
        <v>10</v>
      </c>
      <c r="J41" s="12">
        <f>C39+J40</f>
        <v>6963.56</v>
      </c>
      <c r="K41" s="13">
        <f t="shared" ref="K41:K53" si="9">J41-B41</f>
        <v>-3336.4399999999996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17</v>
      </c>
      <c r="C43" s="10">
        <v>29</v>
      </c>
      <c r="D43" s="10" t="s">
        <v>24</v>
      </c>
      <c r="E43" s="10"/>
      <c r="F43" s="10"/>
      <c r="G43" s="10">
        <v>75</v>
      </c>
      <c r="H43" s="12">
        <v>65.2</v>
      </c>
      <c r="I43" s="12">
        <v>56.85</v>
      </c>
      <c r="J43" s="12">
        <f t="shared" ref="J43" si="10">G43*I43</f>
        <v>4263.75</v>
      </c>
      <c r="K43" s="13"/>
      <c r="L43" s="10"/>
      <c r="M43" s="10"/>
      <c r="N43" s="13"/>
    </row>
    <row r="44" spans="1:14" s="7" customFormat="1">
      <c r="A44" s="1"/>
      <c r="B44" s="10"/>
      <c r="C44" s="10"/>
      <c r="D44" s="10" t="s">
        <v>93</v>
      </c>
      <c r="E44" s="10"/>
      <c r="F44" s="10"/>
      <c r="G44" s="10">
        <v>17</v>
      </c>
      <c r="H44" s="12">
        <v>402.2</v>
      </c>
      <c r="I44" s="12">
        <v>434.16</v>
      </c>
      <c r="J44" s="12">
        <f>G44*I44</f>
        <v>7380.72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11644.470000000001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17000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11673.470000000001</v>
      </c>
      <c r="K46" s="13">
        <f t="shared" si="9"/>
        <v>-5326.5299999999988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20</v>
      </c>
      <c r="C48" s="10">
        <v>121</v>
      </c>
      <c r="D48" s="10" t="s">
        <v>68</v>
      </c>
      <c r="E48" s="10"/>
      <c r="F48" s="10"/>
      <c r="G48" s="10">
        <v>1300</v>
      </c>
      <c r="H48" s="12">
        <v>5.4</v>
      </c>
      <c r="I48" s="12">
        <v>5.46</v>
      </c>
      <c r="J48" s="12">
        <f t="shared" ref="J48" si="11">G48*I48</f>
        <v>7098</v>
      </c>
      <c r="K48" s="13"/>
      <c r="L48" s="10"/>
      <c r="M48" s="10"/>
      <c r="N48" s="13"/>
    </row>
    <row r="49" spans="1:14" s="7" customFormat="1">
      <c r="A49" s="1"/>
      <c r="B49" s="10" t="s">
        <v>12</v>
      </c>
      <c r="C49" s="10"/>
      <c r="D49" s="10"/>
      <c r="E49" s="10"/>
      <c r="F49" s="10"/>
      <c r="G49" s="10"/>
      <c r="H49" s="12"/>
      <c r="I49" s="12" t="s">
        <v>9</v>
      </c>
      <c r="J49" s="12">
        <f>SUM(J48:J48)</f>
        <v>7098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14100</v>
      </c>
      <c r="C50" s="10"/>
      <c r="D50" s="10"/>
      <c r="E50" s="10"/>
      <c r="F50" s="10"/>
      <c r="G50" s="10"/>
      <c r="H50" s="12"/>
      <c r="I50" s="12" t="s">
        <v>10</v>
      </c>
      <c r="J50" s="12">
        <f>C48+J49</f>
        <v>7219</v>
      </c>
      <c r="K50" s="13">
        <f t="shared" si="9"/>
        <v>-6881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23</v>
      </c>
      <c r="B53" s="10">
        <f>B41+B46+B50</f>
        <v>41400</v>
      </c>
      <c r="C53" s="10"/>
      <c r="D53" s="10"/>
      <c r="E53" s="10"/>
      <c r="F53" s="10"/>
      <c r="G53" s="10"/>
      <c r="H53" s="12"/>
      <c r="I53" s="12" t="s">
        <v>14</v>
      </c>
      <c r="J53" s="12">
        <f>J41+J46+J49</f>
        <v>25735.030000000002</v>
      </c>
      <c r="K53" s="13">
        <f t="shared" si="9"/>
        <v>-15664.969999999998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N95"/>
  <sheetViews>
    <sheetView topLeftCell="B13" zoomScaleNormal="100" workbookViewId="0">
      <selection activeCell="G8" sqref="G8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15971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2.2599999999999998</v>
      </c>
      <c r="J3" s="12">
        <f>G3*I3</f>
        <v>2260</v>
      </c>
      <c r="K3" s="13" t="str">
        <f t="shared" ref="K3:K7" ca="1" si="0">IF(AND(F3&lt;&gt;"", I3/H3&lt;=Allowed_Lose_Ratio),"Stop Lose!",IF(AND(F3&lt;&gt;"", DAYS360(TODAY(), E3)&gt;2), "Hold Too Long", "Ok"))</f>
        <v>Ok</v>
      </c>
      <c r="L3" s="10" t="s">
        <v>164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1000</v>
      </c>
      <c r="H4" s="12">
        <v>1.68</v>
      </c>
      <c r="I4" s="12">
        <v>2.0499999999999998</v>
      </c>
      <c r="J4" s="12">
        <f t="shared" ref="J4:J7" si="1">G4*I4</f>
        <v>2050</v>
      </c>
      <c r="K4" s="13" t="str">
        <f t="shared" ca="1" si="0"/>
        <v>Ok</v>
      </c>
      <c r="L4" s="10" t="s">
        <v>158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43784</v>
      </c>
      <c r="G5" s="10">
        <v>100</v>
      </c>
      <c r="H5" s="12">
        <v>16</v>
      </c>
      <c r="I5" s="12">
        <v>23.6</v>
      </c>
      <c r="J5" s="12">
        <f t="shared" si="1"/>
        <v>2360</v>
      </c>
      <c r="K5" s="13" t="str">
        <f t="shared" ca="1" si="0"/>
        <v>Ok</v>
      </c>
      <c r="L5" s="10"/>
      <c r="M5" s="10"/>
      <c r="N5" s="10"/>
    </row>
    <row r="6" spans="1:14">
      <c r="B6" s="10"/>
      <c r="C6" s="10"/>
      <c r="D6" s="10" t="s">
        <v>122</v>
      </c>
      <c r="E6" s="11">
        <v>43752</v>
      </c>
      <c r="F6" s="11">
        <v>43756</v>
      </c>
      <c r="G6" s="10">
        <v>1000</v>
      </c>
      <c r="H6" s="12">
        <v>1.6</v>
      </c>
      <c r="I6" s="12">
        <v>1.7</v>
      </c>
      <c r="J6" s="12">
        <f t="shared" ref="J6" si="2">G6*I6</f>
        <v>1700</v>
      </c>
      <c r="K6" s="13" t="str">
        <f t="shared" ref="K6" ca="1" si="3">IF(AND(F6&lt;&gt;"", I6/H6&lt;=Allowed_Lose_Ratio),"Stop Lose!",IF(AND(F6&lt;&gt;"", DAYS360(TODAY(), E6)&gt;2), "Hold Too Long", "Ok"))</f>
        <v>Ok</v>
      </c>
      <c r="L6" s="10"/>
      <c r="M6" s="10"/>
      <c r="N6" s="10"/>
    </row>
    <row r="7" spans="1:14">
      <c r="A7" s="8"/>
      <c r="B7" s="10"/>
      <c r="C7" s="10"/>
      <c r="D7" s="10" t="s">
        <v>84</v>
      </c>
      <c r="E7" s="11">
        <v>43741</v>
      </c>
      <c r="F7" s="11">
        <v>43784</v>
      </c>
      <c r="G7" s="10">
        <v>8000</v>
      </c>
      <c r="H7" s="12">
        <v>0.92</v>
      </c>
      <c r="I7" s="12">
        <v>0.81</v>
      </c>
      <c r="J7" s="12">
        <f t="shared" si="1"/>
        <v>6480</v>
      </c>
      <c r="K7" s="13" t="str">
        <f t="shared" ca="1" si="0"/>
        <v>Ok</v>
      </c>
      <c r="L7" s="1" t="s">
        <v>160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14850</v>
      </c>
      <c r="K8" s="13"/>
      <c r="L8" s="10">
        <f>SUMIF(F3:F7, "&lt;&gt;",J3:J7)</f>
        <v>12590</v>
      </c>
      <c r="M8" s="10" t="s">
        <v>36</v>
      </c>
      <c r="N8" s="10"/>
    </row>
    <row r="9" spans="1:14">
      <c r="A9" s="1" t="s">
        <v>23</v>
      </c>
      <c r="B9" s="10">
        <v>93800</v>
      </c>
      <c r="C9" s="10"/>
      <c r="D9" s="10"/>
      <c r="E9" s="10"/>
      <c r="F9" s="10"/>
      <c r="G9" s="10"/>
      <c r="H9" s="12">
        <v>24828</v>
      </c>
      <c r="I9" s="12" t="s">
        <v>10</v>
      </c>
      <c r="J9" s="12">
        <f>C3+J8</f>
        <v>30821</v>
      </c>
      <c r="K9" s="13">
        <f>J9-H9</f>
        <v>5993</v>
      </c>
      <c r="L9" s="12">
        <f>J9-'20191011'!J9</f>
        <v>5993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0.51</v>
      </c>
      <c r="J11" s="12">
        <f t="shared" ref="J11" si="4">G11*I11</f>
        <v>663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663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666</v>
      </c>
      <c r="K13" s="13">
        <f>J13-H13</f>
        <v>-598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43334</v>
      </c>
      <c r="D15" s="10" t="s">
        <v>92</v>
      </c>
      <c r="E15" s="11">
        <v>43742</v>
      </c>
      <c r="F15" s="11">
        <v>43784</v>
      </c>
      <c r="G15" s="10">
        <v>4000</v>
      </c>
      <c r="H15" s="12">
        <v>1.44</v>
      </c>
      <c r="I15" s="12">
        <v>1.35</v>
      </c>
      <c r="J15" s="12">
        <f t="shared" ref="J15:J19" si="5">G15*I15</f>
        <v>5400</v>
      </c>
      <c r="K15" s="13" t="str">
        <f t="shared" ref="K15" ca="1" si="6">IF(AND(F15&lt;&gt;"", I15/H15&lt;=Allowed_Lose_Ratio),"Stop Lose!",IF(AND(F15&lt;&gt;"", DAYS360(TODAY(), E15)&gt;2), "Hold Too Long", "Ok"))</f>
        <v>Ok</v>
      </c>
      <c r="L15" s="10"/>
      <c r="M15" s="10"/>
      <c r="N15" s="13"/>
    </row>
    <row r="16" spans="1:14" s="7" customFormat="1">
      <c r="A16" s="1"/>
      <c r="B16" s="10"/>
      <c r="C16" s="10"/>
      <c r="D16" s="10" t="s">
        <v>144</v>
      </c>
      <c r="E16" s="11">
        <v>43745</v>
      </c>
      <c r="F16" s="11">
        <v>43770</v>
      </c>
      <c r="G16" s="10">
        <v>100</v>
      </c>
      <c r="H16" s="12">
        <v>15.2</v>
      </c>
      <c r="I16" s="12">
        <v>21.6</v>
      </c>
      <c r="J16" s="12">
        <f t="shared" si="5"/>
        <v>2160</v>
      </c>
      <c r="K16" s="13" t="str">
        <f t="shared" ref="K16:K18" ca="1" si="7">IF(AND(F16&lt;&gt;"", I16/H16&lt;=Allowed_Lose_Ratio),"Stop Lose!",IF(AND(F16&lt;&gt;"", DAYS360(TODAY(), E16)&gt;2), "Hold Too Long", "Ok"))</f>
        <v>Ok</v>
      </c>
      <c r="L16" s="10" t="s">
        <v>145</v>
      </c>
      <c r="M16" s="10"/>
      <c r="N16" s="13"/>
    </row>
    <row r="17" spans="1:14" s="7" customFormat="1">
      <c r="A17" s="1"/>
      <c r="B17" s="10"/>
      <c r="C17" s="10"/>
      <c r="D17" s="10" t="s">
        <v>166</v>
      </c>
      <c r="E17" s="11">
        <v>43752</v>
      </c>
      <c r="F17" s="11">
        <v>43763</v>
      </c>
      <c r="G17" s="10">
        <v>1000</v>
      </c>
      <c r="H17" s="12">
        <v>4.55</v>
      </c>
      <c r="I17" s="12">
        <v>4</v>
      </c>
      <c r="J17" s="12">
        <f t="shared" ref="J17" si="8">G17*I17</f>
        <v>4000</v>
      </c>
      <c r="K17" s="13" t="str">
        <f t="shared" ref="K17" ca="1" si="9">IF(AND(F17&lt;&gt;"", I17/H17&lt;=Allowed_Lose_Ratio),"Stop Lose!",IF(AND(F17&lt;&gt;"", DAYS360(TODAY(), E17)&gt;2), "Hold Too Long", "Ok"))</f>
        <v>Ok</v>
      </c>
      <c r="L17" s="10" t="s">
        <v>167</v>
      </c>
      <c r="M17" s="10"/>
      <c r="N17" s="13"/>
    </row>
    <row r="18" spans="1:14" s="7" customFormat="1">
      <c r="A18" s="1"/>
      <c r="B18" s="10"/>
      <c r="C18" s="10"/>
      <c r="D18" s="10" t="s">
        <v>165</v>
      </c>
      <c r="E18" s="11">
        <v>43752</v>
      </c>
      <c r="F18" s="11">
        <v>43756</v>
      </c>
      <c r="G18" s="10">
        <v>2000</v>
      </c>
      <c r="H18" s="12">
        <v>1.27</v>
      </c>
      <c r="I18" s="12">
        <v>1.37</v>
      </c>
      <c r="J18" s="12">
        <f t="shared" ref="J18" si="10">G18*I18</f>
        <v>2740</v>
      </c>
      <c r="K18" s="13" t="str">
        <f t="shared" ca="1" si="7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157</v>
      </c>
      <c r="E19" s="11">
        <v>43749</v>
      </c>
      <c r="F19" s="11">
        <v>43784</v>
      </c>
      <c r="G19" s="10">
        <v>9000</v>
      </c>
      <c r="H19" s="12">
        <v>0.86</v>
      </c>
      <c r="I19" s="12">
        <v>0.82</v>
      </c>
      <c r="J19" s="12">
        <f t="shared" si="5"/>
        <v>7380</v>
      </c>
      <c r="K19" s="13" t="str">
        <f t="shared" ref="K19" ca="1" si="11">IF(AND(F19&lt;&gt;"", I19/H19&lt;=Allowed_Lose_Ratio),"Stop Lose!",IF(AND(F19&lt;&gt;"", DAYS360(TODAY(), E19)&gt;2), "Hold Too Long", "Ok"))</f>
        <v>Ok</v>
      </c>
      <c r="L19" s="10" t="s">
        <v>159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SUM(J15:J19)</f>
        <v>21680</v>
      </c>
      <c r="K20" s="13"/>
      <c r="L20" s="10">
        <f>SUMIF(F15:F16, "&lt;&gt;",J15:J16)</f>
        <v>7560</v>
      </c>
      <c r="M20" s="10" t="s">
        <v>36</v>
      </c>
      <c r="N20" s="13"/>
    </row>
    <row r="21" spans="1:14" s="7" customFormat="1">
      <c r="A21" s="1" t="s">
        <v>23</v>
      </c>
      <c r="B21" s="10">
        <v>8500</v>
      </c>
      <c r="C21" s="10"/>
      <c r="D21" s="10"/>
      <c r="E21" s="10"/>
      <c r="F21" s="10"/>
      <c r="G21" s="10"/>
      <c r="H21" s="12">
        <v>62024</v>
      </c>
      <c r="I21" s="12" t="s">
        <v>10</v>
      </c>
      <c r="J21" s="12">
        <f>C15+J20</f>
        <v>65014</v>
      </c>
      <c r="K21" s="13">
        <f>J21-H21</f>
        <v>2990</v>
      </c>
      <c r="L21" s="12">
        <f>J21-'20191011'!J19</f>
        <v>2990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6423</v>
      </c>
      <c r="D24" s="10" t="s">
        <v>60</v>
      </c>
      <c r="E24" s="10"/>
      <c r="F24" s="10"/>
      <c r="G24" s="10">
        <v>13600</v>
      </c>
      <c r="H24" s="12">
        <v>1.21</v>
      </c>
      <c r="I24" s="12">
        <v>0.53</v>
      </c>
      <c r="J24" s="12">
        <f>G24*I24</f>
        <v>7208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61</v>
      </c>
      <c r="E25" s="10"/>
      <c r="F25" s="10"/>
      <c r="G25" s="10">
        <v>0</v>
      </c>
      <c r="H25" s="12">
        <v>151.6</v>
      </c>
      <c r="I25" s="12">
        <v>152</v>
      </c>
      <c r="J25" s="12">
        <f>G25*I25</f>
        <v>0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1520</v>
      </c>
      <c r="H26" s="12">
        <v>4.33</v>
      </c>
      <c r="I26" s="12">
        <v>2.88</v>
      </c>
      <c r="J26" s="12">
        <f>G26*I26</f>
        <v>4377.5999999999995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11585.599999999999</v>
      </c>
      <c r="K27" s="13"/>
      <c r="L27" s="10"/>
      <c r="M27" s="10"/>
      <c r="N27" s="13"/>
    </row>
    <row r="28" spans="1:14" s="7" customFormat="1">
      <c r="A28" s="1" t="s">
        <v>23</v>
      </c>
      <c r="B28" s="10">
        <v>31340</v>
      </c>
      <c r="C28" s="10"/>
      <c r="D28" s="10"/>
      <c r="E28" s="10"/>
      <c r="F28" s="10"/>
      <c r="G28" s="10"/>
      <c r="H28" s="12">
        <v>31139</v>
      </c>
      <c r="I28" s="12" t="s">
        <v>10</v>
      </c>
      <c r="J28" s="12">
        <f>C24+J27</f>
        <v>18008.599999999999</v>
      </c>
      <c r="K28" s="13">
        <f>J28-H28</f>
        <v>-13130.400000000001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0">
        <f>B9+B13+B28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J9+J13+J28</f>
        <v>49495.6</v>
      </c>
      <c r="K30" s="13"/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13331</v>
      </c>
      <c r="D33" s="10" t="s">
        <v>24</v>
      </c>
      <c r="E33" s="10"/>
      <c r="F33" s="10"/>
      <c r="G33" s="10">
        <v>0</v>
      </c>
      <c r="H33" s="12">
        <v>49.28</v>
      </c>
      <c r="I33" s="12">
        <v>31</v>
      </c>
      <c r="J33" s="12">
        <f t="shared" ref="J33:J35" si="12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133</v>
      </c>
      <c r="E34" s="10"/>
      <c r="F34" s="10"/>
      <c r="G34" s="10">
        <v>0</v>
      </c>
      <c r="H34" s="12">
        <v>5.16</v>
      </c>
      <c r="I34" s="12">
        <v>5.0599999999999996</v>
      </c>
      <c r="J34" s="12">
        <f t="shared" si="12"/>
        <v>0</v>
      </c>
      <c r="K34" s="13"/>
      <c r="L34" s="10"/>
      <c r="M34" s="10"/>
      <c r="N34" s="13"/>
    </row>
    <row r="35" spans="1:14" s="7" customFormat="1">
      <c r="A35" s="1"/>
      <c r="B35" s="10"/>
      <c r="C35" s="10"/>
      <c r="D35" s="10" t="s">
        <v>55</v>
      </c>
      <c r="E35" s="10"/>
      <c r="F35" s="10"/>
      <c r="G35" s="10">
        <v>2900</v>
      </c>
      <c r="H35" s="12">
        <v>9.7200000000000006</v>
      </c>
      <c r="I35" s="12">
        <v>8.9499999999999993</v>
      </c>
      <c r="J35" s="12">
        <f t="shared" si="12"/>
        <v>25954.999999999996</v>
      </c>
      <c r="K35" s="13"/>
      <c r="L35" s="10" t="s">
        <v>111</v>
      </c>
      <c r="M35" s="10"/>
      <c r="N35" s="13"/>
    </row>
    <row r="36" spans="1:14" s="7" customFormat="1">
      <c r="A36" s="1"/>
      <c r="B36" s="10" t="s">
        <v>13</v>
      </c>
      <c r="C36" s="10"/>
      <c r="D36" s="10"/>
      <c r="E36" s="10"/>
      <c r="F36" s="10"/>
      <c r="G36" s="10"/>
      <c r="H36" s="12"/>
      <c r="I36" s="12" t="s">
        <v>9</v>
      </c>
      <c r="J36" s="12">
        <f>SUM(J33:J35)</f>
        <v>25954.999999999996</v>
      </c>
      <c r="K36" s="13"/>
      <c r="L36" s="10"/>
      <c r="M36" s="10"/>
      <c r="N36" s="13"/>
    </row>
    <row r="37" spans="1:14" s="7" customFormat="1">
      <c r="A37" s="1" t="s">
        <v>23</v>
      </c>
      <c r="B37" s="10">
        <v>51100</v>
      </c>
      <c r="C37" s="10"/>
      <c r="D37" s="10"/>
      <c r="E37" s="10"/>
      <c r="F37" s="10"/>
      <c r="G37" s="10"/>
      <c r="H37" s="12"/>
      <c r="I37" s="12" t="s">
        <v>10</v>
      </c>
      <c r="J37" s="12">
        <f>C33+J36</f>
        <v>39286</v>
      </c>
      <c r="K37" s="13">
        <f>J37-B37</f>
        <v>-11814</v>
      </c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 s="7" customFormat="1">
      <c r="A41" s="1" t="s">
        <v>15</v>
      </c>
      <c r="B41" s="10" t="s">
        <v>16</v>
      </c>
      <c r="C41" s="10">
        <v>17</v>
      </c>
      <c r="D41" s="10" t="s">
        <v>163</v>
      </c>
      <c r="E41" s="10"/>
      <c r="F41" s="10"/>
      <c r="G41" s="10">
        <v>16</v>
      </c>
      <c r="H41" s="12">
        <v>402.78</v>
      </c>
      <c r="I41" s="12">
        <v>434.16</v>
      </c>
      <c r="J41" s="12">
        <f>G41*I41</f>
        <v>6946.56</v>
      </c>
      <c r="K41" s="13"/>
      <c r="L41" s="10"/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SUM(J41:J41)</f>
        <v>6946.56</v>
      </c>
      <c r="K42" s="13"/>
      <c r="L42" s="10"/>
      <c r="M42" s="10"/>
      <c r="N42" s="13"/>
    </row>
    <row r="43" spans="1:14" s="7" customFormat="1">
      <c r="A43" s="1" t="s">
        <v>23</v>
      </c>
      <c r="B43" s="10">
        <v>10300</v>
      </c>
      <c r="C43" s="10"/>
      <c r="D43" s="10"/>
      <c r="E43" s="10"/>
      <c r="F43" s="10"/>
      <c r="G43" s="10"/>
      <c r="H43" s="12"/>
      <c r="I43" s="12" t="s">
        <v>10</v>
      </c>
      <c r="J43" s="12">
        <f>C41+J42</f>
        <v>6963.56</v>
      </c>
      <c r="K43" s="13">
        <f t="shared" ref="K43:K55" si="13">J43-B43</f>
        <v>-3336.4399999999996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17</v>
      </c>
      <c r="C45" s="10">
        <v>29</v>
      </c>
      <c r="D45" s="10" t="s">
        <v>24</v>
      </c>
      <c r="E45" s="10"/>
      <c r="F45" s="10"/>
      <c r="G45" s="10">
        <v>75</v>
      </c>
      <c r="H45" s="12">
        <v>65.2</v>
      </c>
      <c r="I45" s="12">
        <v>56.85</v>
      </c>
      <c r="J45" s="12">
        <f t="shared" ref="J45" si="14">G45*I45</f>
        <v>4263.75</v>
      </c>
      <c r="K45" s="13"/>
      <c r="L45" s="10" t="s">
        <v>161</v>
      </c>
      <c r="M45" s="10"/>
      <c r="N45" s="13"/>
    </row>
    <row r="46" spans="1:14" s="7" customFormat="1">
      <c r="A46" s="1"/>
      <c r="B46" s="10"/>
      <c r="C46" s="10"/>
      <c r="D46" s="10" t="s">
        <v>163</v>
      </c>
      <c r="E46" s="10"/>
      <c r="F46" s="10"/>
      <c r="G46" s="10">
        <v>17</v>
      </c>
      <c r="H46" s="12">
        <v>402.2</v>
      </c>
      <c r="I46" s="12">
        <v>434.16</v>
      </c>
      <c r="J46" s="12">
        <f>G46*I46</f>
        <v>7380.72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SUM(J45:J46)</f>
        <v>11644.470000000001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17000</v>
      </c>
      <c r="C48" s="10"/>
      <c r="D48" s="10"/>
      <c r="E48" s="10"/>
      <c r="F48" s="10"/>
      <c r="G48" s="10"/>
      <c r="H48" s="12"/>
      <c r="I48" s="12" t="s">
        <v>10</v>
      </c>
      <c r="J48" s="12">
        <f>C45+J47</f>
        <v>11673.470000000001</v>
      </c>
      <c r="K48" s="13">
        <f t="shared" si="13"/>
        <v>-5326.5299999999988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20</v>
      </c>
      <c r="C50" s="10">
        <v>121</v>
      </c>
      <c r="D50" s="10" t="s">
        <v>68</v>
      </c>
      <c r="E50" s="10"/>
      <c r="F50" s="10"/>
      <c r="G50" s="10">
        <v>1300</v>
      </c>
      <c r="H50" s="12">
        <v>5.4</v>
      </c>
      <c r="I50" s="12">
        <v>5.46</v>
      </c>
      <c r="J50" s="12">
        <f t="shared" ref="J50" si="15">G50*I50</f>
        <v>7098</v>
      </c>
      <c r="K50" s="13"/>
      <c r="L50" s="10" t="s">
        <v>162</v>
      </c>
      <c r="M50" s="10"/>
      <c r="N50" s="13"/>
    </row>
    <row r="51" spans="1:14" s="7" customFormat="1">
      <c r="A51" s="1"/>
      <c r="B51" s="10" t="s">
        <v>12</v>
      </c>
      <c r="C51" s="10"/>
      <c r="D51" s="10"/>
      <c r="E51" s="10"/>
      <c r="F51" s="10"/>
      <c r="G51" s="10"/>
      <c r="H51" s="12"/>
      <c r="I51" s="12" t="s">
        <v>9</v>
      </c>
      <c r="J51" s="12">
        <f>SUM(J50:J50)</f>
        <v>7098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14100</v>
      </c>
      <c r="C52" s="10"/>
      <c r="D52" s="10"/>
      <c r="E52" s="10"/>
      <c r="F52" s="10"/>
      <c r="G52" s="10"/>
      <c r="H52" s="12"/>
      <c r="I52" s="12" t="s">
        <v>10</v>
      </c>
      <c r="J52" s="12">
        <f>C50+J51</f>
        <v>7219</v>
      </c>
      <c r="K52" s="13">
        <f t="shared" si="13"/>
        <v>-6881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23</v>
      </c>
      <c r="B55" s="10">
        <f>B43+B48+B52</f>
        <v>41400</v>
      </c>
      <c r="C55" s="10"/>
      <c r="D55" s="10"/>
      <c r="E55" s="10"/>
      <c r="F55" s="10"/>
      <c r="G55" s="10"/>
      <c r="H55" s="12"/>
      <c r="I55" s="12" t="s">
        <v>14</v>
      </c>
      <c r="J55" s="12">
        <f>J43+J48+J51</f>
        <v>25735.030000000002</v>
      </c>
      <c r="K55" s="13">
        <f t="shared" si="13"/>
        <v>-15664.969999999998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N96"/>
  <sheetViews>
    <sheetView topLeftCell="B19" zoomScaleNormal="100" workbookViewId="0">
      <selection activeCell="C4" sqref="C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7334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2.25</v>
      </c>
      <c r="J3" s="12">
        <f>G3*I3</f>
        <v>2250</v>
      </c>
      <c r="K3" s="13" t="str">
        <f t="shared" ref="K3:K8" ca="1" si="0">IF(AND(F3&lt;&gt;"", I3/H3&lt;=Allowed_Lose_Ratio),"Stop Lose!",IF(AND(F3&lt;&gt;"", DAYS360(TODAY(), E3)&gt;2), "Hold Too Long", "Ok"))</f>
        <v>Ok</v>
      </c>
      <c r="L3" s="10" t="s">
        <v>164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1000</v>
      </c>
      <c r="H4" s="12">
        <v>1.68</v>
      </c>
      <c r="I4" s="12">
        <v>1.3</v>
      </c>
      <c r="J4" s="12">
        <f t="shared" ref="J4:J8" si="1">G4*I4</f>
        <v>1300</v>
      </c>
      <c r="K4" s="13" t="str">
        <f t="shared" ca="1" si="0"/>
        <v>Ok</v>
      </c>
      <c r="L4" s="10" t="s">
        <v>158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43784</v>
      </c>
      <c r="G5" s="10">
        <v>100</v>
      </c>
      <c r="H5" s="12">
        <v>16</v>
      </c>
      <c r="I5" s="12">
        <v>23.6</v>
      </c>
      <c r="J5" s="12">
        <f t="shared" si="1"/>
        <v>2360</v>
      </c>
      <c r="K5" s="13" t="str">
        <f t="shared" ca="1" si="0"/>
        <v>Ok</v>
      </c>
      <c r="L5" s="10" t="s">
        <v>168</v>
      </c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2000</v>
      </c>
      <c r="H6" s="12">
        <v>3.95</v>
      </c>
      <c r="I6" s="12">
        <v>3.58</v>
      </c>
      <c r="J6" s="12">
        <f t="shared" ref="J6" si="2">G6*I6</f>
        <v>7160</v>
      </c>
      <c r="K6" s="13" t="str">
        <f t="shared" ca="1" si="0"/>
        <v>Ok</v>
      </c>
      <c r="L6" s="10"/>
      <c r="M6" s="10"/>
      <c r="N6" s="10"/>
    </row>
    <row r="7" spans="1:14">
      <c r="B7" s="10"/>
      <c r="C7" s="10"/>
      <c r="D7" s="10" t="s">
        <v>122</v>
      </c>
      <c r="E7" s="11">
        <v>43752</v>
      </c>
      <c r="F7" s="11">
        <v>43756</v>
      </c>
      <c r="G7" s="10">
        <v>2000</v>
      </c>
      <c r="H7" s="12">
        <v>1.1499999999999999</v>
      </c>
      <c r="I7" s="12">
        <v>0.51</v>
      </c>
      <c r="J7" s="12">
        <f t="shared" si="1"/>
        <v>1020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43741</v>
      </c>
      <c r="F8" s="11">
        <v>43784</v>
      </c>
      <c r="G8" s="10">
        <v>8000</v>
      </c>
      <c r="H8" s="12">
        <v>0.91</v>
      </c>
      <c r="I8" s="12">
        <v>0.65</v>
      </c>
      <c r="J8" s="12">
        <f t="shared" si="1"/>
        <v>5200</v>
      </c>
      <c r="K8" s="13" t="str">
        <f t="shared" ca="1" si="0"/>
        <v>Ok</v>
      </c>
      <c r="L8" s="1" t="s">
        <v>160</v>
      </c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19290</v>
      </c>
      <c r="K9" s="13"/>
      <c r="L9" s="10">
        <f>SUMIF(F3:F8, "&lt;&gt;",J3:J8)</f>
        <v>17040</v>
      </c>
      <c r="M9" s="10" t="s">
        <v>36</v>
      </c>
      <c r="N9" s="10"/>
    </row>
    <row r="10" spans="1:14">
      <c r="A10" s="1" t="s">
        <v>23</v>
      </c>
      <c r="B10" s="10">
        <v>93800</v>
      </c>
      <c r="C10" s="10"/>
      <c r="D10" s="10"/>
      <c r="E10" s="10"/>
      <c r="F10" s="10"/>
      <c r="G10" s="10"/>
      <c r="H10" s="12">
        <v>30821</v>
      </c>
      <c r="I10" s="12" t="s">
        <v>10</v>
      </c>
      <c r="J10" s="12">
        <f>C3+J9</f>
        <v>26624</v>
      </c>
      <c r="K10" s="13">
        <f>J10-H10</f>
        <v>-4197</v>
      </c>
      <c r="L10" s="12">
        <f>J10-'20191011'!J9</f>
        <v>1796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0.51</v>
      </c>
      <c r="J12" s="12">
        <f t="shared" ref="J12" si="4">G12*I12</f>
        <v>663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663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666</v>
      </c>
      <c r="K14" s="13">
        <f>J14-H14</f>
        <v>-598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43353</v>
      </c>
      <c r="D16" s="10" t="s">
        <v>92</v>
      </c>
      <c r="E16" s="11">
        <v>43753</v>
      </c>
      <c r="F16" s="11">
        <v>43784</v>
      </c>
      <c r="G16" s="10">
        <v>6000</v>
      </c>
      <c r="H16" s="12">
        <v>1.36</v>
      </c>
      <c r="I16" s="12">
        <v>1.1200000000000001</v>
      </c>
      <c r="J16" s="12">
        <f t="shared" ref="J16:J20" si="5">G16*I16</f>
        <v>6720.0000000000009</v>
      </c>
      <c r="K16" s="13" t="str">
        <f t="shared" ref="K16" ca="1" si="6">IF(AND(F16&lt;&gt;"", I16/H16&lt;=Allowed_Lose_Ratio),"Stop Lose!",IF(AND(F16&lt;&gt;"", DAYS360(TODAY(), E16)&gt;2), "Hold Too Long", "Ok"))</f>
        <v>Ok</v>
      </c>
      <c r="L16" s="10"/>
      <c r="M16" s="10"/>
      <c r="N16" s="13"/>
    </row>
    <row r="17" spans="1:14" s="7" customFormat="1">
      <c r="A17" s="1"/>
      <c r="B17" s="10"/>
      <c r="C17" s="10"/>
      <c r="D17" s="10" t="s">
        <v>144</v>
      </c>
      <c r="E17" s="11">
        <v>43745</v>
      </c>
      <c r="F17" s="11">
        <v>43770</v>
      </c>
      <c r="G17" s="10">
        <v>100</v>
      </c>
      <c r="H17" s="12">
        <v>15.2</v>
      </c>
      <c r="I17" s="12">
        <v>22</v>
      </c>
      <c r="J17" s="12">
        <f t="shared" si="5"/>
        <v>2200</v>
      </c>
      <c r="K17" s="13" t="str">
        <f t="shared" ref="K17:K19" ca="1" si="7">IF(AND(F17&lt;&gt;"", I17/H17&lt;=Allowed_Lose_Ratio),"Stop Lose!",IF(AND(F17&lt;&gt;"", DAYS360(TODAY(), E17)&gt;2), "Hold Too Long", "Ok"))</f>
        <v>Ok</v>
      </c>
      <c r="L17" s="10" t="s">
        <v>145</v>
      </c>
      <c r="M17" s="10"/>
      <c r="N17" s="13"/>
    </row>
    <row r="18" spans="1:14" s="7" customFormat="1">
      <c r="A18" s="1"/>
      <c r="B18" s="10"/>
      <c r="C18" s="10"/>
      <c r="D18" s="10" t="s">
        <v>170</v>
      </c>
      <c r="E18" s="11">
        <v>43753</v>
      </c>
      <c r="F18" s="11">
        <v>43770</v>
      </c>
      <c r="G18" s="10">
        <v>300</v>
      </c>
      <c r="H18" s="12">
        <v>6.3</v>
      </c>
      <c r="I18" s="12">
        <v>5.15</v>
      </c>
      <c r="J18" s="12">
        <f t="shared" si="5"/>
        <v>1545</v>
      </c>
      <c r="K18" s="13" t="str">
        <f t="shared" ref="K18" ca="1" si="8">IF(AND(F18&lt;&gt;"", I18/H18&lt;=Allowed_Lose_Ratio),"Stop Lose!",IF(AND(F18&lt;&gt;"", DAYS360(TODAY(), E18)&gt;2), "Hold Too Long", "Ok"))</f>
        <v>Ok</v>
      </c>
      <c r="L18" s="10" t="s">
        <v>167</v>
      </c>
      <c r="M18" s="10"/>
      <c r="N18" s="13"/>
    </row>
    <row r="19" spans="1:14" s="7" customFormat="1">
      <c r="A19" s="1"/>
      <c r="B19" s="10"/>
      <c r="C19" s="10"/>
      <c r="D19" s="10" t="s">
        <v>165</v>
      </c>
      <c r="E19" s="11">
        <v>43753</v>
      </c>
      <c r="F19" s="11">
        <v>43756</v>
      </c>
      <c r="G19" s="10">
        <v>3000</v>
      </c>
      <c r="H19" s="12">
        <v>1.07</v>
      </c>
      <c r="I19" s="12">
        <v>0.35</v>
      </c>
      <c r="J19" s="12">
        <f t="shared" si="5"/>
        <v>1050</v>
      </c>
      <c r="K19" s="13" t="str">
        <f t="shared" ca="1" si="7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157</v>
      </c>
      <c r="E20" s="11">
        <v>43753</v>
      </c>
      <c r="F20" s="11">
        <v>43784</v>
      </c>
      <c r="G20" s="10">
        <v>15000</v>
      </c>
      <c r="H20" s="12">
        <v>0.75</v>
      </c>
      <c r="I20" s="12">
        <v>0.5</v>
      </c>
      <c r="J20" s="12">
        <f t="shared" si="5"/>
        <v>7500</v>
      </c>
      <c r="K20" s="13" t="str">
        <f t="shared" ref="K20" ca="1" si="9">IF(AND(F20&lt;&gt;"", I20/H20&lt;=Allowed_Lose_Ratio),"Stop Lose!",IF(AND(F20&lt;&gt;"", DAYS360(TODAY(), E20)&gt;2), "Hold Too Long", "Ok"))</f>
        <v>Stop Lose!</v>
      </c>
      <c r="L20" s="10" t="s">
        <v>159</v>
      </c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SUM(J16:J20)</f>
        <v>19015</v>
      </c>
      <c r="K21" s="13"/>
      <c r="L21" s="10">
        <f>SUMIF(F16:F17, "&lt;&gt;",J16:J17)</f>
        <v>8920</v>
      </c>
      <c r="M21" s="10" t="s">
        <v>36</v>
      </c>
      <c r="N21" s="13"/>
    </row>
    <row r="22" spans="1:14" s="7" customFormat="1">
      <c r="A22" s="1" t="s">
        <v>23</v>
      </c>
      <c r="B22" s="10">
        <v>8500</v>
      </c>
      <c r="C22" s="10"/>
      <c r="D22" s="10"/>
      <c r="E22" s="10"/>
      <c r="F22" s="10"/>
      <c r="G22" s="10"/>
      <c r="H22" s="12">
        <v>65014</v>
      </c>
      <c r="I22" s="12" t="s">
        <v>10</v>
      </c>
      <c r="J22" s="12">
        <f>C16+J21</f>
        <v>62368</v>
      </c>
      <c r="K22" s="13">
        <f>J22-H22</f>
        <v>-2646</v>
      </c>
      <c r="L22" s="12">
        <f>J22-'20191011'!J19</f>
        <v>344</v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6423</v>
      </c>
      <c r="D25" s="10" t="s">
        <v>60</v>
      </c>
      <c r="E25" s="10"/>
      <c r="F25" s="10"/>
      <c r="G25" s="10">
        <v>13600</v>
      </c>
      <c r="H25" s="12">
        <v>1.21</v>
      </c>
      <c r="I25" s="12">
        <v>0.53</v>
      </c>
      <c r="J25" s="12">
        <f>G25*I25</f>
        <v>7208</v>
      </c>
      <c r="K25" s="13"/>
      <c r="L25" s="10" t="s">
        <v>146</v>
      </c>
      <c r="M25" s="10"/>
      <c r="N25" s="13"/>
    </row>
    <row r="26" spans="1:14" s="7" customFormat="1">
      <c r="A26" s="1"/>
      <c r="B26" s="10"/>
      <c r="C26" s="10"/>
      <c r="D26" s="10" t="s">
        <v>61</v>
      </c>
      <c r="E26" s="10"/>
      <c r="F26" s="10"/>
      <c r="G26" s="10">
        <v>0</v>
      </c>
      <c r="H26" s="12">
        <v>151.6</v>
      </c>
      <c r="I26" s="12">
        <v>152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25</v>
      </c>
      <c r="E27" s="10"/>
      <c r="F27" s="10"/>
      <c r="G27" s="10">
        <v>1520</v>
      </c>
      <c r="H27" s="12">
        <v>4.33</v>
      </c>
      <c r="I27" s="12">
        <v>2.88</v>
      </c>
      <c r="J27" s="12">
        <f>G27*I27</f>
        <v>4377.5999999999995</v>
      </c>
      <c r="K27" s="13"/>
      <c r="L27" s="10"/>
      <c r="M27" s="10"/>
      <c r="N27" s="13"/>
    </row>
    <row r="28" spans="1:14" s="7" customFormat="1">
      <c r="A28" s="1"/>
      <c r="B28" s="10" t="s">
        <v>13</v>
      </c>
      <c r="C28" s="10"/>
      <c r="D28" s="10"/>
      <c r="E28" s="10"/>
      <c r="F28" s="10"/>
      <c r="G28" s="10"/>
      <c r="H28" s="12"/>
      <c r="I28" s="12" t="s">
        <v>9</v>
      </c>
      <c r="J28" s="12">
        <f>SUM(J25:J27)</f>
        <v>11585.599999999999</v>
      </c>
      <c r="K28" s="13"/>
      <c r="L28" s="10"/>
      <c r="M28" s="10"/>
      <c r="N28" s="13"/>
    </row>
    <row r="29" spans="1:14" s="7" customFormat="1">
      <c r="A29" s="1" t="s">
        <v>23</v>
      </c>
      <c r="B29" s="10">
        <v>31340</v>
      </c>
      <c r="C29" s="10"/>
      <c r="D29" s="10"/>
      <c r="E29" s="10"/>
      <c r="F29" s="10"/>
      <c r="G29" s="10"/>
      <c r="H29" s="12">
        <v>31139</v>
      </c>
      <c r="I29" s="12" t="s">
        <v>10</v>
      </c>
      <c r="J29" s="12">
        <f>C25+J28</f>
        <v>18008.599999999999</v>
      </c>
      <c r="K29" s="13">
        <f>J29-H29</f>
        <v>-13130.400000000001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23</v>
      </c>
      <c r="B31" s="10">
        <f>B10+B14+B29</f>
        <v>131440</v>
      </c>
      <c r="C31" s="10"/>
      <c r="D31" s="10"/>
      <c r="E31" s="10"/>
      <c r="F31" s="10"/>
      <c r="G31" s="10"/>
      <c r="H31" s="12"/>
      <c r="I31" s="12" t="s">
        <v>14</v>
      </c>
      <c r="J31" s="12">
        <f>J10+J14+J29</f>
        <v>45298.6</v>
      </c>
      <c r="K31" s="13"/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15</v>
      </c>
      <c r="B34" s="10" t="s">
        <v>19</v>
      </c>
      <c r="C34" s="10">
        <v>13331</v>
      </c>
      <c r="D34" s="10" t="s">
        <v>24</v>
      </c>
      <c r="E34" s="10"/>
      <c r="F34" s="10"/>
      <c r="G34" s="10">
        <v>0</v>
      </c>
      <c r="H34" s="12">
        <v>49.28</v>
      </c>
      <c r="I34" s="12">
        <v>31</v>
      </c>
      <c r="J34" s="12">
        <f t="shared" ref="J34:J36" si="10">G34*I34</f>
        <v>0</v>
      </c>
      <c r="K34" s="13"/>
      <c r="L34" s="10"/>
      <c r="M34" s="10"/>
      <c r="N34" s="13"/>
    </row>
    <row r="35" spans="1:14" s="7" customFormat="1">
      <c r="A35" s="1"/>
      <c r="B35" s="10"/>
      <c r="C35" s="10"/>
      <c r="D35" s="10" t="s">
        <v>133</v>
      </c>
      <c r="E35" s="10"/>
      <c r="F35" s="10"/>
      <c r="G35" s="10">
        <v>0</v>
      </c>
      <c r="H35" s="12">
        <v>5.16</v>
      </c>
      <c r="I35" s="12">
        <v>5.0599999999999996</v>
      </c>
      <c r="J35" s="12">
        <f t="shared" si="10"/>
        <v>0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55</v>
      </c>
      <c r="E36" s="10"/>
      <c r="F36" s="10"/>
      <c r="G36" s="10">
        <v>2900</v>
      </c>
      <c r="H36" s="12">
        <v>9.7200000000000006</v>
      </c>
      <c r="I36" s="12">
        <v>8.9499999999999993</v>
      </c>
      <c r="J36" s="12">
        <f t="shared" si="10"/>
        <v>25954.999999999996</v>
      </c>
      <c r="K36" s="13"/>
      <c r="L36" s="10" t="s">
        <v>111</v>
      </c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SUM(J34:J36)</f>
        <v>25954.999999999996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C34+J37</f>
        <v>39286</v>
      </c>
      <c r="K38" s="13">
        <f>J38-B38</f>
        <v>-11814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434.16</v>
      </c>
      <c r="J42" s="12">
        <f>G42*I42</f>
        <v>6946.56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6946.56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6963.56</v>
      </c>
      <c r="K44" s="13">
        <f t="shared" ref="K44:K56" si="11">J44-B44</f>
        <v>-3336.4399999999996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56.85</v>
      </c>
      <c r="J46" s="12">
        <f t="shared" ref="J46" si="12">G46*I46</f>
        <v>4263.75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434.16</v>
      </c>
      <c r="J47" s="12">
        <f>G47*I47</f>
        <v>7380.72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11644.470000000001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11673.470000000001</v>
      </c>
      <c r="K49" s="13">
        <f t="shared" si="11"/>
        <v>-5326.5299999999988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5.46</v>
      </c>
      <c r="J51" s="12">
        <f t="shared" ref="J51" si="13">G51*I51</f>
        <v>7098</v>
      </c>
      <c r="K51" s="13"/>
      <c r="L51" s="10" t="s">
        <v>162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7098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7219</v>
      </c>
      <c r="K53" s="13">
        <f t="shared" si="11"/>
        <v>-6881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25735.030000000002</v>
      </c>
      <c r="K56" s="13">
        <f t="shared" si="11"/>
        <v>-15664.969999999998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N96"/>
  <sheetViews>
    <sheetView topLeftCell="B22" zoomScaleNormal="100" workbookViewId="0">
      <selection activeCell="I14" sqref="I1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3726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2.19</v>
      </c>
      <c r="J3" s="12">
        <f>G3*I3</f>
        <v>2190</v>
      </c>
      <c r="K3" s="13" t="str">
        <f t="shared" ref="K3:K9" ca="1" si="0">IF(AND(F3&lt;&gt;"", I3/H3&lt;=Allowed_Lose_Ratio),"Stop Lose!",IF(AND(F3&lt;&gt;"", DAYS360(TODAY(), E3)&gt;2), "Hold Too Long", "Ok"))</f>
        <v>Ok</v>
      </c>
      <c r="L3" s="10" t="s">
        <v>171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1000</v>
      </c>
      <c r="H4" s="12">
        <v>1.68</v>
      </c>
      <c r="I4" s="12">
        <v>0.04</v>
      </c>
      <c r="J4" s="12">
        <f t="shared" ref="J4:J9" si="1">G4*I4</f>
        <v>40</v>
      </c>
      <c r="K4" s="13" t="str">
        <f t="shared" ca="1" si="0"/>
        <v>Stop Lose!</v>
      </c>
      <c r="L4" s="10" t="s">
        <v>158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43784</v>
      </c>
      <c r="G5" s="10">
        <v>100</v>
      </c>
      <c r="H5" s="12">
        <v>16</v>
      </c>
      <c r="I5" s="12">
        <v>13.62</v>
      </c>
      <c r="J5" s="12">
        <f t="shared" si="1"/>
        <v>1362</v>
      </c>
      <c r="K5" s="13" t="str">
        <f t="shared" ca="1" si="0"/>
        <v>Ok</v>
      </c>
      <c r="L5" s="10" t="s">
        <v>168</v>
      </c>
      <c r="M5" s="10"/>
      <c r="N5" s="10"/>
    </row>
    <row r="6" spans="1:14">
      <c r="B6" s="10"/>
      <c r="C6" s="10"/>
      <c r="D6" s="10" t="s">
        <v>176</v>
      </c>
      <c r="E6" s="11">
        <v>43754</v>
      </c>
      <c r="F6" s="11">
        <v>43770</v>
      </c>
      <c r="G6" s="10">
        <v>300</v>
      </c>
      <c r="H6" s="12">
        <v>12</v>
      </c>
      <c r="I6" s="12">
        <v>9.1999999999999993</v>
      </c>
      <c r="J6" s="12">
        <f t="shared" ref="J6" si="2">G6*I6</f>
        <v>2760</v>
      </c>
      <c r="K6" s="13" t="str">
        <f t="shared" ref="K6" ca="1" si="3">IF(AND(F6&lt;&gt;"", I6/H6&lt;=Allowed_Lose_Ratio),"Stop Lose!",IF(AND(F6&lt;&gt;"", DAYS360(TODAY(), E6)&gt;2), "Hold Too Long", "Ok"))</f>
        <v>Ok</v>
      </c>
      <c r="L6" s="10"/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2000</v>
      </c>
      <c r="H7" s="12">
        <v>3.95</v>
      </c>
      <c r="I7" s="12">
        <v>3.92</v>
      </c>
      <c r="J7" s="12">
        <f t="shared" si="1"/>
        <v>7840</v>
      </c>
      <c r="K7" s="13" t="str">
        <f t="shared" ca="1" si="0"/>
        <v>Ok</v>
      </c>
      <c r="L7" s="10" t="s">
        <v>174</v>
      </c>
      <c r="M7" s="10"/>
      <c r="N7" s="10"/>
    </row>
    <row r="8" spans="1:14">
      <c r="B8" s="10"/>
      <c r="C8" s="10"/>
      <c r="D8" s="10" t="s">
        <v>122</v>
      </c>
      <c r="E8" s="11">
        <v>43752</v>
      </c>
      <c r="F8" s="11">
        <v>43756</v>
      </c>
      <c r="G8" s="10">
        <v>2000</v>
      </c>
      <c r="H8" s="12">
        <v>1.1499999999999999</v>
      </c>
      <c r="I8" s="12">
        <v>0.39</v>
      </c>
      <c r="J8" s="12">
        <f t="shared" si="1"/>
        <v>780</v>
      </c>
      <c r="K8" s="13" t="str">
        <f t="shared" ref="K8" ca="1" si="4">IF(AND(F8&lt;&gt;"", I8/H8&lt;=Allowed_Lose_Ratio),"Stop Lose!",IF(AND(F8&lt;&gt;"", DAYS360(TODAY(), E8)&gt;2), "Hold Too Long", "Ok"))</f>
        <v>Stop Lose!</v>
      </c>
      <c r="L8" s="10"/>
      <c r="M8" s="10"/>
      <c r="N8" s="10"/>
    </row>
    <row r="9" spans="1:14">
      <c r="A9" s="8"/>
      <c r="B9" s="10"/>
      <c r="C9" s="10"/>
      <c r="D9" s="10" t="s">
        <v>84</v>
      </c>
      <c r="E9" s="11">
        <v>43741</v>
      </c>
      <c r="F9" s="11">
        <v>43784</v>
      </c>
      <c r="G9" s="10">
        <v>8000</v>
      </c>
      <c r="H9" s="12">
        <v>0.91</v>
      </c>
      <c r="I9" s="12">
        <v>0.81</v>
      </c>
      <c r="J9" s="12">
        <f t="shared" si="1"/>
        <v>6480</v>
      </c>
      <c r="K9" s="13" t="str">
        <f t="shared" ca="1" si="0"/>
        <v>Ok</v>
      </c>
      <c r="L9" s="1" t="s">
        <v>160</v>
      </c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21452</v>
      </c>
      <c r="K10" s="13"/>
      <c r="L10" s="10">
        <f>SUMIF(F3:F9, "&lt;&gt;",J3:J9)</f>
        <v>19262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26624</v>
      </c>
      <c r="I11" s="12" t="s">
        <v>10</v>
      </c>
      <c r="J11" s="12">
        <f>C3+J10</f>
        <v>25178</v>
      </c>
      <c r="K11" s="13">
        <f>J11-H11</f>
        <v>-1446</v>
      </c>
      <c r="L11" s="12">
        <f>J11-'20191011'!J9</f>
        <v>350</v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0.01</v>
      </c>
      <c r="J13" s="12">
        <f t="shared" ref="J13" si="5">G13*I13</f>
        <v>13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13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16</v>
      </c>
      <c r="K15" s="13">
        <f>J15-H15</f>
        <v>-1248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22569</v>
      </c>
      <c r="D17" s="10" t="s">
        <v>92</v>
      </c>
      <c r="E17" s="11">
        <v>43753</v>
      </c>
      <c r="F17" s="11">
        <v>43784</v>
      </c>
      <c r="G17" s="10">
        <v>6000</v>
      </c>
      <c r="H17" s="12">
        <v>1.36</v>
      </c>
      <c r="I17" s="12">
        <v>1.3</v>
      </c>
      <c r="J17" s="12">
        <f t="shared" ref="J17:J22" si="6">G17*I17</f>
        <v>7800</v>
      </c>
      <c r="K17" s="13" t="str">
        <f t="shared" ref="K17" ca="1" si="7">IF(AND(F17&lt;&gt;"", I17/H17&lt;=Allowed_Lose_Ratio),"Stop Lose!",IF(AND(F17&lt;&gt;"", DAYS360(TODAY(), E17)&gt;2), "Hold Too Long", "Ok"))</f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144</v>
      </c>
      <c r="E18" s="11">
        <v>43745</v>
      </c>
      <c r="F18" s="11">
        <v>43770</v>
      </c>
      <c r="G18" s="10">
        <v>1000</v>
      </c>
      <c r="H18" s="12">
        <v>13.22</v>
      </c>
      <c r="I18" s="12">
        <v>11.2</v>
      </c>
      <c r="J18" s="12">
        <f t="shared" si="6"/>
        <v>11200</v>
      </c>
      <c r="K18" s="13" t="str">
        <f t="shared" ref="K18:K21" ca="1" si="8">IF(AND(F18&lt;&gt;"", I18/H18&lt;=Allowed_Lose_Ratio),"Stop Lose!",IF(AND(F18&lt;&gt;"", DAYS360(TODAY(), E18)&gt;2), "Hold Too Long", "Ok"))</f>
        <v>Ok</v>
      </c>
      <c r="L18" s="10" t="s">
        <v>173</v>
      </c>
      <c r="M18" s="10"/>
      <c r="N18" s="13"/>
    </row>
    <row r="19" spans="1:14" s="7" customFormat="1">
      <c r="A19" s="1"/>
      <c r="B19" s="10"/>
      <c r="C19" s="10"/>
      <c r="D19" s="10" t="s">
        <v>170</v>
      </c>
      <c r="E19" s="11">
        <v>43754</v>
      </c>
      <c r="F19" s="11">
        <v>43770</v>
      </c>
      <c r="G19" s="10">
        <v>1000</v>
      </c>
      <c r="H19" s="12">
        <v>6.02</v>
      </c>
      <c r="I19" s="12">
        <v>5</v>
      </c>
      <c r="J19" s="12">
        <f t="shared" si="6"/>
        <v>5000</v>
      </c>
      <c r="K19" s="13" t="str">
        <f t="shared" ref="K19" ca="1" si="9">IF(AND(F19&lt;&gt;"", I19/H19&lt;=Allowed_Lose_Ratio),"Stop Lose!",IF(AND(F19&lt;&gt;"", DAYS360(TODAY(), E19)&gt;2), "Hold Too Long", "Ok"))</f>
        <v>Ok</v>
      </c>
      <c r="L19" s="10" t="s">
        <v>172</v>
      </c>
      <c r="M19" s="10"/>
      <c r="N19" s="13"/>
    </row>
    <row r="20" spans="1:14" s="7" customFormat="1">
      <c r="A20" s="1"/>
      <c r="B20" s="10"/>
      <c r="C20" s="10"/>
      <c r="D20" s="10" t="s">
        <v>175</v>
      </c>
      <c r="E20" s="11">
        <v>43754</v>
      </c>
      <c r="F20" s="11">
        <v>43770</v>
      </c>
      <c r="G20" s="10">
        <v>800</v>
      </c>
      <c r="H20" s="12">
        <v>6.2</v>
      </c>
      <c r="I20" s="12">
        <v>6.47</v>
      </c>
      <c r="J20" s="12">
        <f t="shared" ref="J20" si="10">G20*I20</f>
        <v>5176</v>
      </c>
      <c r="K20" s="13" t="str">
        <f t="shared" ref="K20" ca="1" si="11">IF(AND(F20&lt;&gt;"", I20/H20&lt;=Allowed_Lose_Ratio),"Stop Lose!",IF(AND(F20&lt;&gt;"", DAYS360(TODAY(), E20)&gt;2), "Hold Too Long", "Ok"))</f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165</v>
      </c>
      <c r="E21" s="11">
        <v>43753</v>
      </c>
      <c r="F21" s="11">
        <v>43756</v>
      </c>
      <c r="G21" s="10">
        <v>3000</v>
      </c>
      <c r="H21" s="12">
        <v>1.07</v>
      </c>
      <c r="I21" s="12">
        <v>0.25</v>
      </c>
      <c r="J21" s="12">
        <f t="shared" si="6"/>
        <v>750</v>
      </c>
      <c r="K21" s="13" t="str">
        <f t="shared" ca="1" si="8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43753</v>
      </c>
      <c r="F22" s="11">
        <v>43784</v>
      </c>
      <c r="G22" s="10">
        <v>15000</v>
      </c>
      <c r="H22" s="12">
        <v>0.75</v>
      </c>
      <c r="I22" s="12">
        <v>0.56999999999999995</v>
      </c>
      <c r="J22" s="12">
        <f t="shared" si="6"/>
        <v>8550</v>
      </c>
      <c r="K22" s="13" t="str">
        <f t="shared" ref="K22" ca="1" si="12">IF(AND(F22&lt;&gt;"", I22/H22&lt;=Allowed_Lose_Ratio),"Stop Lose!",IF(AND(F22&lt;&gt;"", DAYS360(TODAY(), E22)&gt;2), "Hold Too Long", "Ok"))</f>
        <v>Ok</v>
      </c>
      <c r="L22" s="10" t="s">
        <v>159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SUM(J17:J22)</f>
        <v>38476</v>
      </c>
      <c r="K23" s="13"/>
      <c r="L23" s="10">
        <f>SUMIF(F17:F18, "&lt;&gt;",J17:J18)</f>
        <v>19000</v>
      </c>
      <c r="M23" s="10" t="s">
        <v>36</v>
      </c>
      <c r="N23" s="13"/>
    </row>
    <row r="24" spans="1:14" s="7" customFormat="1">
      <c r="A24" s="1" t="s">
        <v>23</v>
      </c>
      <c r="B24" s="10">
        <v>8500</v>
      </c>
      <c r="C24" s="10"/>
      <c r="D24" s="10"/>
      <c r="E24" s="10"/>
      <c r="F24" s="10"/>
      <c r="G24" s="10"/>
      <c r="H24" s="12">
        <v>62368</v>
      </c>
      <c r="I24" s="12" t="s">
        <v>10</v>
      </c>
      <c r="J24" s="12">
        <f>C17+J23</f>
        <v>61045</v>
      </c>
      <c r="K24" s="13">
        <f>J24-H24</f>
        <v>-1323</v>
      </c>
      <c r="L24" s="12">
        <f>J24-'20191011'!J19</f>
        <v>-979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6423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3.4</v>
      </c>
      <c r="J28" s="12">
        <f>G28*I28</f>
        <v>5168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SUM(J27:J28)</f>
        <v>12376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C27+J29</f>
        <v>18799</v>
      </c>
      <c r="K30" s="13">
        <f>J30-H30</f>
        <v>-12340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B11+B15+B30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J11+J15+J30</f>
        <v>43993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1377</v>
      </c>
      <c r="D35" s="10" t="s">
        <v>55</v>
      </c>
      <c r="E35" s="10"/>
      <c r="F35" s="10"/>
      <c r="G35" s="10">
        <v>3400</v>
      </c>
      <c r="H35" s="12">
        <v>9.7200000000000006</v>
      </c>
      <c r="I35" s="12">
        <v>8.0299999999999994</v>
      </c>
      <c r="J35" s="12">
        <f t="shared" ref="J35" si="13">G35*I35</f>
        <v>27301.999999999996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78</v>
      </c>
      <c r="E36" s="10"/>
      <c r="F36" s="10"/>
      <c r="G36" s="10">
        <v>500</v>
      </c>
      <c r="H36" s="12">
        <v>16.41</v>
      </c>
      <c r="I36" s="12">
        <v>15.46</v>
      </c>
      <c r="J36" s="12">
        <f t="shared" ref="J36" si="14">G36*I36</f>
        <v>7730</v>
      </c>
      <c r="K36" s="13"/>
      <c r="L36" s="10"/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SUM(J35:J36)</f>
        <v>35032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C35+J37</f>
        <v>36409</v>
      </c>
      <c r="K38" s="13">
        <f>J38-B38</f>
        <v>-14691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456.91</v>
      </c>
      <c r="J42" s="12">
        <f>G42*I42</f>
        <v>7310.56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7310.56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7327.56</v>
      </c>
      <c r="K44" s="13">
        <f t="shared" ref="K44:K56" si="15">J44-B44</f>
        <v>-2972.4399999999996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26.53</v>
      </c>
      <c r="J46" s="12">
        <f t="shared" ref="J46" si="16">G46*I46</f>
        <v>1989.75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456.91</v>
      </c>
      <c r="J47" s="12">
        <f>G47*I47</f>
        <v>7767.47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9757.2200000000012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9786.2200000000012</v>
      </c>
      <c r="K49" s="13">
        <f t="shared" si="15"/>
        <v>-7213.7799999999988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4.97</v>
      </c>
      <c r="J51" s="12">
        <f t="shared" ref="J51" si="17">G51*I51</f>
        <v>6461</v>
      </c>
      <c r="K51" s="13"/>
      <c r="L51" s="10" t="s">
        <v>162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6461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6582</v>
      </c>
      <c r="K53" s="13">
        <f t="shared" si="15"/>
        <v>-7518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23574.780000000002</v>
      </c>
      <c r="K56" s="13">
        <f t="shared" si="15"/>
        <v>-17825.219999999998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N97"/>
  <sheetViews>
    <sheetView topLeftCell="B25" zoomScaleNormal="100" workbookViewId="0">
      <selection activeCell="I22" sqref="I2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3726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2.13</v>
      </c>
      <c r="J3" s="12">
        <f>G3*I3</f>
        <v>2130</v>
      </c>
      <c r="K3" s="13" t="str">
        <f t="shared" ref="K3:K9" ca="1" si="0">IF(AND(F3&lt;&gt;"", I3/H3&lt;=Allowed_Lose_Ratio),"Stop Lose!",IF(AND(F3&lt;&gt;"", DAYS360(TODAY(), E3)&gt;2), "Hold Too Long", "Ok"))</f>
        <v>Ok</v>
      </c>
      <c r="L3" s="10" t="s">
        <v>171</v>
      </c>
      <c r="M3" s="10" t="s">
        <v>110</v>
      </c>
      <c r="N3" s="10"/>
    </row>
    <row r="4" spans="1:14">
      <c r="B4" s="10"/>
      <c r="C4" s="10"/>
      <c r="D4" s="10" t="s">
        <v>100</v>
      </c>
      <c r="E4" s="11">
        <v>43726</v>
      </c>
      <c r="F4" s="11">
        <v>43756</v>
      </c>
      <c r="G4" s="10">
        <v>1000</v>
      </c>
      <c r="H4" s="12">
        <v>1.68</v>
      </c>
      <c r="I4" s="12">
        <v>0.04</v>
      </c>
      <c r="J4" s="12">
        <f t="shared" ref="J4:J9" si="1">G4*I4</f>
        <v>40</v>
      </c>
      <c r="K4" s="13" t="str">
        <f t="shared" ca="1" si="0"/>
        <v>Stop Lose!</v>
      </c>
      <c r="L4" s="10" t="s">
        <v>158</v>
      </c>
      <c r="M4" s="10"/>
      <c r="N4" s="10"/>
    </row>
    <row r="5" spans="1:14">
      <c r="B5" s="10"/>
      <c r="C5" s="10"/>
      <c r="D5" s="10" t="s">
        <v>139</v>
      </c>
      <c r="E5" s="11">
        <v>43742</v>
      </c>
      <c r="F5" s="11">
        <v>43784</v>
      </c>
      <c r="G5" s="10">
        <v>100</v>
      </c>
      <c r="H5" s="12">
        <v>16</v>
      </c>
      <c r="I5" s="12">
        <v>16</v>
      </c>
      <c r="J5" s="12">
        <f t="shared" si="1"/>
        <v>1600</v>
      </c>
      <c r="K5" s="13" t="str">
        <f t="shared" ca="1" si="0"/>
        <v>Ok</v>
      </c>
      <c r="L5" s="10" t="s">
        <v>168</v>
      </c>
      <c r="M5" s="10"/>
      <c r="N5" s="10"/>
    </row>
    <row r="6" spans="1:14">
      <c r="B6" s="10"/>
      <c r="C6" s="10"/>
      <c r="D6" s="10" t="s">
        <v>176</v>
      </c>
      <c r="E6" s="11">
        <v>43754</v>
      </c>
      <c r="F6" s="11">
        <v>43770</v>
      </c>
      <c r="G6" s="10">
        <v>300</v>
      </c>
      <c r="H6" s="12">
        <v>12</v>
      </c>
      <c r="I6" s="12">
        <v>10.85</v>
      </c>
      <c r="J6" s="12">
        <f t="shared" si="1"/>
        <v>3255</v>
      </c>
      <c r="K6" s="13" t="str">
        <f t="shared" ref="K6" ca="1" si="2">IF(AND(F6&lt;&gt;"", I6/H6&lt;=Allowed_Lose_Ratio),"Stop Lose!",IF(AND(F6&lt;&gt;"", DAYS360(TODAY(), E6)&gt;2), "Hold Too Long", "Ok"))</f>
        <v>Ok</v>
      </c>
      <c r="L6" s="10"/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2000</v>
      </c>
      <c r="H7" s="12">
        <v>3.95</v>
      </c>
      <c r="I7" s="12">
        <v>3.52</v>
      </c>
      <c r="J7" s="12">
        <f t="shared" si="1"/>
        <v>7040</v>
      </c>
      <c r="K7" s="13" t="str">
        <f t="shared" ca="1" si="0"/>
        <v>Ok</v>
      </c>
      <c r="L7" s="10" t="s">
        <v>174</v>
      </c>
      <c r="M7" s="10"/>
      <c r="N7" s="10"/>
    </row>
    <row r="8" spans="1:14">
      <c r="B8" s="10"/>
      <c r="C8" s="10"/>
      <c r="D8" s="10" t="s">
        <v>122</v>
      </c>
      <c r="E8" s="11">
        <v>43752</v>
      </c>
      <c r="F8" s="11">
        <v>43756</v>
      </c>
      <c r="G8" s="10">
        <v>2000</v>
      </c>
      <c r="H8" s="12">
        <v>1.1499999999999999</v>
      </c>
      <c r="I8" s="12">
        <v>0.04</v>
      </c>
      <c r="J8" s="12">
        <f t="shared" si="1"/>
        <v>80</v>
      </c>
      <c r="K8" s="13" t="str">
        <f t="shared" ref="K8" ca="1" si="3">IF(AND(F8&lt;&gt;"", I8/H8&lt;=Allowed_Lose_Ratio),"Stop Lose!",IF(AND(F8&lt;&gt;"", DAYS360(TODAY(), E8)&gt;2), "Hold Too Long", "Ok"))</f>
        <v>Stop Lose!</v>
      </c>
      <c r="L8" s="10"/>
      <c r="M8" s="10"/>
      <c r="N8" s="10"/>
    </row>
    <row r="9" spans="1:14">
      <c r="A9" s="8"/>
      <c r="B9" s="10"/>
      <c r="C9" s="10"/>
      <c r="D9" s="10" t="s">
        <v>84</v>
      </c>
      <c r="E9" s="11">
        <v>43741</v>
      </c>
      <c r="F9" s="11">
        <v>43784</v>
      </c>
      <c r="G9" s="10">
        <v>8000</v>
      </c>
      <c r="H9" s="12">
        <v>0.91</v>
      </c>
      <c r="I9" s="12">
        <v>0.66</v>
      </c>
      <c r="J9" s="12">
        <f t="shared" si="1"/>
        <v>5280</v>
      </c>
      <c r="K9" s="13" t="str">
        <f t="shared" ca="1" si="0"/>
        <v>Ok</v>
      </c>
      <c r="L9" s="1" t="s">
        <v>160</v>
      </c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SUM(J3:J9)</f>
        <v>19425</v>
      </c>
      <c r="K10" s="13"/>
      <c r="L10" s="10">
        <f>SUMIF(F3:F9, "&lt;&gt;",J3:J9)</f>
        <v>17295</v>
      </c>
      <c r="M10" s="10" t="s">
        <v>36</v>
      </c>
      <c r="N10" s="10"/>
    </row>
    <row r="11" spans="1:14">
      <c r="A11" s="1" t="s">
        <v>23</v>
      </c>
      <c r="B11" s="10">
        <v>93800</v>
      </c>
      <c r="C11" s="10"/>
      <c r="D11" s="10"/>
      <c r="E11" s="10"/>
      <c r="F11" s="10"/>
      <c r="G11" s="10"/>
      <c r="H11" s="12">
        <v>25178</v>
      </c>
      <c r="I11" s="12" t="s">
        <v>10</v>
      </c>
      <c r="J11" s="12">
        <f>C3+J10</f>
        <v>23151</v>
      </c>
      <c r="K11" s="13">
        <f>J11-H11</f>
        <v>-2027</v>
      </c>
      <c r="L11" s="12">
        <f>J11-'20191011'!J9</f>
        <v>-1677</v>
      </c>
      <c r="M11" s="12" t="s">
        <v>38</v>
      </c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>
      <c r="A13" s="1" t="s">
        <v>22</v>
      </c>
      <c r="B13" s="10">
        <v>51927769</v>
      </c>
      <c r="C13" s="10">
        <v>3</v>
      </c>
      <c r="D13" s="10" t="s">
        <v>84</v>
      </c>
      <c r="E13" s="11">
        <v>43703</v>
      </c>
      <c r="F13" s="11">
        <v>43756</v>
      </c>
      <c r="G13" s="10">
        <v>1300</v>
      </c>
      <c r="H13" s="12">
        <v>1.02</v>
      </c>
      <c r="I13" s="12">
        <v>0.01</v>
      </c>
      <c r="J13" s="12">
        <f t="shared" ref="J13" si="4">G13*I13</f>
        <v>13</v>
      </c>
      <c r="K13" s="13" t="str">
        <f ca="1">IF(AND(F13&lt;&gt;"", I13/H13&lt;=0.75),"Stop Lose!",IF(AND(F13&lt;&gt;"", _xlfn.DAYS(TODAY(), E13)&gt;2), "Hold Too Long", "Ok"))</f>
        <v>Stop Lose!</v>
      </c>
      <c r="L13" s="10"/>
      <c r="M13" s="10"/>
      <c r="N13" s="10"/>
    </row>
    <row r="14" spans="1:14">
      <c r="B14" s="10" t="s">
        <v>12</v>
      </c>
      <c r="C14" s="10"/>
      <c r="D14" s="10"/>
      <c r="E14" s="10"/>
      <c r="F14" s="10"/>
      <c r="G14" s="10"/>
      <c r="H14" s="12"/>
      <c r="I14" s="12" t="s">
        <v>9</v>
      </c>
      <c r="J14" s="12">
        <f>SUM(J13:J13)</f>
        <v>13</v>
      </c>
      <c r="K14" s="13"/>
      <c r="L14" s="10"/>
      <c r="M14" s="10"/>
      <c r="N14" s="10"/>
    </row>
    <row r="15" spans="1:14">
      <c r="A15" s="1" t="s">
        <v>23</v>
      </c>
      <c r="B15" s="10">
        <v>6300</v>
      </c>
      <c r="C15" s="10"/>
      <c r="D15" s="10"/>
      <c r="E15" s="10"/>
      <c r="F15" s="10"/>
      <c r="G15" s="10"/>
      <c r="H15" s="12">
        <v>1264</v>
      </c>
      <c r="I15" s="12" t="s">
        <v>10</v>
      </c>
      <c r="J15" s="12">
        <f>C13+J14</f>
        <v>16</v>
      </c>
      <c r="K15" s="13">
        <f>J15-H15</f>
        <v>-1248</v>
      </c>
      <c r="L15" s="12"/>
      <c r="M15" s="12"/>
      <c r="N15" s="10"/>
    </row>
    <row r="16" spans="1:14">
      <c r="B16" s="10"/>
      <c r="C16" s="10"/>
      <c r="D16" s="10"/>
      <c r="E16" s="10"/>
      <c r="F16" s="10"/>
      <c r="G16" s="10"/>
      <c r="H16" s="12"/>
      <c r="I16" s="12"/>
      <c r="J16" s="12"/>
      <c r="K16" s="13"/>
      <c r="L16" s="12"/>
      <c r="M16" s="12"/>
      <c r="N16" s="10"/>
    </row>
    <row r="17" spans="1:14" s="7" customFormat="1">
      <c r="A17" s="1" t="s">
        <v>82</v>
      </c>
      <c r="B17" s="10" t="s">
        <v>75</v>
      </c>
      <c r="C17" s="10">
        <v>25366</v>
      </c>
      <c r="D17" s="10" t="s">
        <v>92</v>
      </c>
      <c r="E17" s="11">
        <v>43753</v>
      </c>
      <c r="F17" s="11">
        <v>43784</v>
      </c>
      <c r="G17" s="10">
        <v>6000</v>
      </c>
      <c r="H17" s="12">
        <v>1.36</v>
      </c>
      <c r="I17" s="12">
        <v>1.18</v>
      </c>
      <c r="J17" s="12">
        <f t="shared" ref="J17:J23" si="5">G17*I17</f>
        <v>7080</v>
      </c>
      <c r="K17" s="13" t="str">
        <f t="shared" ref="K17" ca="1" si="6">IF(AND(F17&lt;&gt;"", I17/H17&lt;=Allowed_Lose_Ratio),"Stop Lose!",IF(AND(F17&lt;&gt;"", DAYS360(TODAY(), E17)&gt;2), "Hold Too Long", "Ok"))</f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144</v>
      </c>
      <c r="E18" s="11">
        <v>43745</v>
      </c>
      <c r="F18" s="11">
        <v>43770</v>
      </c>
      <c r="G18" s="10">
        <v>800</v>
      </c>
      <c r="H18" s="12">
        <v>13.22</v>
      </c>
      <c r="I18" s="12">
        <v>14</v>
      </c>
      <c r="J18" s="12">
        <f t="shared" si="5"/>
        <v>11200</v>
      </c>
      <c r="K18" s="13" t="str">
        <f t="shared" ref="K18:K21" ca="1" si="7">IF(AND(F18&lt;&gt;"", I18/H18&lt;=Allowed_Lose_Ratio),"Stop Lose!",IF(AND(F18&lt;&gt;"", DAYS360(TODAY(), E18)&gt;2), "Hold Too Long", "Ok"))</f>
        <v>Ok</v>
      </c>
      <c r="L18" s="10" t="s">
        <v>173</v>
      </c>
      <c r="M18" s="10"/>
      <c r="N18" s="13"/>
    </row>
    <row r="19" spans="1:14" s="7" customFormat="1">
      <c r="A19" s="1"/>
      <c r="B19" s="10"/>
      <c r="C19" s="10"/>
      <c r="D19" s="10" t="s">
        <v>170</v>
      </c>
      <c r="E19" s="11">
        <v>43754</v>
      </c>
      <c r="F19" s="11">
        <v>43770</v>
      </c>
      <c r="G19" s="10">
        <v>1000</v>
      </c>
      <c r="H19" s="12">
        <v>6.02</v>
      </c>
      <c r="I19" s="12">
        <v>2.84</v>
      </c>
      <c r="J19" s="12">
        <f t="shared" si="5"/>
        <v>2840</v>
      </c>
      <c r="K19" s="13" t="str">
        <f t="shared" ref="K19" ca="1" si="8">IF(AND(F19&lt;&gt;"", I19/H19&lt;=Allowed_Lose_Ratio),"Stop Lose!",IF(AND(F19&lt;&gt;"", DAYS360(TODAY(), E19)&gt;2), "Hold Too Long", "Ok"))</f>
        <v>Stop Lose!</v>
      </c>
      <c r="L19" s="10" t="s">
        <v>172</v>
      </c>
      <c r="M19" s="10"/>
      <c r="N19" s="13"/>
    </row>
    <row r="20" spans="1:14" s="7" customFormat="1">
      <c r="A20" s="1"/>
      <c r="B20" s="10"/>
      <c r="C20" s="10"/>
      <c r="D20" s="10" t="s">
        <v>175</v>
      </c>
      <c r="E20" s="11">
        <v>43754</v>
      </c>
      <c r="F20" s="11">
        <v>43770</v>
      </c>
      <c r="G20" s="10">
        <v>1000</v>
      </c>
      <c r="H20" s="12">
        <v>6.2</v>
      </c>
      <c r="I20" s="12">
        <v>3.85</v>
      </c>
      <c r="J20" s="12">
        <f t="shared" si="5"/>
        <v>3850</v>
      </c>
      <c r="K20" s="13" t="str">
        <f t="shared" ref="K20" ca="1" si="9">IF(AND(F20&lt;&gt;"", I20/H20&lt;=Allowed_Lose_Ratio),"Stop Lose!",IF(AND(F20&lt;&gt;"", DAYS360(TODAY(), E20)&gt;2), "Hold Too Long", "Ok"))</f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165</v>
      </c>
      <c r="E21" s="11">
        <v>43753</v>
      </c>
      <c r="F21" s="11">
        <v>43756</v>
      </c>
      <c r="G21" s="10">
        <v>3000</v>
      </c>
      <c r="H21" s="12">
        <v>1.07</v>
      </c>
      <c r="I21" s="12">
        <v>7.0000000000000007E-2</v>
      </c>
      <c r="J21" s="12">
        <f t="shared" si="5"/>
        <v>210.00000000000003</v>
      </c>
      <c r="K21" s="13" t="str">
        <f t="shared" ca="1" si="7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177</v>
      </c>
      <c r="E22" s="11">
        <v>43755</v>
      </c>
      <c r="F22" s="11">
        <v>43756</v>
      </c>
      <c r="G22" s="10">
        <v>3000</v>
      </c>
      <c r="H22" s="12">
        <v>0.49</v>
      </c>
      <c r="I22" s="12">
        <v>0.56999999999999995</v>
      </c>
      <c r="J22" s="12">
        <f t="shared" ref="J22" si="10">G22*I22</f>
        <v>1709.9999999999998</v>
      </c>
      <c r="K22" s="13" t="str">
        <f t="shared" ref="K22" ca="1" si="11">IF(AND(F22&lt;&gt;"", I22/H22&lt;=Allowed_Lose_Ratio),"Stop Lose!",IF(AND(F22&lt;&gt;"", DAYS360(TODAY(), E22)&gt;2), "Hold Too Long", "Ok"))</f>
        <v>Ok</v>
      </c>
      <c r="L22" s="10"/>
      <c r="M22" s="10"/>
      <c r="N22" s="13"/>
    </row>
    <row r="23" spans="1:14" s="7" customFormat="1">
      <c r="A23" s="1"/>
      <c r="B23" s="10"/>
      <c r="C23" s="10"/>
      <c r="D23" s="10" t="s">
        <v>157</v>
      </c>
      <c r="E23" s="11">
        <v>43753</v>
      </c>
      <c r="F23" s="11">
        <v>43784</v>
      </c>
      <c r="G23" s="10">
        <v>13000</v>
      </c>
      <c r="H23" s="12">
        <v>0.75</v>
      </c>
      <c r="I23" s="12">
        <v>0.73</v>
      </c>
      <c r="J23" s="12">
        <f t="shared" si="5"/>
        <v>9490</v>
      </c>
      <c r="K23" s="13" t="str">
        <f t="shared" ref="K23" ca="1" si="12">IF(AND(F23&lt;&gt;"", I23/H23&lt;=Allowed_Lose_Ratio),"Stop Lose!",IF(AND(F23&lt;&gt;"", DAYS360(TODAY(), E23)&gt;2), "Hold Too Long", "Ok"))</f>
        <v>Ok</v>
      </c>
      <c r="L23" s="10" t="s">
        <v>159</v>
      </c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SUM(J17:J23)</f>
        <v>36380</v>
      </c>
      <c r="K24" s="13"/>
      <c r="L24" s="10">
        <f>SUMIF(F17:F18, "&lt;&gt;",J17:J18)</f>
        <v>18280</v>
      </c>
      <c r="M24" s="10" t="s">
        <v>36</v>
      </c>
      <c r="N24" s="13"/>
    </row>
    <row r="25" spans="1:14" s="7" customFormat="1">
      <c r="A25" s="1" t="s">
        <v>23</v>
      </c>
      <c r="B25" s="10">
        <v>8500</v>
      </c>
      <c r="C25" s="10"/>
      <c r="D25" s="10"/>
      <c r="E25" s="10"/>
      <c r="F25" s="10"/>
      <c r="G25" s="10"/>
      <c r="H25" s="12">
        <v>61045</v>
      </c>
      <c r="I25" s="12" t="s">
        <v>10</v>
      </c>
      <c r="J25" s="12">
        <f>C17+J24</f>
        <v>61746</v>
      </c>
      <c r="K25" s="13">
        <f>J25-H25</f>
        <v>701</v>
      </c>
      <c r="L25" s="12">
        <f>J25-'20191011'!J19</f>
        <v>-278</v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6423</v>
      </c>
      <c r="D28" s="10" t="s">
        <v>60</v>
      </c>
      <c r="E28" s="10"/>
      <c r="F28" s="10"/>
      <c r="G28" s="10">
        <v>13600</v>
      </c>
      <c r="H28" s="12">
        <v>1.21</v>
      </c>
      <c r="I28" s="12">
        <v>0.53</v>
      </c>
      <c r="J28" s="12">
        <f>G28*I28</f>
        <v>7208</v>
      </c>
      <c r="K28" s="13"/>
      <c r="L28" s="10" t="s">
        <v>146</v>
      </c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1520</v>
      </c>
      <c r="H29" s="12">
        <v>4.33</v>
      </c>
      <c r="I29" s="12">
        <v>3.4</v>
      </c>
      <c r="J29" s="12">
        <f>G29*I29</f>
        <v>5168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SUM(J28:J29)</f>
        <v>12376</v>
      </c>
      <c r="K30" s="13"/>
      <c r="L30" s="10"/>
      <c r="M30" s="10"/>
      <c r="N30" s="13"/>
    </row>
    <row r="31" spans="1:14" s="7" customFormat="1">
      <c r="A31" s="1" t="s">
        <v>23</v>
      </c>
      <c r="B31" s="10">
        <v>31340</v>
      </c>
      <c r="C31" s="10"/>
      <c r="D31" s="10"/>
      <c r="E31" s="10"/>
      <c r="F31" s="10"/>
      <c r="G31" s="10"/>
      <c r="H31" s="12">
        <v>31139</v>
      </c>
      <c r="I31" s="12" t="s">
        <v>10</v>
      </c>
      <c r="J31" s="12">
        <f>C28+J30</f>
        <v>18799</v>
      </c>
      <c r="K31" s="13">
        <f>J31-H31</f>
        <v>-12340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0">
        <f>B11+B15+B31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J11+J15+J31</f>
        <v>41966</v>
      </c>
      <c r="K33" s="13"/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1377</v>
      </c>
      <c r="D36" s="10" t="s">
        <v>55</v>
      </c>
      <c r="E36" s="10"/>
      <c r="F36" s="10"/>
      <c r="G36" s="10">
        <v>3400</v>
      </c>
      <c r="H36" s="12">
        <v>9.7200000000000006</v>
      </c>
      <c r="I36" s="12">
        <v>8.0299999999999994</v>
      </c>
      <c r="J36" s="12">
        <f t="shared" ref="J36:J37" si="13">G36*I36</f>
        <v>27301.999999999996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500</v>
      </c>
      <c r="H37" s="12">
        <v>16.41</v>
      </c>
      <c r="I37" s="12">
        <v>15.46</v>
      </c>
      <c r="J37" s="12">
        <f t="shared" si="13"/>
        <v>7730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35032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36409</v>
      </c>
      <c r="K39" s="13">
        <f>J39-B39</f>
        <v>-14691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4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5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4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6">G52*I52</f>
        <v>6461</v>
      </c>
      <c r="K52" s="13"/>
      <c r="L52" s="10" t="s">
        <v>162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4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4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N92"/>
  <sheetViews>
    <sheetView topLeftCell="B13" zoomScaleNormal="100" workbookViewId="0">
      <selection activeCell="J9" sqref="J9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3493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2.02</v>
      </c>
      <c r="J3" s="12">
        <f>G3*I3</f>
        <v>2020</v>
      </c>
      <c r="K3" s="13" t="str">
        <f t="shared" ref="K3:K7" ca="1" si="0">IF(AND(F3&lt;&gt;"", I3/H3&lt;=Allowed_Lose_Ratio),"Stop Lose!",IF(AND(F3&lt;&gt;"", DAYS360(TODAY(), E3)&gt;2), "Hold Too Long", "Ok"))</f>
        <v>Ok</v>
      </c>
      <c r="L3" s="10" t="s">
        <v>178</v>
      </c>
      <c r="M3" s="10" t="s">
        <v>110</v>
      </c>
      <c r="N3" s="10"/>
    </row>
    <row r="4" spans="1:14">
      <c r="B4" s="10"/>
      <c r="C4" s="10"/>
      <c r="D4" s="10" t="s">
        <v>139</v>
      </c>
      <c r="E4" s="11">
        <v>43756</v>
      </c>
      <c r="F4" s="11">
        <v>43784</v>
      </c>
      <c r="G4" s="10">
        <v>300</v>
      </c>
      <c r="H4" s="12">
        <v>12.8</v>
      </c>
      <c r="I4" s="12">
        <v>10</v>
      </c>
      <c r="J4" s="12">
        <f t="shared" ref="J4" si="1">G4*I4</f>
        <v>3000</v>
      </c>
      <c r="K4" s="13" t="str">
        <f t="shared" ref="K4" ca="1" si="2">IF(AND(F4&lt;&gt;"", I4/H4&lt;=Allowed_Lose_Ratio),"Stop Lose!",IF(AND(F4&lt;&gt;"", DAYS360(TODAY(), E4)&gt;2), "Hold Too Long", "Ok"))</f>
        <v>Ok</v>
      </c>
      <c r="L4" s="10" t="s">
        <v>158</v>
      </c>
      <c r="M4" s="10"/>
      <c r="N4" s="10"/>
    </row>
    <row r="5" spans="1:14">
      <c r="B5" s="10"/>
      <c r="C5" s="10"/>
      <c r="D5" s="10" t="s">
        <v>176</v>
      </c>
      <c r="E5" s="11">
        <v>43756</v>
      </c>
      <c r="F5" s="11">
        <v>43770</v>
      </c>
      <c r="G5" s="10">
        <v>600</v>
      </c>
      <c r="H5" s="12">
        <v>9</v>
      </c>
      <c r="I5" s="12">
        <v>6</v>
      </c>
      <c r="J5" s="12">
        <f t="shared" ref="J5:J7" si="3">G5*I5</f>
        <v>3600</v>
      </c>
      <c r="K5" s="13" t="str">
        <f t="shared" ref="K5" ca="1" si="4">IF(AND(F5&lt;&gt;"", I5/H5&lt;=Allowed_Lose_Ratio),"Stop Lose!",IF(AND(F5&lt;&gt;"", DAYS360(TODAY(), E5)&gt;2), "Hold Too Long", "Ok"))</f>
        <v>Stop Lose!</v>
      </c>
      <c r="L5" s="10"/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2000</v>
      </c>
      <c r="H6" s="12">
        <v>3.95</v>
      </c>
      <c r="I6" s="12">
        <v>4.25</v>
      </c>
      <c r="J6" s="12">
        <f t="shared" si="3"/>
        <v>8500</v>
      </c>
      <c r="K6" s="13" t="str">
        <f t="shared" ca="1" si="0"/>
        <v>Ok</v>
      </c>
      <c r="L6" s="10" t="s">
        <v>174</v>
      </c>
      <c r="M6" s="10"/>
      <c r="N6" s="10"/>
    </row>
    <row r="7" spans="1:14">
      <c r="A7" s="8"/>
      <c r="B7" s="10"/>
      <c r="C7" s="10"/>
      <c r="D7" s="10" t="s">
        <v>84</v>
      </c>
      <c r="E7" s="11">
        <v>43741</v>
      </c>
      <c r="F7" s="11">
        <v>43784</v>
      </c>
      <c r="G7" s="10">
        <v>12000</v>
      </c>
      <c r="H7" s="12">
        <v>0.91</v>
      </c>
      <c r="I7" s="12">
        <v>0.56000000000000005</v>
      </c>
      <c r="J7" s="12">
        <f t="shared" si="3"/>
        <v>6720.0000000000009</v>
      </c>
      <c r="K7" s="13" t="str">
        <f t="shared" ca="1" si="0"/>
        <v>Stop Lose!</v>
      </c>
      <c r="L7" s="1" t="s">
        <v>160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23840</v>
      </c>
      <c r="K8" s="13"/>
      <c r="L8" s="10">
        <f>SUMIF(F3:F7, "&lt;&gt;",J3:J7)</f>
        <v>21820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29551</v>
      </c>
      <c r="I9" s="12" t="s">
        <v>10</v>
      </c>
      <c r="J9" s="12">
        <f>C3+J8</f>
        <v>27333</v>
      </c>
      <c r="K9" s="13">
        <f>J9-H9</f>
        <v>-2218</v>
      </c>
      <c r="L9" s="12">
        <f>J9-'20191011'!J9-6400</f>
        <v>-3895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0.01</v>
      </c>
      <c r="J11" s="12">
        <f t="shared" ref="J11" si="5">G11*I11</f>
        <v>13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13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16</v>
      </c>
      <c r="K13" s="13">
        <f>J13-H13</f>
        <v>-1248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35241</v>
      </c>
      <c r="D15" s="10" t="s">
        <v>92</v>
      </c>
      <c r="E15" s="11">
        <v>43753</v>
      </c>
      <c r="F15" s="11">
        <v>43784</v>
      </c>
      <c r="G15" s="10">
        <v>11000</v>
      </c>
      <c r="H15" s="12">
        <v>1.28</v>
      </c>
      <c r="I15" s="12">
        <v>1.04</v>
      </c>
      <c r="J15" s="12">
        <f t="shared" ref="J15:J18" si="6">G15*I15</f>
        <v>11440</v>
      </c>
      <c r="K15" s="13" t="str">
        <f t="shared" ref="K15" ca="1" si="7">IF(AND(F15&lt;&gt;"", I15/H15&lt;=Allowed_Lose_Ratio),"Stop Lose!",IF(AND(F15&lt;&gt;"", DAYS360(TODAY(), E15)&gt;2), "Hold Too Long", "Ok"))</f>
        <v>Ok</v>
      </c>
      <c r="L15" s="10"/>
      <c r="M15" s="10"/>
      <c r="N15" s="13"/>
    </row>
    <row r="16" spans="1:14" s="7" customFormat="1">
      <c r="A16" s="1"/>
      <c r="B16" s="10"/>
      <c r="C16" s="10"/>
      <c r="D16" s="10" t="s">
        <v>144</v>
      </c>
      <c r="E16" s="11">
        <v>43745</v>
      </c>
      <c r="F16" s="11">
        <v>43770</v>
      </c>
      <c r="G16" s="10">
        <v>1000</v>
      </c>
      <c r="H16" s="12">
        <v>12.6</v>
      </c>
      <c r="I16" s="12">
        <v>7.9</v>
      </c>
      <c r="J16" s="12">
        <f t="shared" si="6"/>
        <v>7900</v>
      </c>
      <c r="K16" s="13" t="str">
        <f t="shared" ref="K16:K17" ca="1" si="8">IF(AND(F16&lt;&gt;"", I16/H16&lt;=Allowed_Lose_Ratio),"Stop Lose!",IF(AND(F16&lt;&gt;"", DAYS360(TODAY(), E16)&gt;2), "Hold Too Long", "Ok"))</f>
        <v>Stop Lose!</v>
      </c>
      <c r="L16" s="10" t="s">
        <v>173</v>
      </c>
      <c r="M16" s="10"/>
      <c r="N16" s="13"/>
    </row>
    <row r="17" spans="1:14" s="7" customFormat="1">
      <c r="A17" s="1"/>
      <c r="B17" s="10"/>
      <c r="C17" s="10"/>
      <c r="D17" s="10" t="s">
        <v>179</v>
      </c>
      <c r="E17" s="11">
        <v>43756</v>
      </c>
      <c r="F17" s="11">
        <v>43759</v>
      </c>
      <c r="G17" s="10">
        <v>2000</v>
      </c>
      <c r="H17" s="12">
        <v>0.4</v>
      </c>
      <c r="I17" s="12">
        <v>0.47</v>
      </c>
      <c r="J17" s="12">
        <f t="shared" si="6"/>
        <v>940</v>
      </c>
      <c r="K17" s="13" t="str">
        <f t="shared" ca="1" si="8"/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43753</v>
      </c>
      <c r="F18" s="11">
        <v>43784</v>
      </c>
      <c r="G18" s="10">
        <v>15000</v>
      </c>
      <c r="H18" s="12">
        <v>0.74</v>
      </c>
      <c r="I18" s="12">
        <v>0.69</v>
      </c>
      <c r="J18" s="12">
        <f t="shared" si="6"/>
        <v>10350</v>
      </c>
      <c r="K18" s="13" t="str">
        <f t="shared" ref="K18" ca="1" si="9">IF(AND(F18&lt;&gt;"", I18/H18&lt;=Allowed_Lose_Ratio),"Stop Lose!",IF(AND(F18&lt;&gt;"", DAYS360(TODAY(), E18)&gt;2), "Hold Too Long", "Ok"))</f>
        <v>Ok</v>
      </c>
      <c r="L18" s="10" t="s">
        <v>159</v>
      </c>
      <c r="M18" s="10"/>
      <c r="N18" s="13"/>
    </row>
    <row r="19" spans="1:14" s="7" customFormat="1">
      <c r="A19" s="1"/>
      <c r="B19" s="10" t="s">
        <v>13</v>
      </c>
      <c r="C19" s="10"/>
      <c r="D19" s="10"/>
      <c r="E19" s="10"/>
      <c r="F19" s="10"/>
      <c r="G19" s="10"/>
      <c r="H19" s="12"/>
      <c r="I19" s="12" t="s">
        <v>9</v>
      </c>
      <c r="J19" s="12">
        <f>SUM(J15:J18)</f>
        <v>30630</v>
      </c>
      <c r="K19" s="13"/>
      <c r="L19" s="10">
        <f>SUMIF(F15:F16, "&lt;&gt;",J15:J16)</f>
        <v>19340</v>
      </c>
      <c r="M19" s="10" t="s">
        <v>36</v>
      </c>
      <c r="N19" s="13"/>
    </row>
    <row r="20" spans="1:14" s="7" customFormat="1">
      <c r="A20" s="1" t="s">
        <v>23</v>
      </c>
      <c r="B20" s="10">
        <v>8500</v>
      </c>
      <c r="C20" s="10"/>
      <c r="D20" s="10"/>
      <c r="E20" s="10"/>
      <c r="F20" s="10"/>
      <c r="G20" s="10"/>
      <c r="H20" s="12">
        <v>61746</v>
      </c>
      <c r="I20" s="12" t="s">
        <v>10</v>
      </c>
      <c r="J20" s="12">
        <f>C15+J19</f>
        <v>65871</v>
      </c>
      <c r="K20" s="13">
        <f>J20-H20</f>
        <v>4125</v>
      </c>
      <c r="L20" s="12">
        <f>J20-'20191011'!J19</f>
        <v>3847</v>
      </c>
      <c r="M20" s="12" t="s">
        <v>38</v>
      </c>
      <c r="N20" s="13"/>
    </row>
    <row r="21" spans="1:14">
      <c r="B21" s="10"/>
      <c r="C21" s="10"/>
      <c r="D21" s="10"/>
      <c r="E21" s="10"/>
      <c r="F21" s="10"/>
      <c r="G21" s="10"/>
      <c r="H21" s="12"/>
      <c r="I21" s="12"/>
      <c r="J21" s="12"/>
      <c r="K21" s="13"/>
      <c r="L21" s="10"/>
      <c r="M21" s="10"/>
      <c r="N21" s="10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 s="7" customFormat="1">
      <c r="A23" s="1" t="s">
        <v>1</v>
      </c>
      <c r="B23" s="10" t="s">
        <v>5</v>
      </c>
      <c r="C23" s="10">
        <v>6423</v>
      </c>
      <c r="D23" s="10" t="s">
        <v>60</v>
      </c>
      <c r="E23" s="10"/>
      <c r="F23" s="10"/>
      <c r="G23" s="10">
        <v>13600</v>
      </c>
      <c r="H23" s="12">
        <v>1.21</v>
      </c>
      <c r="I23" s="12">
        <v>0.53</v>
      </c>
      <c r="J23" s="12">
        <f>G23*I23</f>
        <v>7208</v>
      </c>
      <c r="K23" s="13"/>
      <c r="L23" s="10" t="s">
        <v>146</v>
      </c>
      <c r="M23" s="10"/>
      <c r="N23" s="13"/>
    </row>
    <row r="24" spans="1:14" s="7" customFormat="1">
      <c r="A24" s="1"/>
      <c r="B24" s="10"/>
      <c r="C24" s="10"/>
      <c r="D24" s="10" t="s">
        <v>25</v>
      </c>
      <c r="E24" s="10"/>
      <c r="F24" s="10"/>
      <c r="G24" s="10">
        <v>1520</v>
      </c>
      <c r="H24" s="12">
        <v>4.33</v>
      </c>
      <c r="I24" s="12">
        <v>3.4</v>
      </c>
      <c r="J24" s="12">
        <f>G24*I24</f>
        <v>5168</v>
      </c>
      <c r="K24" s="13"/>
      <c r="L24" s="10"/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SUM(J23:J24)</f>
        <v>12376</v>
      </c>
      <c r="K25" s="13"/>
      <c r="L25" s="10"/>
      <c r="M25" s="10"/>
      <c r="N25" s="13"/>
    </row>
    <row r="26" spans="1:14" s="7" customFormat="1">
      <c r="A26" s="1" t="s">
        <v>23</v>
      </c>
      <c r="B26" s="10">
        <v>31340</v>
      </c>
      <c r="C26" s="10"/>
      <c r="D26" s="10"/>
      <c r="E26" s="10"/>
      <c r="F26" s="10"/>
      <c r="G26" s="10"/>
      <c r="H26" s="12">
        <v>31139</v>
      </c>
      <c r="I26" s="12" t="s">
        <v>10</v>
      </c>
      <c r="J26" s="12">
        <f>C23+J25</f>
        <v>18799</v>
      </c>
      <c r="K26" s="13">
        <f>J26-H26</f>
        <v>-12340</v>
      </c>
      <c r="L26" s="10"/>
      <c r="M26" s="10"/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23</v>
      </c>
      <c r="B28" s="10">
        <f>B9+B13+B26</f>
        <v>137840</v>
      </c>
      <c r="C28" s="10"/>
      <c r="D28" s="10"/>
      <c r="E28" s="10"/>
      <c r="F28" s="10"/>
      <c r="G28" s="10"/>
      <c r="H28" s="12"/>
      <c r="I28" s="12" t="s">
        <v>14</v>
      </c>
      <c r="J28" s="12">
        <f>J9+J13+J26</f>
        <v>46148</v>
      </c>
      <c r="K28" s="13"/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15</v>
      </c>
      <c r="B31" s="10" t="s">
        <v>19</v>
      </c>
      <c r="C31" s="10">
        <v>1377</v>
      </c>
      <c r="D31" s="10" t="s">
        <v>55</v>
      </c>
      <c r="E31" s="10"/>
      <c r="F31" s="10"/>
      <c r="G31" s="10">
        <v>3400</v>
      </c>
      <c r="H31" s="12">
        <v>9.7200000000000006</v>
      </c>
      <c r="I31" s="12">
        <v>8.0299999999999994</v>
      </c>
      <c r="J31" s="12">
        <f t="shared" ref="J31:J32" si="10">G31*I31</f>
        <v>27301.999999999996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78</v>
      </c>
      <c r="E32" s="10"/>
      <c r="F32" s="10"/>
      <c r="G32" s="10">
        <v>500</v>
      </c>
      <c r="H32" s="12">
        <v>16.41</v>
      </c>
      <c r="I32" s="12">
        <v>15.46</v>
      </c>
      <c r="J32" s="12">
        <f t="shared" si="10"/>
        <v>7730</v>
      </c>
      <c r="K32" s="13"/>
      <c r="L32" s="10"/>
      <c r="M32" s="10"/>
      <c r="N32" s="13"/>
    </row>
    <row r="33" spans="1:14" s="7" customFormat="1">
      <c r="A33" s="1"/>
      <c r="B33" s="10" t="s">
        <v>13</v>
      </c>
      <c r="C33" s="10"/>
      <c r="D33" s="10"/>
      <c r="E33" s="10"/>
      <c r="F33" s="10"/>
      <c r="G33" s="10"/>
      <c r="H33" s="12"/>
      <c r="I33" s="12" t="s">
        <v>9</v>
      </c>
      <c r="J33" s="12">
        <f>SUM(J31:J32)</f>
        <v>35032</v>
      </c>
      <c r="K33" s="13"/>
      <c r="L33" s="10"/>
      <c r="M33" s="10"/>
      <c r="N33" s="13"/>
    </row>
    <row r="34" spans="1:14" s="7" customFormat="1">
      <c r="A34" s="1" t="s">
        <v>23</v>
      </c>
      <c r="B34" s="10">
        <v>51100</v>
      </c>
      <c r="C34" s="10"/>
      <c r="D34" s="10"/>
      <c r="E34" s="10"/>
      <c r="F34" s="10"/>
      <c r="G34" s="10"/>
      <c r="H34" s="12"/>
      <c r="I34" s="12" t="s">
        <v>10</v>
      </c>
      <c r="J34" s="12">
        <f>C31+J33</f>
        <v>36409</v>
      </c>
      <c r="K34" s="13">
        <f>J34-B34</f>
        <v>-14691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16</v>
      </c>
      <c r="C38" s="10">
        <v>17</v>
      </c>
      <c r="D38" s="10" t="s">
        <v>163</v>
      </c>
      <c r="E38" s="10"/>
      <c r="F38" s="10"/>
      <c r="G38" s="10">
        <v>16</v>
      </c>
      <c r="H38" s="12">
        <v>402.78</v>
      </c>
      <c r="I38" s="12">
        <v>456.91</v>
      </c>
      <c r="J38" s="12">
        <f>G38*I38</f>
        <v>7310.56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SUM(J38:J38)</f>
        <v>7310.56</v>
      </c>
      <c r="K39" s="13"/>
      <c r="L39" s="10"/>
      <c r="M39" s="10"/>
      <c r="N39" s="13"/>
    </row>
    <row r="40" spans="1:14" s="7" customFormat="1">
      <c r="A40" s="1" t="s">
        <v>23</v>
      </c>
      <c r="B40" s="10">
        <v>10300</v>
      </c>
      <c r="C40" s="10"/>
      <c r="D40" s="10"/>
      <c r="E40" s="10"/>
      <c r="F40" s="10"/>
      <c r="G40" s="10"/>
      <c r="H40" s="12"/>
      <c r="I40" s="12" t="s">
        <v>10</v>
      </c>
      <c r="J40" s="12">
        <f>C38+J39</f>
        <v>7327.56</v>
      </c>
      <c r="K40" s="13">
        <f t="shared" ref="K40:K52" si="11">J40-B40</f>
        <v>-2972.4399999999996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17</v>
      </c>
      <c r="C42" s="10">
        <v>29</v>
      </c>
      <c r="D42" s="10" t="s">
        <v>24</v>
      </c>
      <c r="E42" s="10"/>
      <c r="F42" s="10"/>
      <c r="G42" s="10">
        <v>75</v>
      </c>
      <c r="H42" s="12">
        <v>65.2</v>
      </c>
      <c r="I42" s="12">
        <v>26.53</v>
      </c>
      <c r="J42" s="12">
        <f t="shared" ref="J42" si="12">G42*I42</f>
        <v>1989.75</v>
      </c>
      <c r="K42" s="13"/>
      <c r="L42" s="10" t="s">
        <v>161</v>
      </c>
      <c r="M42" s="10"/>
      <c r="N42" s="13"/>
    </row>
    <row r="43" spans="1:14" s="7" customFormat="1">
      <c r="A43" s="1"/>
      <c r="B43" s="10"/>
      <c r="C43" s="10"/>
      <c r="D43" s="10" t="s">
        <v>163</v>
      </c>
      <c r="E43" s="10"/>
      <c r="F43" s="10"/>
      <c r="G43" s="10">
        <v>17</v>
      </c>
      <c r="H43" s="12">
        <v>402.2</v>
      </c>
      <c r="I43" s="12">
        <v>456.91</v>
      </c>
      <c r="J43" s="12">
        <f>G43*I43</f>
        <v>7767.47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SUM(J42:J43)</f>
        <v>9757.2200000000012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17000</v>
      </c>
      <c r="C45" s="10"/>
      <c r="D45" s="10"/>
      <c r="E45" s="10"/>
      <c r="F45" s="10"/>
      <c r="G45" s="10"/>
      <c r="H45" s="12"/>
      <c r="I45" s="12" t="s">
        <v>10</v>
      </c>
      <c r="J45" s="12">
        <f>C42+J44</f>
        <v>9786.2200000000012</v>
      </c>
      <c r="K45" s="13">
        <f t="shared" si="11"/>
        <v>-7213.7799999999988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20</v>
      </c>
      <c r="C47" s="10">
        <v>121</v>
      </c>
      <c r="D47" s="10" t="s">
        <v>68</v>
      </c>
      <c r="E47" s="10"/>
      <c r="F47" s="10"/>
      <c r="G47" s="10">
        <v>1300</v>
      </c>
      <c r="H47" s="12">
        <v>5.4</v>
      </c>
      <c r="I47" s="12">
        <v>4.97</v>
      </c>
      <c r="J47" s="12">
        <f t="shared" ref="J47" si="13">G47*I47</f>
        <v>6461</v>
      </c>
      <c r="K47" s="13"/>
      <c r="L47" s="10" t="s">
        <v>162</v>
      </c>
      <c r="M47" s="10"/>
      <c r="N47" s="13"/>
    </row>
    <row r="48" spans="1:14" s="7" customFormat="1">
      <c r="A48" s="1"/>
      <c r="B48" s="10" t="s">
        <v>12</v>
      </c>
      <c r="C48" s="10"/>
      <c r="D48" s="10"/>
      <c r="E48" s="10"/>
      <c r="F48" s="10"/>
      <c r="G48" s="10"/>
      <c r="H48" s="12"/>
      <c r="I48" s="12" t="s">
        <v>9</v>
      </c>
      <c r="J48" s="12">
        <f>SUM(J47:J47)</f>
        <v>6461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14100</v>
      </c>
      <c r="C49" s="10"/>
      <c r="D49" s="10"/>
      <c r="E49" s="10"/>
      <c r="F49" s="10"/>
      <c r="G49" s="10"/>
      <c r="H49" s="12"/>
      <c r="I49" s="12" t="s">
        <v>10</v>
      </c>
      <c r="J49" s="12">
        <f>C47+J48</f>
        <v>6582</v>
      </c>
      <c r="K49" s="13">
        <f t="shared" si="11"/>
        <v>-7518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23</v>
      </c>
      <c r="B52" s="10">
        <f>B40+B45+B49</f>
        <v>41400</v>
      </c>
      <c r="C52" s="10"/>
      <c r="D52" s="10"/>
      <c r="E52" s="10"/>
      <c r="F52" s="10"/>
      <c r="G52" s="10"/>
      <c r="H52" s="12"/>
      <c r="I52" s="12" t="s">
        <v>14</v>
      </c>
      <c r="J52" s="12">
        <f>J40+J45+J48</f>
        <v>23574.780000000002</v>
      </c>
      <c r="K52" s="13">
        <f t="shared" si="11"/>
        <v>-17825.219999999998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N93"/>
  <sheetViews>
    <sheetView topLeftCell="B16" zoomScaleNormal="100" workbookViewId="0">
      <selection activeCell="L11" sqref="L1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1486</v>
      </c>
      <c r="D3" s="10" t="s">
        <v>80</v>
      </c>
      <c r="E3" s="11">
        <v>43679</v>
      </c>
      <c r="F3" s="11"/>
      <c r="G3" s="10">
        <v>1000</v>
      </c>
      <c r="H3" s="12">
        <v>4.1500000000000004</v>
      </c>
      <c r="I3" s="12">
        <v>1.97</v>
      </c>
      <c r="J3" s="12">
        <f>G3*I3</f>
        <v>1970</v>
      </c>
      <c r="K3" s="13" t="str">
        <f t="shared" ref="K3:K8" ca="1" si="0">IF(AND(F3&lt;&gt;"", I3/H3&lt;=Allowed_Lose_Ratio),"Stop Lose!",IF(AND(F3&lt;&gt;"", DAYS360(TODAY(), E3)&gt;2), "Hold Too Long", "Ok"))</f>
        <v>Ok</v>
      </c>
      <c r="L3" s="10" t="s">
        <v>185</v>
      </c>
      <c r="M3" s="10" t="s">
        <v>110</v>
      </c>
      <c r="N3" s="10"/>
    </row>
    <row r="4" spans="1:14">
      <c r="B4" s="10"/>
      <c r="C4" s="10"/>
      <c r="D4" s="10" t="s">
        <v>139</v>
      </c>
      <c r="E4" s="11">
        <v>43756</v>
      </c>
      <c r="F4" s="11">
        <v>43784</v>
      </c>
      <c r="G4" s="10">
        <v>300</v>
      </c>
      <c r="H4" s="12">
        <v>12.8</v>
      </c>
      <c r="I4" s="12">
        <v>10.72</v>
      </c>
      <c r="J4" s="12">
        <f t="shared" ref="J4:J8" si="1">G4*I4</f>
        <v>3216</v>
      </c>
      <c r="K4" s="13" t="str">
        <f t="shared" ref="K4" ca="1" si="2">IF(AND(F4&lt;&gt;"", I4/H4&lt;=Allowed_Lose_Ratio),"Stop Lose!",IF(AND(F4&lt;&gt;"", DAYS360(TODAY(), E4)&gt;2), "Hold Too Long", "Ok"))</f>
        <v>Ok</v>
      </c>
      <c r="L4" s="10" t="s">
        <v>180</v>
      </c>
      <c r="M4" s="10"/>
      <c r="N4" s="10"/>
    </row>
    <row r="5" spans="1:14">
      <c r="B5" s="10"/>
      <c r="C5" s="10"/>
      <c r="D5" s="10" t="s">
        <v>176</v>
      </c>
      <c r="E5" s="11">
        <v>43756</v>
      </c>
      <c r="F5" s="11">
        <v>43770</v>
      </c>
      <c r="G5" s="10">
        <v>600</v>
      </c>
      <c r="H5" s="12">
        <v>9</v>
      </c>
      <c r="I5" s="12">
        <v>6.44</v>
      </c>
      <c r="J5" s="12">
        <f t="shared" si="1"/>
        <v>3864.0000000000005</v>
      </c>
      <c r="K5" s="13" t="str">
        <f t="shared" ref="K5" ca="1" si="3">IF(AND(F5&lt;&gt;"", I5/H5&lt;=Allowed_Lose_Ratio),"Stop Lose!",IF(AND(F5&lt;&gt;"", DAYS360(TODAY(), E5)&gt;2), "Hold Too Long", "Ok"))</f>
        <v>Ok</v>
      </c>
      <c r="L5" s="10" t="s">
        <v>181</v>
      </c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2000</v>
      </c>
      <c r="H6" s="12">
        <v>3.95</v>
      </c>
      <c r="I6" s="12">
        <v>3.26</v>
      </c>
      <c r="J6" s="12">
        <f t="shared" si="1"/>
        <v>6520</v>
      </c>
      <c r="K6" s="13" t="str">
        <f t="shared" ca="1" si="0"/>
        <v>Ok</v>
      </c>
      <c r="L6" s="10" t="s">
        <v>174</v>
      </c>
      <c r="M6" s="10"/>
      <c r="N6" s="10"/>
    </row>
    <row r="7" spans="1:14">
      <c r="B7" s="10"/>
      <c r="C7" s="10"/>
      <c r="D7" s="10" t="s">
        <v>187</v>
      </c>
      <c r="E7" s="11">
        <v>43759</v>
      </c>
      <c r="F7" s="11">
        <v>43784</v>
      </c>
      <c r="G7" s="10">
        <v>3000</v>
      </c>
      <c r="H7" s="12">
        <v>0.66</v>
      </c>
      <c r="I7" s="12">
        <v>0.62</v>
      </c>
      <c r="J7" s="12">
        <f t="shared" ref="J7" si="4">G7*I7</f>
        <v>1860</v>
      </c>
      <c r="K7" s="13" t="str">
        <f t="shared" ref="K7" ca="1" si="5">IF(AND(F7&lt;&gt;"", I7/H7&lt;=Allowed_Lose_Ratio),"Stop Lose!",IF(AND(F7&lt;&gt;"", DAYS360(TODAY(), E7)&gt;2), "Hold Too Long", "Ok"))</f>
        <v>Ok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43741</v>
      </c>
      <c r="F8" s="11">
        <v>43784</v>
      </c>
      <c r="G8" s="10">
        <v>12000</v>
      </c>
      <c r="H8" s="12">
        <v>0.91</v>
      </c>
      <c r="I8" s="12">
        <v>0.78</v>
      </c>
      <c r="J8" s="12">
        <f t="shared" si="1"/>
        <v>9360</v>
      </c>
      <c r="K8" s="13" t="str">
        <f t="shared" ca="1" si="0"/>
        <v>Ok</v>
      </c>
      <c r="L8" s="1" t="s">
        <v>160</v>
      </c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26790</v>
      </c>
      <c r="K9" s="13"/>
      <c r="L9" s="10">
        <f>SUMIF(F3:F8, "&lt;&gt;",J3:J8)</f>
        <v>24820</v>
      </c>
      <c r="M9" s="10" t="s">
        <v>36</v>
      </c>
      <c r="N9" s="10"/>
    </row>
    <row r="10" spans="1:14">
      <c r="A10" s="1" t="s">
        <v>23</v>
      </c>
      <c r="B10" s="10">
        <v>100200</v>
      </c>
      <c r="C10" s="10"/>
      <c r="D10" s="10"/>
      <c r="E10" s="10"/>
      <c r="F10" s="10"/>
      <c r="G10" s="10"/>
      <c r="H10" s="12">
        <v>27333</v>
      </c>
      <c r="I10" s="12" t="s">
        <v>10</v>
      </c>
      <c r="J10" s="12">
        <f>C3+J9</f>
        <v>28276</v>
      </c>
      <c r="K10" s="13">
        <f>J10-H10</f>
        <v>943</v>
      </c>
      <c r="L10" s="12">
        <f>J10-'20191018'!J9</f>
        <v>943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</v>
      </c>
      <c r="J12" s="12">
        <f t="shared" ref="J12" si="6">G12*I12</f>
        <v>0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0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3</v>
      </c>
      <c r="K14" s="13">
        <f>J14-H14</f>
        <v>-1261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37766</v>
      </c>
      <c r="D16" s="10" t="s">
        <v>92</v>
      </c>
      <c r="E16" s="11">
        <v>43753</v>
      </c>
      <c r="F16" s="11">
        <v>43784</v>
      </c>
      <c r="G16" s="10">
        <v>7500</v>
      </c>
      <c r="H16" s="12">
        <v>1.28</v>
      </c>
      <c r="I16" s="12">
        <v>1.36</v>
      </c>
      <c r="J16" s="12">
        <f t="shared" ref="J16:J19" si="7">G16*I16</f>
        <v>10200</v>
      </c>
      <c r="K16" s="13" t="str">
        <f t="shared" ref="K16" ca="1" si="8">IF(AND(F16&lt;&gt;"", I16/H16&lt;=Allowed_Lose_Ratio),"Stop Lose!",IF(AND(F16&lt;&gt;"", DAYS360(TODAY(), E16)&gt;2), "Hold Too Long", "Ok"))</f>
        <v>Ok</v>
      </c>
      <c r="L16" s="10" t="s">
        <v>184</v>
      </c>
      <c r="M16" s="10"/>
      <c r="N16" s="13"/>
    </row>
    <row r="17" spans="1:14" s="7" customFormat="1">
      <c r="A17" s="1"/>
      <c r="B17" s="10"/>
      <c r="C17" s="10"/>
      <c r="D17" s="10" t="s">
        <v>144</v>
      </c>
      <c r="E17" s="11">
        <v>43745</v>
      </c>
      <c r="F17" s="11">
        <v>43770</v>
      </c>
      <c r="G17" s="10">
        <v>800</v>
      </c>
      <c r="H17" s="12">
        <v>12.6</v>
      </c>
      <c r="I17" s="12">
        <v>8.6999999999999993</v>
      </c>
      <c r="J17" s="12">
        <f t="shared" si="7"/>
        <v>6959.9999999999991</v>
      </c>
      <c r="K17" s="13" t="str">
        <f t="shared" ref="K17:K18" ca="1" si="9">IF(AND(F17&lt;&gt;"", I17/H17&lt;=Allowed_Lose_Ratio),"Stop Lose!",IF(AND(F17&lt;&gt;"", DAYS360(TODAY(), E17)&gt;2), "Hold Too Long", "Ok"))</f>
        <v>Stop Lose!</v>
      </c>
      <c r="L17" s="10" t="s">
        <v>173</v>
      </c>
      <c r="M17" s="10"/>
      <c r="N17" s="13"/>
    </row>
    <row r="18" spans="1:14" s="7" customFormat="1">
      <c r="A18" s="1"/>
      <c r="B18" s="10"/>
      <c r="C18" s="10"/>
      <c r="D18" s="10" t="s">
        <v>186</v>
      </c>
      <c r="E18" s="11">
        <v>43759</v>
      </c>
      <c r="F18" s="11">
        <v>43784</v>
      </c>
      <c r="G18" s="10">
        <v>1000</v>
      </c>
      <c r="H18" s="12">
        <v>2.4</v>
      </c>
      <c r="I18" s="12">
        <v>2.34</v>
      </c>
      <c r="J18" s="12">
        <f t="shared" si="7"/>
        <v>2340</v>
      </c>
      <c r="K18" s="13" t="str">
        <f t="shared" ca="1" si="9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157</v>
      </c>
      <c r="E19" s="11">
        <v>43759</v>
      </c>
      <c r="F19" s="11">
        <v>43784</v>
      </c>
      <c r="G19" s="10">
        <v>20000</v>
      </c>
      <c r="H19" s="12">
        <v>0.69</v>
      </c>
      <c r="I19" s="12">
        <v>0.44</v>
      </c>
      <c r="J19" s="12">
        <f t="shared" si="7"/>
        <v>8800</v>
      </c>
      <c r="K19" s="13" t="str">
        <f t="shared" ref="K19" ca="1" si="10">IF(AND(F19&lt;&gt;"", I19/H19&lt;=Allowed_Lose_Ratio),"Stop Lose!",IF(AND(F19&lt;&gt;"", DAYS360(TODAY(), E19)&gt;2), "Hold Too Long", "Ok"))</f>
        <v>Stop Lose!</v>
      </c>
      <c r="L19" s="10" t="s">
        <v>182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SUM(J16:J19)</f>
        <v>28300</v>
      </c>
      <c r="K20" s="13"/>
      <c r="L20" s="10">
        <f>SUMIF(F16:F17, "&lt;&gt;",J16:J17)</f>
        <v>17160</v>
      </c>
      <c r="M20" s="10" t="s">
        <v>36</v>
      </c>
      <c r="N20" s="13"/>
    </row>
    <row r="21" spans="1:14" s="7" customFormat="1">
      <c r="A21" s="1" t="s">
        <v>23</v>
      </c>
      <c r="B21" s="10">
        <v>8500</v>
      </c>
      <c r="C21" s="10"/>
      <c r="D21" s="10"/>
      <c r="E21" s="10"/>
      <c r="F21" s="10"/>
      <c r="G21" s="10"/>
      <c r="H21" s="12">
        <v>65871</v>
      </c>
      <c r="I21" s="12" t="s">
        <v>10</v>
      </c>
      <c r="J21" s="12">
        <f>C16+J20</f>
        <v>66066</v>
      </c>
      <c r="K21" s="13">
        <f>J21-H21</f>
        <v>195</v>
      </c>
      <c r="L21" s="12">
        <f>J21-'20191018'!J20</f>
        <v>195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6423</v>
      </c>
      <c r="D24" s="10" t="s">
        <v>60</v>
      </c>
      <c r="E24" s="10"/>
      <c r="F24" s="10"/>
      <c r="G24" s="10">
        <v>13600</v>
      </c>
      <c r="H24" s="12">
        <v>1.21</v>
      </c>
      <c r="I24" s="12">
        <v>0.53</v>
      </c>
      <c r="J24" s="12">
        <f>G24*I24</f>
        <v>7208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25</v>
      </c>
      <c r="E25" s="10"/>
      <c r="F25" s="10"/>
      <c r="G25" s="10">
        <v>1520</v>
      </c>
      <c r="H25" s="12">
        <v>4.33</v>
      </c>
      <c r="I25" s="12">
        <v>3.4</v>
      </c>
      <c r="J25" s="12">
        <f>G25*I25</f>
        <v>5168</v>
      </c>
      <c r="K25" s="13"/>
      <c r="L25" s="10" t="s">
        <v>183</v>
      </c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SUM(J24:J25)</f>
        <v>12376</v>
      </c>
      <c r="K26" s="13"/>
      <c r="L26" s="10"/>
      <c r="M26" s="10"/>
      <c r="N26" s="13"/>
    </row>
    <row r="27" spans="1:14" s="7" customFormat="1">
      <c r="A27" s="1" t="s">
        <v>23</v>
      </c>
      <c r="B27" s="10">
        <v>31340</v>
      </c>
      <c r="C27" s="10"/>
      <c r="D27" s="10"/>
      <c r="E27" s="10"/>
      <c r="F27" s="10"/>
      <c r="G27" s="10"/>
      <c r="H27" s="12">
        <v>31139</v>
      </c>
      <c r="I27" s="12" t="s">
        <v>10</v>
      </c>
      <c r="J27" s="12">
        <f>C24+J26</f>
        <v>18799</v>
      </c>
      <c r="K27" s="13">
        <f>J27-H27</f>
        <v>-12340</v>
      </c>
      <c r="L27" s="10"/>
      <c r="M27" s="10"/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23</v>
      </c>
      <c r="B29" s="10">
        <f>B10+B14+B27</f>
        <v>137840</v>
      </c>
      <c r="C29" s="10"/>
      <c r="D29" s="10"/>
      <c r="E29" s="10"/>
      <c r="F29" s="10"/>
      <c r="G29" s="10"/>
      <c r="H29" s="12"/>
      <c r="I29" s="12" t="s">
        <v>14</v>
      </c>
      <c r="J29" s="12">
        <f>J10+J14+J27</f>
        <v>47078</v>
      </c>
      <c r="K29" s="13"/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15</v>
      </c>
      <c r="B32" s="10" t="s">
        <v>19</v>
      </c>
      <c r="C32" s="10">
        <v>1377</v>
      </c>
      <c r="D32" s="10" t="s">
        <v>55</v>
      </c>
      <c r="E32" s="10"/>
      <c r="F32" s="10"/>
      <c r="G32" s="10">
        <v>3400</v>
      </c>
      <c r="H32" s="12">
        <v>9.7200000000000006</v>
      </c>
      <c r="I32" s="12">
        <v>8.0299999999999994</v>
      </c>
      <c r="J32" s="12">
        <f t="shared" ref="J32:J33" si="11">G32*I32</f>
        <v>27301.999999999996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78</v>
      </c>
      <c r="E33" s="10"/>
      <c r="F33" s="10"/>
      <c r="G33" s="10">
        <v>500</v>
      </c>
      <c r="H33" s="12">
        <v>16.41</v>
      </c>
      <c r="I33" s="12">
        <v>15.46</v>
      </c>
      <c r="J33" s="12">
        <f t="shared" si="11"/>
        <v>7730</v>
      </c>
      <c r="K33" s="13"/>
      <c r="L33" s="10"/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SUM(J32:J33)</f>
        <v>35032</v>
      </c>
      <c r="K34" s="13"/>
      <c r="L34" s="10"/>
      <c r="M34" s="10"/>
      <c r="N34" s="13"/>
    </row>
    <row r="35" spans="1:14" s="7" customFormat="1">
      <c r="A35" s="1" t="s">
        <v>23</v>
      </c>
      <c r="B35" s="10">
        <v>51100</v>
      </c>
      <c r="C35" s="10"/>
      <c r="D35" s="10"/>
      <c r="E35" s="10"/>
      <c r="F35" s="10"/>
      <c r="G35" s="10"/>
      <c r="H35" s="12"/>
      <c r="I35" s="12" t="s">
        <v>10</v>
      </c>
      <c r="J35" s="12">
        <f>C32+J34</f>
        <v>36409</v>
      </c>
      <c r="K35" s="13">
        <f>J35-B35</f>
        <v>-14691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16</v>
      </c>
      <c r="C39" s="10">
        <v>17</v>
      </c>
      <c r="D39" s="10" t="s">
        <v>163</v>
      </c>
      <c r="E39" s="10"/>
      <c r="F39" s="10"/>
      <c r="G39" s="10">
        <v>16</v>
      </c>
      <c r="H39" s="12">
        <v>402.78</v>
      </c>
      <c r="I39" s="12">
        <v>456.91</v>
      </c>
      <c r="J39" s="12">
        <f>G39*I39</f>
        <v>7310.56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SUM(J39:J39)</f>
        <v>7310.56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10300</v>
      </c>
      <c r="C41" s="10"/>
      <c r="D41" s="10"/>
      <c r="E41" s="10"/>
      <c r="F41" s="10"/>
      <c r="G41" s="10"/>
      <c r="H41" s="12"/>
      <c r="I41" s="12" t="s">
        <v>10</v>
      </c>
      <c r="J41" s="12">
        <f>C39+J40</f>
        <v>7327.56</v>
      </c>
      <c r="K41" s="13">
        <f t="shared" ref="K41:K53" si="12">J41-B41</f>
        <v>-2972.4399999999996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17</v>
      </c>
      <c r="C43" s="10">
        <v>29</v>
      </c>
      <c r="D43" s="10" t="s">
        <v>24</v>
      </c>
      <c r="E43" s="10"/>
      <c r="F43" s="10"/>
      <c r="G43" s="10">
        <v>75</v>
      </c>
      <c r="H43" s="12">
        <v>65.2</v>
      </c>
      <c r="I43" s="12">
        <v>26.53</v>
      </c>
      <c r="J43" s="12">
        <f t="shared" ref="J43" si="13">G43*I43</f>
        <v>1989.75</v>
      </c>
      <c r="K43" s="13"/>
      <c r="L43" s="10" t="s">
        <v>161</v>
      </c>
      <c r="M43" s="10"/>
      <c r="N43" s="13"/>
    </row>
    <row r="44" spans="1:14" s="7" customFormat="1">
      <c r="A44" s="1"/>
      <c r="B44" s="10"/>
      <c r="C44" s="10"/>
      <c r="D44" s="10" t="s">
        <v>163</v>
      </c>
      <c r="E44" s="10"/>
      <c r="F44" s="10"/>
      <c r="G44" s="10">
        <v>17</v>
      </c>
      <c r="H44" s="12">
        <v>402.2</v>
      </c>
      <c r="I44" s="12">
        <v>456.91</v>
      </c>
      <c r="J44" s="12">
        <f>G44*I44</f>
        <v>7767.47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9757.2200000000012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17000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9786.2200000000012</v>
      </c>
      <c r="K46" s="13">
        <f t="shared" si="12"/>
        <v>-7213.7799999999988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20</v>
      </c>
      <c r="C48" s="10">
        <v>121</v>
      </c>
      <c r="D48" s="10" t="s">
        <v>68</v>
      </c>
      <c r="E48" s="10"/>
      <c r="F48" s="10"/>
      <c r="G48" s="10">
        <v>1300</v>
      </c>
      <c r="H48" s="12">
        <v>5.4</v>
      </c>
      <c r="I48" s="12">
        <v>4.97</v>
      </c>
      <c r="J48" s="12">
        <f t="shared" ref="J48" si="14">G48*I48</f>
        <v>6461</v>
      </c>
      <c r="K48" s="13"/>
      <c r="L48" s="10" t="s">
        <v>162</v>
      </c>
      <c r="M48" s="10"/>
      <c r="N48" s="13"/>
    </row>
    <row r="49" spans="1:14" s="7" customFormat="1">
      <c r="A49" s="1"/>
      <c r="B49" s="10" t="s">
        <v>12</v>
      </c>
      <c r="C49" s="10"/>
      <c r="D49" s="10"/>
      <c r="E49" s="10"/>
      <c r="F49" s="10"/>
      <c r="G49" s="10"/>
      <c r="H49" s="12"/>
      <c r="I49" s="12" t="s">
        <v>9</v>
      </c>
      <c r="J49" s="12">
        <f>SUM(J48:J48)</f>
        <v>6461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14100</v>
      </c>
      <c r="C50" s="10"/>
      <c r="D50" s="10"/>
      <c r="E50" s="10"/>
      <c r="F50" s="10"/>
      <c r="G50" s="10"/>
      <c r="H50" s="12"/>
      <c r="I50" s="12" t="s">
        <v>10</v>
      </c>
      <c r="J50" s="12">
        <f>C48+J49</f>
        <v>6582</v>
      </c>
      <c r="K50" s="13">
        <f t="shared" si="12"/>
        <v>-7518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23</v>
      </c>
      <c r="B53" s="10">
        <f>B41+B46+B50</f>
        <v>41400</v>
      </c>
      <c r="C53" s="10"/>
      <c r="D53" s="10"/>
      <c r="E53" s="10"/>
      <c r="F53" s="10"/>
      <c r="G53" s="10"/>
      <c r="H53" s="12"/>
      <c r="I53" s="12" t="s">
        <v>14</v>
      </c>
      <c r="J53" s="12">
        <f>J41+J46+J49</f>
        <v>23574.780000000002</v>
      </c>
      <c r="K53" s="13">
        <f t="shared" si="12"/>
        <v>-17825.219999999998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N94"/>
  <sheetViews>
    <sheetView topLeftCell="B19" zoomScaleNormal="100" workbookViewId="0">
      <selection activeCell="H23" sqref="H2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-5</v>
      </c>
      <c r="D3" s="10" t="s">
        <v>187</v>
      </c>
      <c r="E3" s="11">
        <v>43760</v>
      </c>
      <c r="F3" s="11">
        <v>43784</v>
      </c>
      <c r="G3" s="10">
        <v>6000</v>
      </c>
      <c r="H3" s="12">
        <v>0.57999999999999996</v>
      </c>
      <c r="I3" s="12">
        <v>0.6</v>
      </c>
      <c r="J3" s="12">
        <f>G3*I3</f>
        <v>3600</v>
      </c>
      <c r="K3" s="13" t="str">
        <f t="shared" ref="K3:K7" ca="1" si="0">IF(AND(F3&lt;&gt;"", I3/H3&lt;=Allowed_Lose_Ratio),"Stop Lose!",IF(AND(F3&lt;&gt;"", DAYS360(TODAY(), E3)&gt;2), "Hold Too Long", "Ok"))</f>
        <v>Ok</v>
      </c>
      <c r="L3" s="10" t="s">
        <v>188</v>
      </c>
      <c r="M3" s="10" t="s">
        <v>110</v>
      </c>
      <c r="N3" s="10"/>
    </row>
    <row r="4" spans="1:14">
      <c r="B4" s="10"/>
      <c r="C4" s="10"/>
      <c r="D4" s="10" t="s">
        <v>139</v>
      </c>
      <c r="E4" s="11">
        <v>43760</v>
      </c>
      <c r="F4" s="11">
        <v>43784</v>
      </c>
      <c r="G4" s="10">
        <v>300</v>
      </c>
      <c r="H4" s="12">
        <v>12.8</v>
      </c>
      <c r="I4" s="12">
        <v>5.7</v>
      </c>
      <c r="J4" s="12">
        <f t="shared" ref="J4:J7" si="1">G4*I4</f>
        <v>1710</v>
      </c>
      <c r="K4" s="13" t="str">
        <f t="shared" ref="K4" ca="1" si="2">IF(AND(F4&lt;&gt;"", I4/H4&lt;=Allowed_Lose_Ratio),"Stop Lose!",IF(AND(F4&lt;&gt;"", DAYS360(TODAY(), E4)&gt;2), "Hold Too Long", "Ok"))</f>
        <v>Stop Lose!</v>
      </c>
      <c r="L4" s="10" t="s">
        <v>180</v>
      </c>
      <c r="M4" s="10"/>
      <c r="N4" s="10"/>
    </row>
    <row r="5" spans="1:14">
      <c r="B5" s="10"/>
      <c r="C5" s="10"/>
      <c r="D5" s="10" t="s">
        <v>176</v>
      </c>
      <c r="E5" s="11">
        <v>43756</v>
      </c>
      <c r="F5" s="11">
        <v>43770</v>
      </c>
      <c r="G5" s="10">
        <v>1100</v>
      </c>
      <c r="H5" s="12">
        <v>6.63</v>
      </c>
      <c r="I5" s="12">
        <v>3.02</v>
      </c>
      <c r="J5" s="12">
        <f t="shared" si="1"/>
        <v>3322</v>
      </c>
      <c r="K5" s="13" t="str">
        <f t="shared" ref="K5" ca="1" si="3">IF(AND(F5&lt;&gt;"", I5/H5&lt;=Allowed_Lose_Ratio),"Stop Lose!",IF(AND(F5&lt;&gt;"", DAYS360(TODAY(), E5)&gt;2), "Hold Too Long", "Ok"))</f>
        <v>Stop Lose!</v>
      </c>
      <c r="L5" s="10" t="s">
        <v>181</v>
      </c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2000</v>
      </c>
      <c r="H6" s="12">
        <v>3.95</v>
      </c>
      <c r="I6" s="12">
        <v>3.89</v>
      </c>
      <c r="J6" s="12">
        <f t="shared" si="1"/>
        <v>7780</v>
      </c>
      <c r="K6" s="13" t="str">
        <f t="shared" ca="1" si="0"/>
        <v>Ok</v>
      </c>
      <c r="L6" s="10" t="s">
        <v>174</v>
      </c>
      <c r="M6" s="10"/>
      <c r="N6" s="10"/>
    </row>
    <row r="7" spans="1:14">
      <c r="A7" s="8"/>
      <c r="B7" s="10"/>
      <c r="C7" s="10"/>
      <c r="D7" s="10" t="s">
        <v>84</v>
      </c>
      <c r="E7" s="11">
        <v>43760</v>
      </c>
      <c r="F7" s="11">
        <v>43784</v>
      </c>
      <c r="G7" s="10">
        <v>12000</v>
      </c>
      <c r="H7" s="12">
        <v>0.82</v>
      </c>
      <c r="I7" s="12">
        <v>0.78</v>
      </c>
      <c r="J7" s="12">
        <f t="shared" si="1"/>
        <v>9360</v>
      </c>
      <c r="K7" s="13" t="str">
        <f t="shared" ca="1" si="0"/>
        <v>Ok</v>
      </c>
      <c r="L7" s="1" t="s">
        <v>160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SUM(J3:J7)</f>
        <v>25772</v>
      </c>
      <c r="K8" s="13"/>
      <c r="L8" s="10">
        <f>SUMIF(F3:F7, "&lt;&gt;",J3:J7)</f>
        <v>25772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28276</v>
      </c>
      <c r="I9" s="12" t="s">
        <v>10</v>
      </c>
      <c r="J9" s="12">
        <f>C3+J8</f>
        <v>25767</v>
      </c>
      <c r="K9" s="13">
        <f>J9-H9</f>
        <v>-2509</v>
      </c>
      <c r="L9" s="12">
        <f>J9-'20191018'!J9</f>
        <v>-1566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23831</v>
      </c>
      <c r="D15" s="10" t="s">
        <v>92</v>
      </c>
      <c r="E15" s="11">
        <v>43753</v>
      </c>
      <c r="F15" s="11">
        <v>43784</v>
      </c>
      <c r="G15" s="10">
        <v>7500</v>
      </c>
      <c r="H15" s="12">
        <v>1.28</v>
      </c>
      <c r="I15" s="12">
        <v>1.32</v>
      </c>
      <c r="J15" s="12">
        <f t="shared" ref="J15:J20" si="5">G15*I15</f>
        <v>9900</v>
      </c>
      <c r="K15" s="13" t="str">
        <f t="shared" ref="K15" ca="1" si="6">IF(AND(F15&lt;&gt;"", I15/H15&lt;=Allowed_Lose_Ratio),"Stop Lose!",IF(AND(F15&lt;&gt;"", DAYS360(TODAY(), E15)&gt;2), "Hold Too Long", "Ok"))</f>
        <v>Ok</v>
      </c>
      <c r="L15" s="10" t="s">
        <v>184</v>
      </c>
      <c r="M15" s="10"/>
      <c r="N15" s="13"/>
    </row>
    <row r="16" spans="1:14" s="7" customFormat="1">
      <c r="A16" s="1"/>
      <c r="B16" s="10"/>
      <c r="C16" s="10"/>
      <c r="D16" s="10" t="s">
        <v>144</v>
      </c>
      <c r="E16" s="11">
        <v>43760</v>
      </c>
      <c r="F16" s="11">
        <v>43770</v>
      </c>
      <c r="G16" s="10">
        <v>1200</v>
      </c>
      <c r="H16" s="12">
        <v>9.6</v>
      </c>
      <c r="I16" s="12">
        <v>4</v>
      </c>
      <c r="J16" s="12">
        <f t="shared" si="5"/>
        <v>4800</v>
      </c>
      <c r="K16" s="13" t="str">
        <f t="shared" ref="K16:K19" ca="1" si="7">IF(AND(F16&lt;&gt;"", I16/H16&lt;=Allowed_Lose_Ratio),"Stop Lose!",IF(AND(F16&lt;&gt;"", DAYS360(TODAY(), E16)&gt;2), "Hold Too Long", "Ok"))</f>
        <v>Stop Lose!</v>
      </c>
      <c r="L16" s="10" t="s">
        <v>173</v>
      </c>
      <c r="M16" s="10"/>
      <c r="N16" s="13"/>
    </row>
    <row r="17" spans="1:14" s="7" customFormat="1">
      <c r="A17" s="1"/>
      <c r="B17" s="10"/>
      <c r="C17" s="10"/>
      <c r="D17" s="10" t="s">
        <v>120</v>
      </c>
      <c r="E17" s="11">
        <v>43760</v>
      </c>
      <c r="F17" s="11">
        <v>43784</v>
      </c>
      <c r="G17" s="10">
        <v>400</v>
      </c>
      <c r="H17" s="12">
        <v>14.5</v>
      </c>
      <c r="I17" s="12">
        <v>11.2</v>
      </c>
      <c r="J17" s="12">
        <f t="shared" ref="J17" si="8">G17*I17</f>
        <v>4480</v>
      </c>
      <c r="K17" s="13" t="str">
        <f t="shared" ref="K17" ca="1" si="9">IF(AND(F17&lt;&gt;"", I17/H17&lt;=Allowed_Lose_Ratio),"Stop Lose!",IF(AND(F17&lt;&gt;"", DAYS360(TODAY(), E17)&gt;2), "Hold Too Long", "Ok"))</f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186</v>
      </c>
      <c r="E18" s="11">
        <v>43759</v>
      </c>
      <c r="F18" s="11">
        <v>43784</v>
      </c>
      <c r="G18" s="10">
        <v>1000</v>
      </c>
      <c r="H18" s="12">
        <v>2.4</v>
      </c>
      <c r="I18" s="12">
        <v>2.34</v>
      </c>
      <c r="J18" s="12">
        <f t="shared" si="5"/>
        <v>2340</v>
      </c>
      <c r="K18" s="13" t="str">
        <f t="shared" ca="1" si="7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187</v>
      </c>
      <c r="E19" s="11">
        <v>43760</v>
      </c>
      <c r="F19" s="11">
        <v>43784</v>
      </c>
      <c r="G19" s="10">
        <v>8000</v>
      </c>
      <c r="H19" s="12">
        <v>0.66</v>
      </c>
      <c r="I19" s="12">
        <v>0.76</v>
      </c>
      <c r="J19" s="12">
        <f t="shared" ref="J19" si="10">G19*I19</f>
        <v>6080</v>
      </c>
      <c r="K19" s="13" t="str">
        <f t="shared" ca="1" si="7"/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157</v>
      </c>
      <c r="E20" s="11">
        <v>43760</v>
      </c>
      <c r="F20" s="11">
        <v>43784</v>
      </c>
      <c r="G20" s="10">
        <v>20000</v>
      </c>
      <c r="H20" s="12">
        <v>0.63</v>
      </c>
      <c r="I20" s="12">
        <v>0.42</v>
      </c>
      <c r="J20" s="12">
        <f t="shared" si="5"/>
        <v>8400</v>
      </c>
      <c r="K20" s="13" t="str">
        <f t="shared" ref="K20" ca="1" si="11">IF(AND(F20&lt;&gt;"", I20/H20&lt;=Allowed_Lose_Ratio),"Stop Lose!",IF(AND(F20&lt;&gt;"", DAYS360(TODAY(), E20)&gt;2), "Hold Too Long", "Ok"))</f>
        <v>Stop Lose!</v>
      </c>
      <c r="L20" s="10" t="s">
        <v>182</v>
      </c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SUM(J15:J20)</f>
        <v>36000</v>
      </c>
      <c r="K21" s="13"/>
      <c r="L21" s="10">
        <f>SUMIF(F15:F16, "&lt;&gt;",J15:J16)</f>
        <v>14700</v>
      </c>
      <c r="M21" s="10" t="s">
        <v>36</v>
      </c>
      <c r="N21" s="13"/>
    </row>
    <row r="22" spans="1:14" s="7" customFormat="1">
      <c r="A22" s="1" t="s">
        <v>23</v>
      </c>
      <c r="B22" s="10">
        <v>8500</v>
      </c>
      <c r="C22" s="10"/>
      <c r="D22" s="10"/>
      <c r="E22" s="10"/>
      <c r="F22" s="10"/>
      <c r="G22" s="10"/>
      <c r="H22" s="12">
        <v>66066</v>
      </c>
      <c r="I22" s="12" t="s">
        <v>10</v>
      </c>
      <c r="J22" s="12">
        <f>C15+J21</f>
        <v>59831</v>
      </c>
      <c r="K22" s="13">
        <f>J22-H22</f>
        <v>-6235</v>
      </c>
      <c r="L22" s="12">
        <f>J22-'20191018'!J20</f>
        <v>-6040</v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6423</v>
      </c>
      <c r="D25" s="10" t="s">
        <v>60</v>
      </c>
      <c r="E25" s="10"/>
      <c r="F25" s="10"/>
      <c r="G25" s="10">
        <v>13600</v>
      </c>
      <c r="H25" s="12">
        <v>1.21</v>
      </c>
      <c r="I25" s="12">
        <v>0.53</v>
      </c>
      <c r="J25" s="12">
        <f>G25*I25</f>
        <v>7208</v>
      </c>
      <c r="K25" s="13"/>
      <c r="L25" s="10" t="s">
        <v>146</v>
      </c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1520</v>
      </c>
      <c r="H26" s="12">
        <v>4.33</v>
      </c>
      <c r="I26" s="12">
        <v>3.4</v>
      </c>
      <c r="J26" s="12">
        <f>G26*I26</f>
        <v>5168</v>
      </c>
      <c r="K26" s="13"/>
      <c r="L26" s="10" t="s">
        <v>183</v>
      </c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SUM(J25:J26)</f>
        <v>12376</v>
      </c>
      <c r="K27" s="13"/>
      <c r="L27" s="10"/>
      <c r="M27" s="10"/>
      <c r="N27" s="13"/>
    </row>
    <row r="28" spans="1:14" s="7" customFormat="1">
      <c r="A28" s="1" t="s">
        <v>23</v>
      </c>
      <c r="B28" s="10">
        <v>31340</v>
      </c>
      <c r="C28" s="10"/>
      <c r="D28" s="10"/>
      <c r="E28" s="10"/>
      <c r="F28" s="10"/>
      <c r="G28" s="10"/>
      <c r="H28" s="12">
        <v>31139</v>
      </c>
      <c r="I28" s="12" t="s">
        <v>10</v>
      </c>
      <c r="J28" s="12">
        <f>C25+J27</f>
        <v>18799</v>
      </c>
      <c r="K28" s="13">
        <f>J28-H28</f>
        <v>-12340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0">
        <f>B9+B13+B28</f>
        <v>137840</v>
      </c>
      <c r="C30" s="10"/>
      <c r="D30" s="10"/>
      <c r="E30" s="10"/>
      <c r="F30" s="10"/>
      <c r="G30" s="10"/>
      <c r="H30" s="12"/>
      <c r="I30" s="12" t="s">
        <v>14</v>
      </c>
      <c r="J30" s="12">
        <f>J9+J13+J28</f>
        <v>44569</v>
      </c>
      <c r="K30" s="13"/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1377</v>
      </c>
      <c r="D33" s="10" t="s">
        <v>55</v>
      </c>
      <c r="E33" s="10"/>
      <c r="F33" s="10"/>
      <c r="G33" s="10">
        <v>3400</v>
      </c>
      <c r="H33" s="12">
        <v>9.7200000000000006</v>
      </c>
      <c r="I33" s="12">
        <v>8.0299999999999994</v>
      </c>
      <c r="J33" s="12">
        <f t="shared" ref="J33:J34" si="12">G33*I33</f>
        <v>27301.999999999996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500</v>
      </c>
      <c r="H34" s="12">
        <v>16.41</v>
      </c>
      <c r="I34" s="12">
        <v>15.46</v>
      </c>
      <c r="J34" s="12">
        <f t="shared" si="12"/>
        <v>7730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35032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36409</v>
      </c>
      <c r="K36" s="13">
        <f>J36-B36</f>
        <v>-14691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3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4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3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4.97</v>
      </c>
      <c r="J49" s="12">
        <f t="shared" ref="J49" si="15">G49*I49</f>
        <v>6461</v>
      </c>
      <c r="K49" s="13"/>
      <c r="L49" s="10" t="s">
        <v>162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6461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6582</v>
      </c>
      <c r="K51" s="13">
        <f t="shared" si="13"/>
        <v>-7518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23574.780000000002</v>
      </c>
      <c r="K54" s="13">
        <f t="shared" si="13"/>
        <v>-17825.219999999998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1"/>
  <sheetViews>
    <sheetView topLeftCell="B1"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3906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4.55</v>
      </c>
      <c r="J3" s="4">
        <f t="shared" ref="J3:J11" si="0">G3*I3</f>
        <v>9100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1000</v>
      </c>
      <c r="H4" s="4">
        <v>0.68</v>
      </c>
      <c r="I4" s="4">
        <v>0.09</v>
      </c>
      <c r="J4" s="4">
        <f t="shared" si="0"/>
        <v>90</v>
      </c>
      <c r="K4" s="7" t="str">
        <f t="shared" ca="1" si="1"/>
        <v>Stop Lose!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</v>
      </c>
      <c r="I5" s="4">
        <v>0.05</v>
      </c>
      <c r="J5" s="4">
        <f>G5*I5</f>
        <v>750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32</v>
      </c>
      <c r="E6" s="8">
        <v>43636</v>
      </c>
      <c r="F6" s="8">
        <v>43665</v>
      </c>
      <c r="G6" s="1">
        <v>6000</v>
      </c>
      <c r="H6" s="4">
        <v>0.31</v>
      </c>
      <c r="I6" s="4">
        <v>0.28999999999999998</v>
      </c>
      <c r="J6" s="4">
        <f>G6*I6</f>
        <v>1739.9999999999998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0.15</v>
      </c>
      <c r="J7" s="4">
        <f>G7*I7</f>
        <v>1950</v>
      </c>
      <c r="K7" s="7" t="str">
        <f ca="1">IF(AND(F7&lt;&gt;"", I7/H7&lt;=0.75),"Stop Lose!",IF(AND(F7&lt;&gt;"", _xlfn.DAYS(TODAY(), E7)&gt;=2), "Hold Too Long", "Ok"))</f>
        <v>Stop Lose!</v>
      </c>
      <c r="L7" s="1" t="s">
        <v>47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0.25</v>
      </c>
      <c r="J8" s="4">
        <f>G8*I8</f>
        <v>1500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0.01</v>
      </c>
      <c r="J9" s="4">
        <f t="shared" si="0"/>
        <v>20</v>
      </c>
      <c r="K9" s="7" t="str">
        <f t="shared" ca="1" si="1"/>
        <v>Stop Lose!</v>
      </c>
    </row>
    <row r="10" spans="1:13">
      <c r="D10" s="1" t="s">
        <v>46</v>
      </c>
      <c r="E10" s="8">
        <v>43642</v>
      </c>
      <c r="F10" s="8">
        <v>43644</v>
      </c>
      <c r="G10" s="1">
        <v>2000</v>
      </c>
      <c r="H10" s="4">
        <v>0.28999999999999998</v>
      </c>
      <c r="I10" s="4">
        <v>0.12</v>
      </c>
      <c r="J10" s="4">
        <f t="shared" si="0"/>
        <v>240</v>
      </c>
      <c r="K10" s="7" t="str">
        <f t="shared" ca="1" si="1"/>
        <v>Stop Lose!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0.03</v>
      </c>
      <c r="J11" s="4">
        <f t="shared" si="0"/>
        <v>120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15510</v>
      </c>
      <c r="L12" s="1">
        <f>SUMIF(F3:F11, "&lt;&gt;",J3:J11)</f>
        <v>6410</v>
      </c>
      <c r="M12" s="1" t="s">
        <v>36</v>
      </c>
    </row>
    <row r="13" spans="1:13">
      <c r="A13" s="1" t="s">
        <v>23</v>
      </c>
      <c r="B13" s="1">
        <v>68300</v>
      </c>
      <c r="H13" s="4">
        <v>19144</v>
      </c>
      <c r="I13" s="4" t="s">
        <v>10</v>
      </c>
      <c r="J13" s="4">
        <f>C3+J12</f>
        <v>19416</v>
      </c>
      <c r="K13" s="7">
        <f>J13-H13</f>
        <v>272</v>
      </c>
      <c r="L13" s="4"/>
      <c r="M13" s="4"/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39238.5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96"/>
  <sheetViews>
    <sheetView topLeftCell="B22" zoomScaleNormal="100" workbookViewId="0">
      <selection activeCell="G23" sqref="G2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1383</v>
      </c>
      <c r="D3" s="10" t="s">
        <v>187</v>
      </c>
      <c r="E3" s="11">
        <v>43760</v>
      </c>
      <c r="F3" s="11">
        <v>43784</v>
      </c>
      <c r="G3" s="10">
        <v>3000</v>
      </c>
      <c r="H3" s="12">
        <v>0.57999999999999996</v>
      </c>
      <c r="I3" s="12">
        <v>0.7</v>
      </c>
      <c r="J3" s="12">
        <f>G3*I3</f>
        <v>2100</v>
      </c>
      <c r="K3" s="13" t="str">
        <f t="shared" ref="K3:K8" ca="1" si="0">IF(AND(F3&lt;&gt;"", I3/H3&lt;=Allowed_Lose_Ratio),"Stop Lose!",IF(AND(F3&lt;&gt;"", DAYS360(TODAY(), E3)&gt;2), "Hold Too Long", "Ok"))</f>
        <v>Ok</v>
      </c>
      <c r="L3" s="10" t="s">
        <v>188</v>
      </c>
      <c r="M3" s="10" t="s">
        <v>110</v>
      </c>
      <c r="N3" s="10"/>
    </row>
    <row r="4" spans="1:14">
      <c r="B4" s="10"/>
      <c r="C4" s="10"/>
      <c r="D4" s="10" t="s">
        <v>139</v>
      </c>
      <c r="E4" s="11">
        <v>43760</v>
      </c>
      <c r="F4" s="11">
        <v>43784</v>
      </c>
      <c r="G4" s="10">
        <v>300</v>
      </c>
      <c r="H4" s="12">
        <v>12.8</v>
      </c>
      <c r="I4" s="12">
        <v>4.5999999999999996</v>
      </c>
      <c r="J4" s="12">
        <f t="shared" ref="J4:J8" si="1">G4*I4</f>
        <v>1380</v>
      </c>
      <c r="K4" s="13" t="str">
        <f t="shared" ref="K4" ca="1" si="2">IF(AND(F4&lt;&gt;"", I4/H4&lt;=Allowed_Lose_Ratio),"Stop Lose!",IF(AND(F4&lt;&gt;"", DAYS360(TODAY(), E4)&gt;2), "Hold Too Long", "Ok"))</f>
        <v>Stop Lose!</v>
      </c>
      <c r="L4" s="10" t="s">
        <v>180</v>
      </c>
      <c r="M4" s="10"/>
      <c r="N4" s="10"/>
    </row>
    <row r="5" spans="1:14">
      <c r="B5" s="10"/>
      <c r="C5" s="10"/>
      <c r="D5" s="10" t="s">
        <v>176</v>
      </c>
      <c r="E5" s="11">
        <v>43756</v>
      </c>
      <c r="F5" s="11">
        <v>43770</v>
      </c>
      <c r="G5" s="10">
        <v>1100</v>
      </c>
      <c r="H5" s="12">
        <v>6.63</v>
      </c>
      <c r="I5" s="12">
        <v>2.0499999999999998</v>
      </c>
      <c r="J5" s="12">
        <f t="shared" si="1"/>
        <v>2255</v>
      </c>
      <c r="K5" s="13" t="str">
        <f t="shared" ref="K5" ca="1" si="3">IF(AND(F5&lt;&gt;"", I5/H5&lt;=Allowed_Lose_Ratio),"Stop Lose!",IF(AND(F5&lt;&gt;"", DAYS360(TODAY(), E5)&gt;2), "Hold Too Long", "Ok"))</f>
        <v>Stop Lose!</v>
      </c>
      <c r="L5" s="10" t="s">
        <v>181</v>
      </c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2000</v>
      </c>
      <c r="H6" s="12">
        <v>3.95</v>
      </c>
      <c r="I6" s="12">
        <v>3.73</v>
      </c>
      <c r="J6" s="12">
        <f t="shared" si="1"/>
        <v>7460</v>
      </c>
      <c r="K6" s="13" t="str">
        <f t="shared" ca="1" si="0"/>
        <v>Ok</v>
      </c>
      <c r="L6" s="10" t="s">
        <v>174</v>
      </c>
      <c r="M6" s="10"/>
      <c r="N6" s="10"/>
    </row>
    <row r="7" spans="1:14">
      <c r="B7" s="10"/>
      <c r="C7" s="10"/>
      <c r="D7" s="10" t="s">
        <v>190</v>
      </c>
      <c r="E7" s="11">
        <v>43761</v>
      </c>
      <c r="F7" s="11">
        <v>43763</v>
      </c>
      <c r="G7" s="10">
        <v>300</v>
      </c>
      <c r="H7" s="12">
        <v>2.2999999999999998</v>
      </c>
      <c r="I7" s="12">
        <v>2.29</v>
      </c>
      <c r="J7" s="12">
        <f t="shared" ref="J7" si="4">G7*I7</f>
        <v>687</v>
      </c>
      <c r="K7" s="13" t="str">
        <f t="shared" ref="K7" ca="1" si="5">IF(AND(F7&lt;&gt;"", I7/H7&lt;=Allowed_Lose_Ratio),"Stop Lose!",IF(AND(F7&lt;&gt;"", DAYS360(TODAY(), E7)&gt;2), "Hold Too Long", "Ok"))</f>
        <v>Ok</v>
      </c>
      <c r="L7" s="10"/>
      <c r="M7" s="10"/>
      <c r="N7" s="10"/>
    </row>
    <row r="8" spans="1:14">
      <c r="A8" s="8"/>
      <c r="B8" s="10"/>
      <c r="C8" s="10"/>
      <c r="D8" s="10" t="s">
        <v>84</v>
      </c>
      <c r="E8" s="11">
        <v>43760</v>
      </c>
      <c r="F8" s="11">
        <v>43784</v>
      </c>
      <c r="G8" s="10">
        <v>12000</v>
      </c>
      <c r="H8" s="12">
        <v>0.82</v>
      </c>
      <c r="I8" s="12">
        <v>0.81</v>
      </c>
      <c r="J8" s="12">
        <f t="shared" si="1"/>
        <v>9720</v>
      </c>
      <c r="K8" s="13" t="str">
        <f t="shared" ca="1" si="0"/>
        <v>Ok</v>
      </c>
      <c r="L8" s="1" t="s">
        <v>160</v>
      </c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SUM(J3:J8)</f>
        <v>23602</v>
      </c>
      <c r="K9" s="13"/>
      <c r="L9" s="10">
        <f>SUMIF(F3:F8, "&lt;&gt;",J3:J8)</f>
        <v>23602</v>
      </c>
      <c r="M9" s="10" t="s">
        <v>36</v>
      </c>
      <c r="N9" s="10"/>
    </row>
    <row r="10" spans="1:14">
      <c r="A10" s="1" t="s">
        <v>23</v>
      </c>
      <c r="B10" s="10">
        <v>100200</v>
      </c>
      <c r="C10" s="10"/>
      <c r="D10" s="10"/>
      <c r="E10" s="10"/>
      <c r="F10" s="10"/>
      <c r="G10" s="10"/>
      <c r="H10" s="12">
        <v>25767</v>
      </c>
      <c r="I10" s="12" t="s">
        <v>10</v>
      </c>
      <c r="J10" s="12">
        <f>C3+J9</f>
        <v>24985</v>
      </c>
      <c r="K10" s="13">
        <f>J10-H10</f>
        <v>-782</v>
      </c>
      <c r="L10" s="12">
        <f>J10-'20191018'!J9</f>
        <v>-2348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</v>
      </c>
      <c r="J12" s="12">
        <f t="shared" ref="J12" si="6">G12*I12</f>
        <v>0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0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3</v>
      </c>
      <c r="K14" s="13">
        <f>J14-H14</f>
        <v>-1261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30367</v>
      </c>
      <c r="D16" s="10" t="s">
        <v>92</v>
      </c>
      <c r="E16" s="11">
        <v>43753</v>
      </c>
      <c r="F16" s="11">
        <v>43784</v>
      </c>
      <c r="G16" s="10">
        <v>3000</v>
      </c>
      <c r="H16" s="12">
        <v>1.28</v>
      </c>
      <c r="I16" s="12">
        <v>1.42</v>
      </c>
      <c r="J16" s="12">
        <f t="shared" ref="J16:J22" si="7">G16*I16</f>
        <v>4260</v>
      </c>
      <c r="K16" s="13" t="str">
        <f t="shared" ref="K16" ca="1" si="8">IF(AND(F16&lt;&gt;"", I16/H16&lt;=Allowed_Lose_Ratio),"Stop Lose!",IF(AND(F16&lt;&gt;"", DAYS360(TODAY(), E16)&gt;2), "Hold Too Long", "Ok"))</f>
        <v>Ok</v>
      </c>
      <c r="L16" s="10" t="s">
        <v>184</v>
      </c>
      <c r="M16" s="10"/>
      <c r="N16" s="13"/>
    </row>
    <row r="17" spans="1:14" s="7" customFormat="1">
      <c r="A17" s="1"/>
      <c r="B17" s="10"/>
      <c r="C17" s="10"/>
      <c r="D17" s="10" t="s">
        <v>144</v>
      </c>
      <c r="E17" s="11">
        <v>43760</v>
      </c>
      <c r="F17" s="11">
        <v>43770</v>
      </c>
      <c r="G17" s="10">
        <v>1100</v>
      </c>
      <c r="H17" s="12">
        <v>9.6</v>
      </c>
      <c r="I17" s="12">
        <v>3.15</v>
      </c>
      <c r="J17" s="12">
        <f t="shared" si="7"/>
        <v>3465</v>
      </c>
      <c r="K17" s="13" t="str">
        <f t="shared" ref="K17:K21" ca="1" si="9">IF(AND(F17&lt;&gt;"", I17/H17&lt;=Allowed_Lose_Ratio),"Stop Lose!",IF(AND(F17&lt;&gt;"", DAYS360(TODAY(), E17)&gt;2), "Hold Too Long", "Ok"))</f>
        <v>Stop Lose!</v>
      </c>
      <c r="L17" s="10" t="s">
        <v>173</v>
      </c>
      <c r="M17" s="10"/>
      <c r="N17" s="13"/>
    </row>
    <row r="18" spans="1:14" s="7" customFormat="1">
      <c r="A18" s="1"/>
      <c r="B18" s="10"/>
      <c r="C18" s="10"/>
      <c r="D18" s="10" t="s">
        <v>120</v>
      </c>
      <c r="E18" s="11">
        <v>43760</v>
      </c>
      <c r="F18" s="11">
        <v>43784</v>
      </c>
      <c r="G18" s="10">
        <v>300</v>
      </c>
      <c r="H18" s="12">
        <v>14.5</v>
      </c>
      <c r="I18" s="12">
        <v>9.4</v>
      </c>
      <c r="J18" s="12">
        <f t="shared" si="7"/>
        <v>2820</v>
      </c>
      <c r="K18" s="13" t="str">
        <f t="shared" ref="K18" ca="1" si="10">IF(AND(F18&lt;&gt;"", I18/H18&lt;=Allowed_Lose_Ratio),"Stop Lose!",IF(AND(F18&lt;&gt;"", DAYS360(TODAY(), E18)&gt;2), "Hold Too Long", "Ok"))</f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186</v>
      </c>
      <c r="E19" s="11">
        <v>43759</v>
      </c>
      <c r="F19" s="11">
        <v>43784</v>
      </c>
      <c r="G19" s="10">
        <v>1000</v>
      </c>
      <c r="H19" s="12">
        <v>2.4</v>
      </c>
      <c r="I19" s="12">
        <v>0.62</v>
      </c>
      <c r="J19" s="12">
        <f t="shared" si="7"/>
        <v>620</v>
      </c>
      <c r="K19" s="13" t="str">
        <f t="shared" ca="1" si="9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189</v>
      </c>
      <c r="E20" s="11">
        <v>43761</v>
      </c>
      <c r="F20" s="11">
        <v>43763</v>
      </c>
      <c r="G20" s="10">
        <v>6000</v>
      </c>
      <c r="H20" s="12">
        <v>0.79</v>
      </c>
      <c r="I20" s="12">
        <v>0.47</v>
      </c>
      <c r="J20" s="12">
        <f t="shared" ref="J20" si="11">G20*I20</f>
        <v>2820</v>
      </c>
      <c r="K20" s="13" t="str">
        <f t="shared" ref="K20" ca="1" si="12">IF(AND(F20&lt;&gt;"", I20/H20&lt;=Allowed_Lose_Ratio),"Stop Lose!",IF(AND(F20&lt;&gt;"", DAYS360(TODAY(), E20)&gt;2), "Hold Too Long", "Ok"))</f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187</v>
      </c>
      <c r="E21" s="11">
        <v>43760</v>
      </c>
      <c r="F21" s="11">
        <v>43784</v>
      </c>
      <c r="G21" s="10">
        <v>8000</v>
      </c>
      <c r="H21" s="12">
        <v>0.66</v>
      </c>
      <c r="I21" s="12">
        <v>0.87</v>
      </c>
      <c r="J21" s="12">
        <f t="shared" si="7"/>
        <v>6960</v>
      </c>
      <c r="K21" s="13" t="str">
        <f t="shared" ca="1" si="9"/>
        <v>Ok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43760</v>
      </c>
      <c r="F22" s="11">
        <v>43784</v>
      </c>
      <c r="G22" s="10">
        <v>23900</v>
      </c>
      <c r="H22" s="12">
        <v>0.63</v>
      </c>
      <c r="I22" s="12">
        <v>0.5</v>
      </c>
      <c r="J22" s="12">
        <f t="shared" si="7"/>
        <v>11950</v>
      </c>
      <c r="K22" s="13" t="str">
        <f t="shared" ref="K22" ca="1" si="13">IF(AND(F22&lt;&gt;"", I22/H22&lt;=Allowed_Lose_Ratio),"Stop Lose!",IF(AND(F22&lt;&gt;"", DAYS360(TODAY(), E22)&gt;2), "Hold Too Long", "Ok"))</f>
        <v>Ok</v>
      </c>
      <c r="L22" s="10" t="s">
        <v>182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SUM(J16:J22)</f>
        <v>32895</v>
      </c>
      <c r="K23" s="13"/>
      <c r="L23" s="10">
        <f>SUMIF(F16:F17, "&lt;&gt;",J16:J17)</f>
        <v>7725</v>
      </c>
      <c r="M23" s="10" t="s">
        <v>36</v>
      </c>
      <c r="N23" s="13"/>
    </row>
    <row r="24" spans="1:14" s="7" customFormat="1">
      <c r="A24" s="1" t="s">
        <v>23</v>
      </c>
      <c r="B24" s="10">
        <v>8500</v>
      </c>
      <c r="C24" s="10"/>
      <c r="D24" s="10"/>
      <c r="E24" s="10"/>
      <c r="F24" s="10"/>
      <c r="G24" s="10"/>
      <c r="H24" s="12">
        <v>59831</v>
      </c>
      <c r="I24" s="12" t="s">
        <v>10</v>
      </c>
      <c r="J24" s="12">
        <f>C16+J23</f>
        <v>63262</v>
      </c>
      <c r="K24" s="13">
        <f>J24-H24</f>
        <v>3431</v>
      </c>
      <c r="L24" s="12">
        <f>J24-'20191018'!J20</f>
        <v>-2609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6423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3.4</v>
      </c>
      <c r="J28" s="12">
        <f>G28*I28</f>
        <v>5168</v>
      </c>
      <c r="K28" s="13"/>
      <c r="L28" s="10" t="s">
        <v>183</v>
      </c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SUM(J27:J28)</f>
        <v>12376</v>
      </c>
      <c r="K29" s="13"/>
      <c r="L29" s="10"/>
      <c r="M29" s="10"/>
      <c r="N29" s="13"/>
    </row>
    <row r="30" spans="1:14" s="7" customFormat="1">
      <c r="A30" s="1" t="s">
        <v>23</v>
      </c>
      <c r="B30" s="10">
        <v>31340</v>
      </c>
      <c r="C30" s="10"/>
      <c r="D30" s="10"/>
      <c r="E30" s="10"/>
      <c r="F30" s="10"/>
      <c r="G30" s="10"/>
      <c r="H30" s="12">
        <v>31139</v>
      </c>
      <c r="I30" s="12" t="s">
        <v>10</v>
      </c>
      <c r="J30" s="12">
        <f>C27+J29</f>
        <v>18799</v>
      </c>
      <c r="K30" s="13">
        <f>J30-H30</f>
        <v>-12340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0">
        <f>B10+B14+B30</f>
        <v>137840</v>
      </c>
      <c r="C32" s="10"/>
      <c r="D32" s="10"/>
      <c r="E32" s="10"/>
      <c r="F32" s="10"/>
      <c r="G32" s="10"/>
      <c r="H32" s="12"/>
      <c r="I32" s="12" t="s">
        <v>14</v>
      </c>
      <c r="J32" s="12">
        <f>J10+J14+J30</f>
        <v>43787</v>
      </c>
      <c r="K32" s="13"/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1377</v>
      </c>
      <c r="D35" s="10" t="s">
        <v>55</v>
      </c>
      <c r="E35" s="10"/>
      <c r="F35" s="10"/>
      <c r="G35" s="10">
        <v>3400</v>
      </c>
      <c r="H35" s="12">
        <v>9.7200000000000006</v>
      </c>
      <c r="I35" s="12">
        <v>8.0299999999999994</v>
      </c>
      <c r="J35" s="12">
        <f t="shared" ref="J35:J36" si="14">G35*I35</f>
        <v>27301.999999999996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78</v>
      </c>
      <c r="E36" s="10"/>
      <c r="F36" s="10"/>
      <c r="G36" s="10">
        <v>500</v>
      </c>
      <c r="H36" s="12">
        <v>16.41</v>
      </c>
      <c r="I36" s="12">
        <v>15.46</v>
      </c>
      <c r="J36" s="12">
        <f t="shared" si="14"/>
        <v>7730</v>
      </c>
      <c r="K36" s="13"/>
      <c r="L36" s="10"/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SUM(J35:J36)</f>
        <v>35032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C35+J37</f>
        <v>36409</v>
      </c>
      <c r="K38" s="13">
        <f>J38-B38</f>
        <v>-14691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456.91</v>
      </c>
      <c r="J42" s="12">
        <f>G42*I42</f>
        <v>7310.56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7310.56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7327.56</v>
      </c>
      <c r="K44" s="13">
        <f t="shared" ref="K44:K56" si="15">J44-B44</f>
        <v>-2972.4399999999996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26.53</v>
      </c>
      <c r="J46" s="12">
        <f t="shared" ref="J46" si="16">G46*I46</f>
        <v>1989.75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456.91</v>
      </c>
      <c r="J47" s="12">
        <f>G47*I47</f>
        <v>7767.47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9757.2200000000012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9786.2200000000012</v>
      </c>
      <c r="K49" s="13">
        <f t="shared" si="15"/>
        <v>-7213.7799999999988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4.97</v>
      </c>
      <c r="J51" s="12">
        <f t="shared" ref="J51" si="17">G51*I51</f>
        <v>6461</v>
      </c>
      <c r="K51" s="13"/>
      <c r="L51" s="10" t="s">
        <v>162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6461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6582</v>
      </c>
      <c r="K53" s="13">
        <f t="shared" si="15"/>
        <v>-7518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23574.780000000002</v>
      </c>
      <c r="K56" s="13">
        <f t="shared" si="15"/>
        <v>-17825.219999999998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89"/>
  <sheetViews>
    <sheetView topLeftCell="A13" zoomScaleNormal="100" workbookViewId="0">
      <selection activeCell="I6" sqref="I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>
      <c r="A3" s="1" t="s">
        <v>22</v>
      </c>
      <c r="B3" s="10">
        <v>27067767</v>
      </c>
      <c r="C3" s="10">
        <v>7867</v>
      </c>
      <c r="D3" s="10" t="s">
        <v>84</v>
      </c>
      <c r="E3" s="11">
        <v>43760</v>
      </c>
      <c r="F3" s="11">
        <v>43784</v>
      </c>
      <c r="G3" s="10">
        <v>12000</v>
      </c>
      <c r="H3" s="12">
        <v>0.82</v>
      </c>
      <c r="I3" s="12">
        <v>0.69</v>
      </c>
      <c r="J3" s="12">
        <f t="shared" ref="J3" si="0">G3*I3</f>
        <v>8280</v>
      </c>
      <c r="K3" s="13" t="str">
        <f t="shared" ref="K3" ca="1" si="1">IF(AND(F3&lt;&gt;"", I3/H3&lt;=Allowed_Lose_Ratio),"Stop Lose!",IF(AND(F3&lt;&gt;"", DAYS360(TODAY(), E3)&gt;2), "Hold Too Long", "Ok"))</f>
        <v>Ok</v>
      </c>
      <c r="L3" s="10" t="s">
        <v>191</v>
      </c>
      <c r="M3" s="10" t="s">
        <v>110</v>
      </c>
      <c r="N3" s="10"/>
    </row>
    <row r="4" spans="1:14">
      <c r="B4" s="10"/>
      <c r="C4" s="10"/>
      <c r="D4" s="10" t="s">
        <v>176</v>
      </c>
      <c r="E4" s="11">
        <v>43756</v>
      </c>
      <c r="F4" s="11">
        <v>43770</v>
      </c>
      <c r="G4" s="10">
        <v>600</v>
      </c>
      <c r="H4" s="12">
        <v>6.63</v>
      </c>
      <c r="I4" s="12">
        <v>7.5</v>
      </c>
      <c r="J4" s="12">
        <f t="shared" ref="J4:J5" si="2">G4*I4</f>
        <v>4500</v>
      </c>
      <c r="K4" s="13" t="str">
        <f t="shared" ref="K4" ca="1" si="3">IF(AND(F4&lt;&gt;"", I4/H4&lt;=Allowed_Lose_Ratio),"Stop Lose!",IF(AND(F4&lt;&gt;"", DAYS360(TODAY(), E4)&gt;2), "Hold Too Long", "Ok"))</f>
        <v>Ok</v>
      </c>
      <c r="L4" s="10" t="s">
        <v>192</v>
      </c>
      <c r="M4" s="10"/>
      <c r="N4" s="10"/>
    </row>
    <row r="5" spans="1:14">
      <c r="B5" s="10"/>
      <c r="C5" s="10"/>
      <c r="D5" s="10" t="s">
        <v>169</v>
      </c>
      <c r="E5" s="11">
        <v>43753</v>
      </c>
      <c r="F5" s="11">
        <v>43798</v>
      </c>
      <c r="G5" s="10">
        <v>3000</v>
      </c>
      <c r="H5" s="12">
        <v>3.61</v>
      </c>
      <c r="I5" s="12">
        <v>2.84</v>
      </c>
      <c r="J5" s="12">
        <f t="shared" si="2"/>
        <v>8520</v>
      </c>
      <c r="K5" s="13" t="str">
        <f t="shared" ref="K5" ca="1" si="4">IF(AND(F5&lt;&gt;"", I5/H5&lt;=Allowed_Lose_Ratio),"Stop Lose!",IF(AND(F5&lt;&gt;"", DAYS360(TODAY(), E5)&gt;2), "Hold Too Long", "Ok"))</f>
        <v>Ok</v>
      </c>
      <c r="L5" s="10" t="s">
        <v>174</v>
      </c>
      <c r="M5" s="10"/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SUM(J3:J5)</f>
        <v>21300</v>
      </c>
      <c r="K6" s="13"/>
      <c r="L6" s="10">
        <f>SUMIF(F3:F5, "&lt;&gt;",J3:J5)</f>
        <v>21300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24985</v>
      </c>
      <c r="I7" s="12" t="s">
        <v>10</v>
      </c>
      <c r="J7" s="12">
        <f>C3+J6</f>
        <v>29167</v>
      </c>
      <c r="K7" s="13">
        <f>J7-H7</f>
        <v>4182</v>
      </c>
      <c r="L7" s="12">
        <f>J7-'20191018'!J9</f>
        <v>1834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5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70329</v>
      </c>
      <c r="D13" s="10" t="s">
        <v>186</v>
      </c>
      <c r="E13" s="11">
        <v>43759</v>
      </c>
      <c r="F13" s="11">
        <v>43784</v>
      </c>
      <c r="G13" s="10">
        <v>2000</v>
      </c>
      <c r="H13" s="12">
        <v>1.38</v>
      </c>
      <c r="I13" s="12">
        <v>0.38</v>
      </c>
      <c r="J13" s="12">
        <f>G13*I13</f>
        <v>760</v>
      </c>
      <c r="K13" s="13" t="str">
        <f ca="1">IF(AND(F13&lt;&gt;"", I13/H13&lt;=Allowed_Lose_Ratio),"Stop Lose!",IF(AND(F13&lt;&gt;"", DAYS360(TODAY(), E13)&gt;2), "Hold Too Long", "Ok"))</f>
        <v>Stop Lose!</v>
      </c>
      <c r="L13" s="10"/>
      <c r="M13" s="10"/>
      <c r="N13" s="13"/>
    </row>
    <row r="14" spans="1:14" s="7" customFormat="1">
      <c r="A14" s="1"/>
      <c r="B14" s="10"/>
      <c r="C14" s="10"/>
      <c r="D14" s="10" t="s">
        <v>189</v>
      </c>
      <c r="E14" s="11">
        <v>43762</v>
      </c>
      <c r="F14" s="11">
        <v>43763</v>
      </c>
      <c r="G14" s="10">
        <v>1000</v>
      </c>
      <c r="H14" s="12">
        <v>0.3</v>
      </c>
      <c r="I14" s="12">
        <v>0.24</v>
      </c>
      <c r="J14" s="12">
        <f t="shared" ref="J14:J15" si="6">G14*I14</f>
        <v>240</v>
      </c>
      <c r="K14" s="13" t="str">
        <f t="shared" ref="K14" ca="1" si="7">IF(AND(F14&lt;&gt;"", I14/H14&lt;=Allowed_Lose_Ratio),"Stop Lose!",IF(AND(F14&lt;&gt;"", DAYS360(TODAY(), E14)&gt;2), "Hold Too Long", "Ok"))</f>
        <v>Ok</v>
      </c>
      <c r="L14" s="10" t="s">
        <v>173</v>
      </c>
      <c r="M14" s="10"/>
      <c r="N14" s="13"/>
    </row>
    <row r="15" spans="1:14" s="7" customFormat="1">
      <c r="A15" s="1"/>
      <c r="B15" s="10"/>
      <c r="C15" s="10"/>
      <c r="D15" s="10" t="s">
        <v>157</v>
      </c>
      <c r="E15" s="11">
        <v>43760</v>
      </c>
      <c r="F15" s="11">
        <v>43784</v>
      </c>
      <c r="G15" s="10">
        <v>3000</v>
      </c>
      <c r="H15" s="12">
        <v>0.63</v>
      </c>
      <c r="I15" s="12">
        <v>0.77</v>
      </c>
      <c r="J15" s="12">
        <f t="shared" si="6"/>
        <v>2310</v>
      </c>
      <c r="K15" s="13" t="str">
        <f t="shared" ref="K15" ca="1" si="8">IF(AND(F15&lt;&gt;"", I15/H15&lt;=Allowed_Lose_Ratio),"Stop Lose!",IF(AND(F15&lt;&gt;"", DAYS360(TODAY(), E15)&gt;2), "Hold Too Long", "Ok"))</f>
        <v>Ok</v>
      </c>
      <c r="L15" s="10" t="s">
        <v>182</v>
      </c>
      <c r="M15" s="10"/>
      <c r="N15" s="13"/>
    </row>
    <row r="16" spans="1:14" s="7" customFormat="1">
      <c r="A16" s="1"/>
      <c r="B16" s="10" t="s">
        <v>13</v>
      </c>
      <c r="C16" s="10"/>
      <c r="D16" s="10"/>
      <c r="E16" s="10"/>
      <c r="F16" s="10"/>
      <c r="G16" s="10"/>
      <c r="H16" s="12"/>
      <c r="I16" s="12" t="s">
        <v>9</v>
      </c>
      <c r="J16" s="12">
        <f>SUM(J13:J15)</f>
        <v>3310</v>
      </c>
      <c r="K16" s="13"/>
      <c r="L16" s="10">
        <f>SUMIF(F13:F15, "&lt;&gt;",J13:J15)</f>
        <v>3310</v>
      </c>
      <c r="M16" s="10" t="s">
        <v>36</v>
      </c>
      <c r="N16" s="13"/>
    </row>
    <row r="17" spans="1:14" s="7" customFormat="1">
      <c r="A17" s="1" t="s">
        <v>23</v>
      </c>
      <c r="B17" s="10">
        <v>8500</v>
      </c>
      <c r="C17" s="10"/>
      <c r="D17" s="10"/>
      <c r="E17" s="10"/>
      <c r="F17" s="10"/>
      <c r="G17" s="10"/>
      <c r="H17" s="12">
        <v>63262</v>
      </c>
      <c r="I17" s="12" t="s">
        <v>10</v>
      </c>
      <c r="J17" s="12">
        <f>C13+J16</f>
        <v>73639</v>
      </c>
      <c r="K17" s="13">
        <f>J17-H17</f>
        <v>10377</v>
      </c>
      <c r="L17" s="12">
        <f>J17-'20191018'!J20</f>
        <v>7768</v>
      </c>
      <c r="M17" s="12" t="s">
        <v>38</v>
      </c>
      <c r="N17" s="13"/>
    </row>
    <row r="18" spans="1:14">
      <c r="B18" s="10"/>
      <c r="C18" s="10"/>
      <c r="D18" s="10"/>
      <c r="E18" s="10"/>
      <c r="F18" s="10"/>
      <c r="G18" s="10"/>
      <c r="H18" s="12"/>
      <c r="I18" s="12"/>
      <c r="J18" s="12"/>
      <c r="K18" s="13"/>
      <c r="L18" s="10"/>
      <c r="M18" s="10"/>
      <c r="N18" s="10"/>
    </row>
    <row r="19" spans="1:14">
      <c r="B19" s="10"/>
      <c r="C19" s="10"/>
      <c r="D19" s="10"/>
      <c r="E19" s="10"/>
      <c r="F19" s="10"/>
      <c r="G19" s="10"/>
      <c r="H19" s="12"/>
      <c r="I19" s="12"/>
      <c r="J19" s="12"/>
      <c r="K19" s="13"/>
      <c r="L19" s="10"/>
      <c r="M19" s="10"/>
      <c r="N19" s="10"/>
    </row>
    <row r="20" spans="1:14" s="7" customFormat="1">
      <c r="A20" s="1" t="s">
        <v>1</v>
      </c>
      <c r="B20" s="10" t="s">
        <v>5</v>
      </c>
      <c r="C20" s="10">
        <v>6423</v>
      </c>
      <c r="D20" s="10" t="s">
        <v>60</v>
      </c>
      <c r="E20" s="10"/>
      <c r="F20" s="10"/>
      <c r="G20" s="10">
        <v>13600</v>
      </c>
      <c r="H20" s="12">
        <v>1.21</v>
      </c>
      <c r="I20" s="12">
        <v>0.53</v>
      </c>
      <c r="J20" s="12">
        <f>G20*I20</f>
        <v>7208</v>
      </c>
      <c r="K20" s="13"/>
      <c r="L20" s="10" t="s">
        <v>146</v>
      </c>
      <c r="M20" s="10"/>
      <c r="N20" s="13"/>
    </row>
    <row r="21" spans="1:14" s="7" customFormat="1">
      <c r="A21" s="1"/>
      <c r="B21" s="10"/>
      <c r="C21" s="10"/>
      <c r="D21" s="10" t="s">
        <v>25</v>
      </c>
      <c r="E21" s="10"/>
      <c r="F21" s="10"/>
      <c r="G21" s="10">
        <v>1520</v>
      </c>
      <c r="H21" s="12">
        <v>4.33</v>
      </c>
      <c r="I21" s="12">
        <v>3.4</v>
      </c>
      <c r="J21" s="12">
        <f>G21*I21</f>
        <v>5168</v>
      </c>
      <c r="K21" s="13"/>
      <c r="L21" s="10" t="s">
        <v>183</v>
      </c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SUM(J20:J21)</f>
        <v>12376</v>
      </c>
      <c r="K22" s="13"/>
      <c r="L22" s="10"/>
      <c r="M22" s="10"/>
      <c r="N22" s="13"/>
    </row>
    <row r="23" spans="1:14" s="7" customFormat="1">
      <c r="A23" s="1" t="s">
        <v>23</v>
      </c>
      <c r="B23" s="10">
        <v>31340</v>
      </c>
      <c r="C23" s="10"/>
      <c r="D23" s="10"/>
      <c r="E23" s="10"/>
      <c r="F23" s="10"/>
      <c r="G23" s="10"/>
      <c r="H23" s="12">
        <v>31139</v>
      </c>
      <c r="I23" s="12" t="s">
        <v>10</v>
      </c>
      <c r="J23" s="12">
        <f>C20+J22</f>
        <v>18799</v>
      </c>
      <c r="K23" s="13">
        <f>J23-H23</f>
        <v>-12340</v>
      </c>
      <c r="L23" s="10"/>
      <c r="M23" s="10"/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23</v>
      </c>
      <c r="B25" s="10">
        <f>B7+B11+B23</f>
        <v>137840</v>
      </c>
      <c r="C25" s="10"/>
      <c r="D25" s="10"/>
      <c r="E25" s="10"/>
      <c r="F25" s="10"/>
      <c r="G25" s="10"/>
      <c r="H25" s="12"/>
      <c r="I25" s="12" t="s">
        <v>14</v>
      </c>
      <c r="J25" s="12">
        <f>J7+J11+J23</f>
        <v>47969</v>
      </c>
      <c r="K25" s="13"/>
      <c r="L25" s="10"/>
      <c r="M25" s="10"/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15</v>
      </c>
      <c r="B28" s="10" t="s">
        <v>19</v>
      </c>
      <c r="C28" s="10">
        <v>1377</v>
      </c>
      <c r="D28" s="10" t="s">
        <v>55</v>
      </c>
      <c r="E28" s="10"/>
      <c r="F28" s="10"/>
      <c r="G28" s="10">
        <v>3400</v>
      </c>
      <c r="H28" s="12">
        <v>9.7200000000000006</v>
      </c>
      <c r="I28" s="12">
        <v>8.0299999999999994</v>
      </c>
      <c r="J28" s="12">
        <f t="shared" ref="J28:J29" si="9">G28*I28</f>
        <v>27301.999999999996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78</v>
      </c>
      <c r="E29" s="10"/>
      <c r="F29" s="10"/>
      <c r="G29" s="10">
        <v>500</v>
      </c>
      <c r="H29" s="12">
        <v>16.41</v>
      </c>
      <c r="I29" s="12">
        <v>15.46</v>
      </c>
      <c r="J29" s="12">
        <f t="shared" si="9"/>
        <v>7730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SUM(J28:J29)</f>
        <v>35032</v>
      </c>
      <c r="K30" s="13"/>
      <c r="L30" s="10"/>
      <c r="M30" s="10"/>
      <c r="N30" s="13"/>
    </row>
    <row r="31" spans="1:14" s="7" customFormat="1">
      <c r="A31" s="1" t="s">
        <v>23</v>
      </c>
      <c r="B31" s="10">
        <v>51100</v>
      </c>
      <c r="C31" s="10"/>
      <c r="D31" s="10"/>
      <c r="E31" s="10"/>
      <c r="F31" s="10"/>
      <c r="G31" s="10"/>
      <c r="H31" s="12"/>
      <c r="I31" s="12" t="s">
        <v>10</v>
      </c>
      <c r="J31" s="12">
        <f>C28+J30</f>
        <v>36409</v>
      </c>
      <c r="K31" s="13">
        <f>J31-B31</f>
        <v>-14691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16</v>
      </c>
      <c r="C35" s="10">
        <v>17</v>
      </c>
      <c r="D35" s="10" t="s">
        <v>163</v>
      </c>
      <c r="E35" s="10"/>
      <c r="F35" s="10"/>
      <c r="G35" s="10">
        <v>16</v>
      </c>
      <c r="H35" s="12">
        <v>402.78</v>
      </c>
      <c r="I35" s="12">
        <v>456.91</v>
      </c>
      <c r="J35" s="12">
        <f>G35*I35</f>
        <v>7310.56</v>
      </c>
      <c r="K35" s="13"/>
      <c r="L35" s="10"/>
      <c r="M35" s="10"/>
      <c r="N35" s="13"/>
    </row>
    <row r="36" spans="1:14" s="7" customFormat="1">
      <c r="A36" s="1"/>
      <c r="B36" s="10" t="s">
        <v>13</v>
      </c>
      <c r="C36" s="10"/>
      <c r="D36" s="10"/>
      <c r="E36" s="10"/>
      <c r="F36" s="10"/>
      <c r="G36" s="10"/>
      <c r="H36" s="12"/>
      <c r="I36" s="12" t="s">
        <v>9</v>
      </c>
      <c r="J36" s="12">
        <f>SUM(J35:J35)</f>
        <v>7310.56</v>
      </c>
      <c r="K36" s="13"/>
      <c r="L36" s="10"/>
      <c r="M36" s="10"/>
      <c r="N36" s="13"/>
    </row>
    <row r="37" spans="1:14" s="7" customFormat="1">
      <c r="A37" s="1" t="s">
        <v>23</v>
      </c>
      <c r="B37" s="10">
        <v>10300</v>
      </c>
      <c r="C37" s="10"/>
      <c r="D37" s="10"/>
      <c r="E37" s="10"/>
      <c r="F37" s="10"/>
      <c r="G37" s="10"/>
      <c r="H37" s="12"/>
      <c r="I37" s="12" t="s">
        <v>10</v>
      </c>
      <c r="J37" s="12">
        <f>C35+J36</f>
        <v>7327.56</v>
      </c>
      <c r="K37" s="13">
        <f t="shared" ref="K37:K49" si="10">J37-B37</f>
        <v>-2972.4399999999996</v>
      </c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17</v>
      </c>
      <c r="C39" s="10">
        <v>29</v>
      </c>
      <c r="D39" s="10" t="s">
        <v>24</v>
      </c>
      <c r="E39" s="10"/>
      <c r="F39" s="10"/>
      <c r="G39" s="10">
        <v>75</v>
      </c>
      <c r="H39" s="12">
        <v>65.2</v>
      </c>
      <c r="I39" s="12">
        <v>26.53</v>
      </c>
      <c r="J39" s="12">
        <f t="shared" ref="J39" si="11">G39*I39</f>
        <v>1989.75</v>
      </c>
      <c r="K39" s="13"/>
      <c r="L39" s="10" t="s">
        <v>161</v>
      </c>
      <c r="M39" s="10"/>
      <c r="N39" s="13"/>
    </row>
    <row r="40" spans="1:14" s="7" customFormat="1">
      <c r="A40" s="1"/>
      <c r="B40" s="10"/>
      <c r="C40" s="10"/>
      <c r="D40" s="10" t="s">
        <v>163</v>
      </c>
      <c r="E40" s="10"/>
      <c r="F40" s="10"/>
      <c r="G40" s="10">
        <v>17</v>
      </c>
      <c r="H40" s="12">
        <v>402.2</v>
      </c>
      <c r="I40" s="12">
        <v>456.91</v>
      </c>
      <c r="J40" s="12">
        <f>G40*I40</f>
        <v>7767.47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SUM(J39:J40)</f>
        <v>9757.2200000000012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17000</v>
      </c>
      <c r="C42" s="10"/>
      <c r="D42" s="10"/>
      <c r="E42" s="10"/>
      <c r="F42" s="10"/>
      <c r="G42" s="10"/>
      <c r="H42" s="12"/>
      <c r="I42" s="12" t="s">
        <v>10</v>
      </c>
      <c r="J42" s="12">
        <f>C39+J41</f>
        <v>9786.2200000000012</v>
      </c>
      <c r="K42" s="13">
        <f t="shared" si="10"/>
        <v>-7213.7799999999988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20</v>
      </c>
      <c r="C44" s="10">
        <v>121</v>
      </c>
      <c r="D44" s="10" t="s">
        <v>68</v>
      </c>
      <c r="E44" s="10"/>
      <c r="F44" s="10"/>
      <c r="G44" s="10">
        <v>1300</v>
      </c>
      <c r="H44" s="12">
        <v>5.4</v>
      </c>
      <c r="I44" s="12">
        <v>4.97</v>
      </c>
      <c r="J44" s="12">
        <f t="shared" ref="J44" si="12">G44*I44</f>
        <v>6461</v>
      </c>
      <c r="K44" s="13"/>
      <c r="L44" s="10" t="s">
        <v>162</v>
      </c>
      <c r="M44" s="10"/>
      <c r="N44" s="13"/>
    </row>
    <row r="45" spans="1:14" s="7" customFormat="1">
      <c r="A45" s="1"/>
      <c r="B45" s="10" t="s">
        <v>12</v>
      </c>
      <c r="C45" s="10"/>
      <c r="D45" s="10"/>
      <c r="E45" s="10"/>
      <c r="F45" s="10"/>
      <c r="G45" s="10"/>
      <c r="H45" s="12"/>
      <c r="I45" s="12" t="s">
        <v>9</v>
      </c>
      <c r="J45" s="12">
        <f>SUM(J44:J44)</f>
        <v>6461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14100</v>
      </c>
      <c r="C46" s="10"/>
      <c r="D46" s="10"/>
      <c r="E46" s="10"/>
      <c r="F46" s="10"/>
      <c r="G46" s="10"/>
      <c r="H46" s="12"/>
      <c r="I46" s="12" t="s">
        <v>10</v>
      </c>
      <c r="J46" s="12">
        <f>C44+J45</f>
        <v>6582</v>
      </c>
      <c r="K46" s="13">
        <f t="shared" si="10"/>
        <v>-7518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23</v>
      </c>
      <c r="B49" s="10">
        <f>B37+B42+B46</f>
        <v>41400</v>
      </c>
      <c r="C49" s="10"/>
      <c r="D49" s="10"/>
      <c r="E49" s="10"/>
      <c r="F49" s="10"/>
      <c r="G49" s="10"/>
      <c r="H49" s="12"/>
      <c r="I49" s="12" t="s">
        <v>14</v>
      </c>
      <c r="J49" s="12">
        <f>J37+J42+J45</f>
        <v>23574.780000000002</v>
      </c>
      <c r="K49" s="13">
        <f t="shared" si="10"/>
        <v>-17825.219999999998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12:14">
      <c r="L65" s="10"/>
      <c r="M65" s="10"/>
      <c r="N65" s="10"/>
    </row>
    <row r="66" spans="12:14">
      <c r="L66" s="10"/>
      <c r="M66" s="10"/>
      <c r="N66" s="10"/>
    </row>
    <row r="67" spans="12:14">
      <c r="L67" s="10"/>
      <c r="M67" s="10"/>
      <c r="N67" s="10"/>
    </row>
    <row r="68" spans="12:14">
      <c r="L68" s="10"/>
      <c r="M68" s="10"/>
      <c r="N68" s="10"/>
    </row>
    <row r="69" spans="12:14">
      <c r="L69" s="10"/>
      <c r="M69" s="10"/>
      <c r="N69" s="10"/>
    </row>
    <row r="70" spans="12:14">
      <c r="L70" s="10"/>
      <c r="M70" s="10"/>
      <c r="N70" s="10"/>
    </row>
    <row r="71" spans="12:14">
      <c r="L71" s="10"/>
    </row>
    <row r="72" spans="12:14">
      <c r="L72" s="10"/>
    </row>
    <row r="73" spans="12:14">
      <c r="L73" s="10"/>
    </row>
    <row r="74" spans="12:14">
      <c r="L74" s="10"/>
    </row>
    <row r="75" spans="12:14">
      <c r="L75" s="10"/>
    </row>
    <row r="76" spans="12:14">
      <c r="L76" s="10"/>
    </row>
    <row r="77" spans="12:14">
      <c r="L77" s="10"/>
    </row>
    <row r="78" spans="12:14">
      <c r="L78" s="10"/>
    </row>
    <row r="79" spans="12:14">
      <c r="L79" s="10"/>
    </row>
    <row r="80" spans="1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N92"/>
  <sheetViews>
    <sheetView zoomScaleNormal="100" workbookViewId="0">
      <selection activeCell="J19" sqref="J19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5405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0.67</v>
      </c>
      <c r="J4" s="12">
        <f t="shared" ref="J4:J6" si="0">G4*I4</f>
        <v>8040.0000000000009</v>
      </c>
      <c r="K4" s="13" t="str">
        <f t="shared" ref="K4" ca="1" si="1">IF(AND(F4&lt;&gt;"", I4/H4&lt;=Allowed_Lose_Ratio),"Stop Lose!",IF(AND(F4&lt;&gt;"", DAYS360(TODAY(), E4)&gt;2), "Hold Too Long", "Ok"))</f>
        <v>Ok</v>
      </c>
      <c r="N4" s="10"/>
    </row>
    <row r="5" spans="1:14">
      <c r="B5" s="10"/>
      <c r="C5" s="10"/>
      <c r="D5" s="10" t="s">
        <v>176</v>
      </c>
      <c r="E5" s="11">
        <v>43756</v>
      </c>
      <c r="F5" s="11">
        <v>43770</v>
      </c>
      <c r="G5" s="10">
        <v>600</v>
      </c>
      <c r="H5" s="12">
        <v>6.63</v>
      </c>
      <c r="I5" s="12">
        <v>4.7</v>
      </c>
      <c r="J5" s="12">
        <f t="shared" si="0"/>
        <v>2820</v>
      </c>
      <c r="K5" s="13" t="str">
        <f ca="1">IF(AND(F5&lt;&gt;"", I5/H5&lt;=Allowed_Lose_Ratio),"Stop Lose!",IF(AND(F5&lt;&gt;"", DAYS360(TODAY(), E5)&gt;2), "Hold Too Long", "Ok"))</f>
        <v>Ok</v>
      </c>
      <c r="L5" s="10" t="s">
        <v>192</v>
      </c>
      <c r="M5" s="10"/>
      <c r="N5" s="10"/>
    </row>
    <row r="6" spans="1:14">
      <c r="B6" s="10"/>
      <c r="C6" s="10"/>
      <c r="D6" s="10" t="s">
        <v>169</v>
      </c>
      <c r="E6" s="11">
        <v>43753</v>
      </c>
      <c r="F6" s="11">
        <v>43798</v>
      </c>
      <c r="G6" s="10">
        <v>4000</v>
      </c>
      <c r="H6" s="12">
        <v>3.61</v>
      </c>
      <c r="I6" s="12">
        <v>2.14</v>
      </c>
      <c r="J6" s="12">
        <f t="shared" si="0"/>
        <v>8560</v>
      </c>
      <c r="K6" s="13" t="str">
        <f t="shared" ref="K6" ca="1" si="2">IF(AND(F6&lt;&gt;"", I6/H6&lt;=Allowed_Lose_Ratio),"Stop Lose!",IF(AND(F6&lt;&gt;"", DAYS360(TODAY(), E6)&gt;2), "Hold Too Long", "Ok"))</f>
        <v>Stop Lose!</v>
      </c>
      <c r="L6" s="10" t="s">
        <v>174</v>
      </c>
      <c r="M6" s="10"/>
      <c r="N6" s="10"/>
    </row>
    <row r="7" spans="1:14">
      <c r="B7" s="10" t="s">
        <v>12</v>
      </c>
      <c r="C7" s="10"/>
      <c r="D7" s="10"/>
      <c r="E7" s="10"/>
      <c r="F7" s="10"/>
      <c r="G7" s="10"/>
      <c r="H7" s="12"/>
      <c r="I7" s="12" t="s">
        <v>9</v>
      </c>
      <c r="J7" s="12">
        <f>SUM(J4:J6)</f>
        <v>19420</v>
      </c>
      <c r="K7" s="13"/>
      <c r="L7" s="10">
        <f>SUMIF(F4:F6, "&lt;&gt;",J4:J6)</f>
        <v>19420</v>
      </c>
      <c r="M7" s="10" t="s">
        <v>36</v>
      </c>
      <c r="N7" s="10"/>
    </row>
    <row r="8" spans="1:14">
      <c r="A8" s="1" t="s">
        <v>23</v>
      </c>
      <c r="B8" s="10">
        <v>100200</v>
      </c>
      <c r="C8" s="10"/>
      <c r="D8" s="10"/>
      <c r="E8" s="10"/>
      <c r="F8" s="10"/>
      <c r="G8" s="10"/>
      <c r="H8" s="12">
        <v>29167</v>
      </c>
      <c r="I8" s="12" t="s">
        <v>10</v>
      </c>
      <c r="J8" s="12">
        <f>C4+J7</f>
        <v>24825</v>
      </c>
      <c r="K8" s="13">
        <f>J8-H8</f>
        <v>-4342</v>
      </c>
      <c r="L8" s="12">
        <f>J8-'20191018'!J9</f>
        <v>-2508</v>
      </c>
      <c r="M8" s="12" t="s">
        <v>38</v>
      </c>
      <c r="N8" s="10"/>
    </row>
    <row r="9" spans="1:14">
      <c r="B9" s="10"/>
      <c r="C9" s="10"/>
      <c r="D9" s="10"/>
      <c r="E9" s="10"/>
      <c r="F9" s="10"/>
      <c r="G9" s="10"/>
      <c r="H9" s="12"/>
      <c r="I9" s="12"/>
      <c r="J9" s="12"/>
      <c r="K9" s="13"/>
      <c r="L9" s="12"/>
      <c r="M9" s="12"/>
      <c r="N9" s="10"/>
    </row>
    <row r="10" spans="1:14">
      <c r="A10" s="1" t="s">
        <v>22</v>
      </c>
      <c r="B10" s="10">
        <v>51927769</v>
      </c>
      <c r="C10" s="10">
        <v>3</v>
      </c>
      <c r="D10" s="10" t="s">
        <v>84</v>
      </c>
      <c r="E10" s="11">
        <v>43703</v>
      </c>
      <c r="F10" s="11">
        <v>43756</v>
      </c>
      <c r="G10" s="10">
        <v>1300</v>
      </c>
      <c r="H10" s="12">
        <v>1.02</v>
      </c>
      <c r="I10" s="12">
        <v>0</v>
      </c>
      <c r="J10" s="12">
        <f t="shared" ref="J10" si="3">G10*I10</f>
        <v>0</v>
      </c>
      <c r="K10" s="13" t="str">
        <f ca="1">IF(AND(F10&lt;&gt;"", I10/H10&lt;=0.75),"Stop Lose!",IF(AND(F10&lt;&gt;"", _xlfn.DAYS(TODAY(), E10)&gt;2), "Hold Too Long", "Ok"))</f>
        <v>Stop Lose!</v>
      </c>
      <c r="L10" s="10"/>
      <c r="M10" s="10"/>
      <c r="N10" s="10"/>
    </row>
    <row r="11" spans="1:14">
      <c r="B11" s="10" t="s">
        <v>12</v>
      </c>
      <c r="C11" s="10"/>
      <c r="D11" s="10"/>
      <c r="E11" s="10"/>
      <c r="F11" s="10"/>
      <c r="G11" s="10"/>
      <c r="H11" s="12"/>
      <c r="I11" s="12" t="s">
        <v>9</v>
      </c>
      <c r="J11" s="12">
        <f>SUM(J10:J10)</f>
        <v>0</v>
      </c>
      <c r="K11" s="13"/>
      <c r="L11" s="10"/>
      <c r="M11" s="10"/>
      <c r="N11" s="10"/>
    </row>
    <row r="12" spans="1:14">
      <c r="A12" s="1" t="s">
        <v>23</v>
      </c>
      <c r="B12" s="10">
        <v>6300</v>
      </c>
      <c r="C12" s="10"/>
      <c r="D12" s="10"/>
      <c r="E12" s="10"/>
      <c r="F12" s="10"/>
      <c r="G12" s="10"/>
      <c r="H12" s="12">
        <v>1264</v>
      </c>
      <c r="I12" s="12" t="s">
        <v>10</v>
      </c>
      <c r="J12" s="12">
        <f>C10+J11</f>
        <v>3</v>
      </c>
      <c r="K12" s="13">
        <f>J12-H12</f>
        <v>-1261</v>
      </c>
      <c r="L12" s="12"/>
      <c r="M12" s="12"/>
      <c r="N12" s="10"/>
    </row>
    <row r="13" spans="1:14">
      <c r="B13" s="10"/>
      <c r="C13" s="10"/>
      <c r="D13" s="10"/>
      <c r="E13" s="10"/>
      <c r="F13" s="10"/>
      <c r="G13" s="10"/>
      <c r="H13" s="12"/>
      <c r="I13" s="12"/>
      <c r="J13" s="12"/>
      <c r="K13" s="13"/>
      <c r="L13" s="12"/>
      <c r="M13" s="12"/>
      <c r="N13" s="10"/>
    </row>
    <row r="14" spans="1:14" s="7" customFormat="1">
      <c r="A14" s="1" t="s">
        <v>82</v>
      </c>
      <c r="B14" s="10" t="s">
        <v>75</v>
      </c>
      <c r="C14" s="10">
        <v>49414</v>
      </c>
      <c r="D14" s="10" t="s">
        <v>186</v>
      </c>
      <c r="E14" s="11">
        <v>43759</v>
      </c>
      <c r="F14" s="11">
        <v>43784</v>
      </c>
      <c r="G14" s="10">
        <v>2000</v>
      </c>
      <c r="H14" s="12">
        <v>1.38</v>
      </c>
      <c r="I14" s="12">
        <v>0.24</v>
      </c>
      <c r="J14" s="12">
        <f>G14*I14</f>
        <v>480</v>
      </c>
      <c r="K14" s="13" t="str">
        <f ca="1">IF(AND(F14&lt;&gt;"", I14/H14&lt;=Allowed_Lose_Ratio),"Stop Lose!",IF(AND(F14&lt;&gt;"", DAYS360(TODAY(),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193</v>
      </c>
      <c r="E15" s="11">
        <v>43763</v>
      </c>
      <c r="F15" s="11">
        <v>43798</v>
      </c>
      <c r="G15" s="10">
        <v>200</v>
      </c>
      <c r="H15" s="12">
        <v>13.6</v>
      </c>
      <c r="I15" s="12">
        <v>8.6</v>
      </c>
      <c r="J15" s="12">
        <f t="shared" ref="J15:J17" si="4">G15*I15</f>
        <v>1720</v>
      </c>
      <c r="K15" s="13" t="str">
        <f t="shared" ref="K15:K16" ca="1" si="5">IF(AND(F15&lt;&gt;"", I15/H15&lt;=Allowed_Lose_Ratio),"Stop Lose!",IF(AND(F15&lt;&gt;"", DAYS360(TODAY(), E15)&gt;2), "Hold Too Long", "Ok"))</f>
        <v>Stop Lose!</v>
      </c>
      <c r="L15" s="10" t="s">
        <v>173</v>
      </c>
      <c r="M15" s="10"/>
      <c r="N15" s="13"/>
    </row>
    <row r="16" spans="1:14" s="7" customFormat="1">
      <c r="A16" s="1"/>
      <c r="B16" s="10"/>
      <c r="C16" s="10"/>
      <c r="D16" s="10" t="s">
        <v>194</v>
      </c>
      <c r="E16" s="11">
        <v>43763</v>
      </c>
      <c r="F16" s="11">
        <v>43770</v>
      </c>
      <c r="G16" s="10">
        <v>100</v>
      </c>
      <c r="H16" s="12">
        <v>24.2</v>
      </c>
      <c r="I16" s="12">
        <v>8.0500000000000007</v>
      </c>
      <c r="J16" s="12">
        <f t="shared" ref="J16" si="6">G16*I16</f>
        <v>805.00000000000011</v>
      </c>
      <c r="K16" s="13" t="str">
        <f t="shared" ca="1" si="5"/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157</v>
      </c>
      <c r="E17" s="11">
        <v>43763</v>
      </c>
      <c r="F17" s="11">
        <v>43784</v>
      </c>
      <c r="G17" s="10">
        <v>12000</v>
      </c>
      <c r="H17" s="12">
        <v>0.63</v>
      </c>
      <c r="I17" s="12">
        <v>0.83</v>
      </c>
      <c r="J17" s="12">
        <f t="shared" si="4"/>
        <v>9960</v>
      </c>
      <c r="K17" s="13" t="str">
        <f t="shared" ref="K17" ca="1" si="7">IF(AND(F17&lt;&gt;"", I17/H17&lt;=Allowed_Lose_Ratio),"Stop Lose!",IF(AND(F17&lt;&gt;"", DAYS360(TODAY(), E17)&gt;2), "Hold Too Long", "Ok"))</f>
        <v>Ok</v>
      </c>
      <c r="L17" s="10" t="s">
        <v>182</v>
      </c>
      <c r="M17" s="10"/>
      <c r="N17" s="13"/>
    </row>
    <row r="18" spans="1:14" s="7" customFormat="1">
      <c r="A18" s="1"/>
      <c r="B18" s="10" t="s">
        <v>13</v>
      </c>
      <c r="C18" s="10"/>
      <c r="D18" s="10"/>
      <c r="E18" s="10"/>
      <c r="F18" s="10"/>
      <c r="G18" s="10"/>
      <c r="H18" s="12"/>
      <c r="I18" s="12" t="s">
        <v>9</v>
      </c>
      <c r="J18" s="12">
        <f>SUM(J14:J17)</f>
        <v>12965</v>
      </c>
      <c r="K18" s="13"/>
      <c r="L18" s="10">
        <f>SUMIF(F14:F17, "&lt;&gt;",J14:J17)</f>
        <v>12965</v>
      </c>
      <c r="M18" s="10" t="s">
        <v>36</v>
      </c>
      <c r="N18" s="13"/>
    </row>
    <row r="19" spans="1:14" s="7" customFormat="1">
      <c r="A19" s="1" t="s">
        <v>23</v>
      </c>
      <c r="B19" s="10">
        <v>0</v>
      </c>
      <c r="C19" s="10"/>
      <c r="D19" s="10"/>
      <c r="E19" s="10"/>
      <c r="F19" s="10"/>
      <c r="G19" s="10"/>
      <c r="H19" s="12">
        <f>73639-8500</f>
        <v>65139</v>
      </c>
      <c r="I19" s="12" t="s">
        <v>10</v>
      </c>
      <c r="J19" s="12">
        <f>C14+J18</f>
        <v>62379</v>
      </c>
      <c r="K19" s="13">
        <f>J19-H19</f>
        <v>-2760</v>
      </c>
      <c r="L19" s="12">
        <f>J19-'20191018'!J20+8500</f>
        <v>5008</v>
      </c>
      <c r="M19" s="12" t="s">
        <v>38</v>
      </c>
      <c r="N19" s="13"/>
    </row>
    <row r="20" spans="1:14">
      <c r="B20" s="10"/>
      <c r="C20" s="10"/>
      <c r="D20" s="10"/>
      <c r="E20" s="10"/>
      <c r="F20" s="10"/>
      <c r="G20" s="10"/>
      <c r="H20" s="12"/>
      <c r="I20" s="12"/>
      <c r="J20" s="12"/>
      <c r="K20" s="13"/>
      <c r="L20" s="10"/>
      <c r="M20" s="10"/>
      <c r="N20" s="10"/>
    </row>
    <row r="21" spans="1:14">
      <c r="B21" s="10"/>
      <c r="C21" s="10"/>
      <c r="D21" s="10"/>
      <c r="E21" s="10"/>
      <c r="F21" s="10"/>
      <c r="G21" s="10"/>
      <c r="H21" s="12"/>
      <c r="I21" s="12"/>
      <c r="J21" s="12"/>
      <c r="K21" s="13"/>
      <c r="L21" s="10"/>
      <c r="M21" s="10"/>
      <c r="N21" s="10"/>
    </row>
    <row r="22" spans="1:14" s="7" customFormat="1">
      <c r="A22" s="1" t="s">
        <v>1</v>
      </c>
      <c r="B22" s="10" t="s">
        <v>5</v>
      </c>
      <c r="C22" s="10">
        <v>-4862</v>
      </c>
      <c r="D22" s="10" t="s">
        <v>60</v>
      </c>
      <c r="E22" s="10"/>
      <c r="F22" s="10"/>
      <c r="G22" s="10">
        <v>13600</v>
      </c>
      <c r="H22" s="12">
        <v>1.21</v>
      </c>
      <c r="I22" s="12">
        <v>0.53</v>
      </c>
      <c r="J22" s="12">
        <f>G22*I22</f>
        <v>7208</v>
      </c>
      <c r="K22" s="13"/>
      <c r="L22" s="10" t="s">
        <v>146</v>
      </c>
      <c r="M22" s="10"/>
      <c r="N22" s="13"/>
    </row>
    <row r="23" spans="1:14" s="7" customFormat="1">
      <c r="A23" s="1"/>
      <c r="B23" s="10"/>
      <c r="C23" s="10"/>
      <c r="D23" s="10" t="s">
        <v>11</v>
      </c>
      <c r="E23" s="10"/>
      <c r="F23" s="10"/>
      <c r="G23" s="10">
        <v>500</v>
      </c>
      <c r="H23" s="12">
        <v>10.02</v>
      </c>
      <c r="I23" s="12">
        <v>9.8699999999999992</v>
      </c>
      <c r="J23" s="12">
        <f>G23*I23</f>
        <v>4935</v>
      </c>
      <c r="K23" s="13"/>
      <c r="L23" s="10"/>
      <c r="M23" s="10"/>
      <c r="N23" s="13"/>
    </row>
    <row r="24" spans="1:14" s="7" customFormat="1">
      <c r="A24" s="1"/>
      <c r="B24" s="10"/>
      <c r="C24" s="10"/>
      <c r="D24" s="10" t="s">
        <v>25</v>
      </c>
      <c r="E24" s="10"/>
      <c r="F24" s="10"/>
      <c r="G24" s="10">
        <v>1520</v>
      </c>
      <c r="H24" s="12">
        <v>4.33</v>
      </c>
      <c r="I24" s="12">
        <v>3.4</v>
      </c>
      <c r="J24" s="12">
        <f>G24*I24</f>
        <v>5168</v>
      </c>
      <c r="K24" s="13"/>
      <c r="L24" s="10" t="s">
        <v>183</v>
      </c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SUM(J22:J24)</f>
        <v>17311</v>
      </c>
      <c r="K25" s="13"/>
      <c r="L25" s="10"/>
      <c r="M25" s="10"/>
      <c r="N25" s="13"/>
    </row>
    <row r="26" spans="1:14" s="7" customFormat="1">
      <c r="A26" s="1" t="s">
        <v>23</v>
      </c>
      <c r="B26" s="10">
        <v>24940</v>
      </c>
      <c r="C26" s="10"/>
      <c r="D26" s="10"/>
      <c r="E26" s="10"/>
      <c r="F26" s="10"/>
      <c r="G26" s="10"/>
      <c r="H26" s="12">
        <v>24739</v>
      </c>
      <c r="I26" s="12" t="s">
        <v>10</v>
      </c>
      <c r="J26" s="12">
        <f>C22+J25</f>
        <v>12449</v>
      </c>
      <c r="K26" s="13">
        <f>J26-H26</f>
        <v>-12290</v>
      </c>
      <c r="L26" s="10"/>
      <c r="M26" s="10"/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23</v>
      </c>
      <c r="B28" s="10">
        <f>B8+B12+B26</f>
        <v>131440</v>
      </c>
      <c r="C28" s="10"/>
      <c r="D28" s="10"/>
      <c r="E28" s="10"/>
      <c r="F28" s="10"/>
      <c r="G28" s="10"/>
      <c r="H28" s="12"/>
      <c r="I28" s="12" t="s">
        <v>14</v>
      </c>
      <c r="J28" s="12">
        <f>J8+J12+J26</f>
        <v>37277</v>
      </c>
      <c r="K28" s="13"/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15</v>
      </c>
      <c r="B31" s="10" t="s">
        <v>19</v>
      </c>
      <c r="C31" s="10">
        <v>37005</v>
      </c>
      <c r="D31" s="10" t="s">
        <v>55</v>
      </c>
      <c r="E31" s="10"/>
      <c r="F31" s="10"/>
      <c r="G31" s="10">
        <v>0</v>
      </c>
      <c r="H31" s="12">
        <v>9.7200000000000006</v>
      </c>
      <c r="I31" s="12">
        <v>8.6300000000000008</v>
      </c>
      <c r="J31" s="12">
        <f t="shared" ref="J31:J32" si="8">G31*I31</f>
        <v>0</v>
      </c>
      <c r="K31" s="13"/>
      <c r="L31" s="10"/>
      <c r="M31" s="10"/>
      <c r="N31" s="13"/>
    </row>
    <row r="32" spans="1:14" s="7" customFormat="1">
      <c r="A32" s="1"/>
      <c r="B32" s="10"/>
      <c r="C32" s="10"/>
      <c r="D32" s="10" t="s">
        <v>78</v>
      </c>
      <c r="E32" s="10"/>
      <c r="F32" s="10"/>
      <c r="G32" s="10">
        <v>0</v>
      </c>
      <c r="H32" s="12">
        <v>16.41</v>
      </c>
      <c r="I32" s="12">
        <v>17.45</v>
      </c>
      <c r="J32" s="12">
        <f t="shared" si="8"/>
        <v>0</v>
      </c>
      <c r="K32" s="13"/>
      <c r="L32" s="10"/>
      <c r="M32" s="10"/>
      <c r="N32" s="13"/>
    </row>
    <row r="33" spans="1:14" s="7" customFormat="1">
      <c r="A33" s="1"/>
      <c r="B33" s="10" t="s">
        <v>13</v>
      </c>
      <c r="C33" s="10"/>
      <c r="D33" s="10"/>
      <c r="E33" s="10"/>
      <c r="F33" s="10"/>
      <c r="G33" s="10"/>
      <c r="H33" s="12"/>
      <c r="I33" s="12" t="s">
        <v>9</v>
      </c>
      <c r="J33" s="12">
        <f>SUM(J31:J32)</f>
        <v>0</v>
      </c>
      <c r="K33" s="13"/>
      <c r="L33" s="10"/>
      <c r="M33" s="10"/>
      <c r="N33" s="13"/>
    </row>
    <row r="34" spans="1:14" s="7" customFormat="1">
      <c r="A34" s="1" t="s">
        <v>23</v>
      </c>
      <c r="B34" s="10">
        <v>51100</v>
      </c>
      <c r="C34" s="10"/>
      <c r="D34" s="10"/>
      <c r="E34" s="10"/>
      <c r="F34" s="10"/>
      <c r="G34" s="10"/>
      <c r="H34" s="12"/>
      <c r="I34" s="12" t="s">
        <v>10</v>
      </c>
      <c r="J34" s="12">
        <f>C31+J33</f>
        <v>37005</v>
      </c>
      <c r="K34" s="13">
        <f>J34-B34</f>
        <v>-14095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16</v>
      </c>
      <c r="C38" s="10">
        <v>17</v>
      </c>
      <c r="D38" s="10" t="s">
        <v>163</v>
      </c>
      <c r="E38" s="10"/>
      <c r="F38" s="10"/>
      <c r="G38" s="10">
        <v>16</v>
      </c>
      <c r="H38" s="12">
        <v>402.78</v>
      </c>
      <c r="I38" s="12">
        <v>456.91</v>
      </c>
      <c r="J38" s="12">
        <f>G38*I38</f>
        <v>7310.56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SUM(J38:J38)</f>
        <v>7310.56</v>
      </c>
      <c r="K39" s="13"/>
      <c r="L39" s="10"/>
      <c r="M39" s="10"/>
      <c r="N39" s="13"/>
    </row>
    <row r="40" spans="1:14" s="7" customFormat="1">
      <c r="A40" s="1" t="s">
        <v>23</v>
      </c>
      <c r="B40" s="10">
        <v>10300</v>
      </c>
      <c r="C40" s="10"/>
      <c r="D40" s="10"/>
      <c r="E40" s="10"/>
      <c r="F40" s="10"/>
      <c r="G40" s="10"/>
      <c r="H40" s="12"/>
      <c r="I40" s="12" t="s">
        <v>10</v>
      </c>
      <c r="J40" s="12">
        <f>C38+J39</f>
        <v>7327.56</v>
      </c>
      <c r="K40" s="13">
        <f t="shared" ref="K40:K52" si="9">J40-B40</f>
        <v>-2972.4399999999996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17</v>
      </c>
      <c r="C42" s="10">
        <v>29</v>
      </c>
      <c r="D42" s="10" t="s">
        <v>24</v>
      </c>
      <c r="E42" s="10"/>
      <c r="F42" s="10"/>
      <c r="G42" s="10">
        <v>75</v>
      </c>
      <c r="H42" s="12">
        <v>65.2</v>
      </c>
      <c r="I42" s="12">
        <v>26.53</v>
      </c>
      <c r="J42" s="12">
        <f t="shared" ref="J42" si="10">G42*I42</f>
        <v>1989.75</v>
      </c>
      <c r="K42" s="13"/>
      <c r="L42" s="10" t="s">
        <v>161</v>
      </c>
      <c r="M42" s="10"/>
      <c r="N42" s="13"/>
    </row>
    <row r="43" spans="1:14" s="7" customFormat="1">
      <c r="A43" s="1"/>
      <c r="B43" s="10"/>
      <c r="C43" s="10"/>
      <c r="D43" s="10" t="s">
        <v>163</v>
      </c>
      <c r="E43" s="10"/>
      <c r="F43" s="10"/>
      <c r="G43" s="10">
        <v>17</v>
      </c>
      <c r="H43" s="12">
        <v>402.2</v>
      </c>
      <c r="I43" s="12">
        <v>456.91</v>
      </c>
      <c r="J43" s="12">
        <f>G43*I43</f>
        <v>7767.47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SUM(J42:J43)</f>
        <v>9757.2200000000012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17000</v>
      </c>
      <c r="C45" s="10"/>
      <c r="D45" s="10"/>
      <c r="E45" s="10"/>
      <c r="F45" s="10"/>
      <c r="G45" s="10"/>
      <c r="H45" s="12"/>
      <c r="I45" s="12" t="s">
        <v>10</v>
      </c>
      <c r="J45" s="12">
        <f>C42+J44</f>
        <v>9786.2200000000012</v>
      </c>
      <c r="K45" s="13">
        <f t="shared" si="9"/>
        <v>-7213.7799999999988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20</v>
      </c>
      <c r="C47" s="10">
        <v>121</v>
      </c>
      <c r="D47" s="10" t="s">
        <v>68</v>
      </c>
      <c r="E47" s="10"/>
      <c r="F47" s="10"/>
      <c r="G47" s="10">
        <v>1300</v>
      </c>
      <c r="H47" s="12">
        <v>5.4</v>
      </c>
      <c r="I47" s="12">
        <v>4.97</v>
      </c>
      <c r="J47" s="12">
        <f t="shared" ref="J47" si="11">G47*I47</f>
        <v>6461</v>
      </c>
      <c r="K47" s="13"/>
      <c r="L47" s="10" t="s">
        <v>162</v>
      </c>
      <c r="M47" s="10"/>
      <c r="N47" s="13"/>
    </row>
    <row r="48" spans="1:14" s="7" customFormat="1">
      <c r="A48" s="1"/>
      <c r="B48" s="10" t="s">
        <v>12</v>
      </c>
      <c r="C48" s="10"/>
      <c r="D48" s="10"/>
      <c r="E48" s="10"/>
      <c r="F48" s="10"/>
      <c r="G48" s="10"/>
      <c r="H48" s="12"/>
      <c r="I48" s="12" t="s">
        <v>9</v>
      </c>
      <c r="J48" s="12">
        <f>SUM(J47:J47)</f>
        <v>6461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14100</v>
      </c>
      <c r="C49" s="10"/>
      <c r="D49" s="10"/>
      <c r="E49" s="10"/>
      <c r="F49" s="10"/>
      <c r="G49" s="10"/>
      <c r="H49" s="12"/>
      <c r="I49" s="12" t="s">
        <v>10</v>
      </c>
      <c r="J49" s="12">
        <f>C47+J48</f>
        <v>6582</v>
      </c>
      <c r="K49" s="13">
        <f t="shared" si="9"/>
        <v>-7518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23</v>
      </c>
      <c r="B52" s="10">
        <f>B40+B45+B49</f>
        <v>41400</v>
      </c>
      <c r="C52" s="10"/>
      <c r="D52" s="10"/>
      <c r="E52" s="10"/>
      <c r="F52" s="10"/>
      <c r="G52" s="10"/>
      <c r="H52" s="12"/>
      <c r="I52" s="12" t="s">
        <v>14</v>
      </c>
      <c r="J52" s="12">
        <f>J40+J45+J48</f>
        <v>23574.780000000002</v>
      </c>
      <c r="K52" s="13">
        <f t="shared" si="9"/>
        <v>-17825.219999999998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N94"/>
  <sheetViews>
    <sheetView zoomScaleNormal="100" workbookViewId="0">
      <selection activeCell="L22" sqref="L2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5374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0.4</v>
      </c>
      <c r="J4" s="12">
        <f t="shared" ref="J4:J7" si="0">G4*I4</f>
        <v>4800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2000</v>
      </c>
      <c r="H5" s="12">
        <v>0.8</v>
      </c>
      <c r="I5" s="12">
        <v>0.95</v>
      </c>
      <c r="J5" s="12">
        <f t="shared" ref="J5" si="2">G5*I5</f>
        <v>1900</v>
      </c>
      <c r="K5" s="13" t="str">
        <f t="shared" ref="K5" ca="1" si="3">IF(AND(F5&lt;&gt;"", I5/H5&lt;=Allowed_Lose_Ratio),"Stop Lose!",IF(AND(F5&lt;&gt;"", DAYS360(TODAY(), E5)&gt;2), "Hold Too Long", "Ok"))</f>
        <v>Ok</v>
      </c>
      <c r="N5" s="10"/>
    </row>
    <row r="6" spans="1:14">
      <c r="B6" s="10"/>
      <c r="C6" s="10"/>
      <c r="D6" s="10" t="s">
        <v>176</v>
      </c>
      <c r="E6" s="11">
        <v>43756</v>
      </c>
      <c r="F6" s="11">
        <v>43770</v>
      </c>
      <c r="G6" s="10">
        <v>400</v>
      </c>
      <c r="H6" s="12">
        <v>6.63</v>
      </c>
      <c r="I6" s="12">
        <v>7.32</v>
      </c>
      <c r="J6" s="12">
        <f t="shared" si="0"/>
        <v>2928</v>
      </c>
      <c r="K6" s="13" t="str">
        <f ca="1">IF(AND(F6&lt;&gt;"", I6/H6&lt;=Allowed_Lose_Ratio),"Stop Lose!",IF(AND(F6&lt;&gt;"", DAYS360(TODAY(), E6)&gt;2), "Hold Too Long", "Ok"))</f>
        <v>Ok</v>
      </c>
      <c r="L6" s="10" t="s">
        <v>192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4000</v>
      </c>
      <c r="H7" s="12">
        <v>3.61</v>
      </c>
      <c r="I7" s="12">
        <v>1.53</v>
      </c>
      <c r="J7" s="12">
        <f t="shared" si="0"/>
        <v>6120</v>
      </c>
      <c r="K7" s="13" t="str">
        <f t="shared" ref="K7" ca="1" si="4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15748</v>
      </c>
      <c r="K8" s="13"/>
      <c r="L8" s="10">
        <f>SUMIF(F4:F7, "&lt;&gt;",J4:J7)</f>
        <v>15748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24825</v>
      </c>
      <c r="I9" s="12" t="s">
        <v>10</v>
      </c>
      <c r="J9" s="12">
        <f>C4+J8</f>
        <v>21122</v>
      </c>
      <c r="K9" s="13">
        <f>J9-H9</f>
        <v>-3703</v>
      </c>
      <c r="L9" s="12">
        <f>J9-'20191025'!J8</f>
        <v>-3703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5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42395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0.15</v>
      </c>
      <c r="J15" s="12">
        <f>G15*I15</f>
        <v>300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8.16</v>
      </c>
      <c r="J16" s="12">
        <f t="shared" ref="J16:J19" si="6">G16*I16</f>
        <v>1632</v>
      </c>
      <c r="K16" s="13" t="str">
        <f t="shared" ref="K16:K18" ca="1" si="7">IF(AND(F16&lt;&gt;"", I16/H16&lt;=Allowed_Lose_Ratio),"Stop Lose!",IF(AND(F16&lt;&gt;"", DAYS360(TODAY(), E16)&gt;2), "Hold Too Long", "Ok"))</f>
        <v>Stop Lose!</v>
      </c>
      <c r="L16" s="10" t="s">
        <v>173</v>
      </c>
      <c r="M16" s="10"/>
      <c r="N16" s="13"/>
    </row>
    <row r="17" spans="1:14" s="7" customFormat="1">
      <c r="A17" s="1"/>
      <c r="B17" s="10"/>
      <c r="C17" s="10"/>
      <c r="D17" s="10" t="s">
        <v>194</v>
      </c>
      <c r="E17" s="11">
        <v>43763</v>
      </c>
      <c r="F17" s="11">
        <v>43770</v>
      </c>
      <c r="G17" s="10">
        <v>100</v>
      </c>
      <c r="H17" s="12">
        <v>24.2</v>
      </c>
      <c r="I17" s="12">
        <v>3</v>
      </c>
      <c r="J17" s="12">
        <f t="shared" si="6"/>
        <v>300</v>
      </c>
      <c r="K17" s="13" t="str">
        <f t="shared" ca="1" si="7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43766</v>
      </c>
      <c r="F18" s="11">
        <v>43777</v>
      </c>
      <c r="G18" s="10">
        <v>6000</v>
      </c>
      <c r="H18" s="12">
        <v>0.44</v>
      </c>
      <c r="I18" s="12">
        <v>0.37</v>
      </c>
      <c r="J18" s="12">
        <f t="shared" ref="J18" si="8">G18*I18</f>
        <v>2220</v>
      </c>
      <c r="K18" s="13" t="str">
        <f t="shared" ca="1" si="7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157</v>
      </c>
      <c r="E19" s="11">
        <v>43766</v>
      </c>
      <c r="F19" s="11">
        <v>43784</v>
      </c>
      <c r="G19" s="10">
        <v>20000</v>
      </c>
      <c r="H19" s="12">
        <v>0.7</v>
      </c>
      <c r="I19" s="12">
        <v>0.5</v>
      </c>
      <c r="J19" s="12">
        <f t="shared" si="6"/>
        <v>10000</v>
      </c>
      <c r="K19" s="13" t="str">
        <f t="shared" ref="K19" ca="1" si="9">IF(AND(F19&lt;&gt;"", I19/H19&lt;=Allowed_Lose_Ratio),"Stop Lose!",IF(AND(F19&lt;&gt;"", DAYS360(TODAY(), E19)&gt;2), "Hold Too Long", "Ok"))</f>
        <v>Ok</v>
      </c>
      <c r="L19" s="10" t="s">
        <v>182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SUM(J15:J19)</f>
        <v>14452</v>
      </c>
      <c r="K20" s="13"/>
      <c r="L20" s="10">
        <f>SUMIF(F15:F19, "&lt;&gt;",J15:J19)</f>
        <v>14452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62379</v>
      </c>
      <c r="I21" s="12" t="s">
        <v>10</v>
      </c>
      <c r="J21" s="12">
        <f>C15+J20</f>
        <v>56847</v>
      </c>
      <c r="K21" s="13">
        <f>J21-H21</f>
        <v>-5532</v>
      </c>
      <c r="L21" s="12">
        <f>J21-'20191025'!J19</f>
        <v>-5532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0.53</v>
      </c>
      <c r="J24" s="12">
        <f>G24*I24</f>
        <v>7208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500</v>
      </c>
      <c r="H25" s="12">
        <v>10.02</v>
      </c>
      <c r="I25" s="12">
        <v>9.8699999999999992</v>
      </c>
      <c r="J25" s="12">
        <f>G25*I25</f>
        <v>4935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1520</v>
      </c>
      <c r="H26" s="12">
        <v>4.33</v>
      </c>
      <c r="I26" s="12">
        <v>3.4</v>
      </c>
      <c r="J26" s="12">
        <f>G26*I26</f>
        <v>5168</v>
      </c>
      <c r="K26" s="13"/>
      <c r="L26" s="10" t="s">
        <v>183</v>
      </c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17311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12449</v>
      </c>
      <c r="K28" s="13">
        <f>J28-H28</f>
        <v>-12290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B9+B13+B21+B28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J9+J13+J21+J28</f>
        <v>90421</v>
      </c>
      <c r="K30" s="13">
        <f>J30-B30</f>
        <v>-41019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17858</v>
      </c>
      <c r="D33" s="10" t="s">
        <v>55</v>
      </c>
      <c r="E33" s="10"/>
      <c r="F33" s="10"/>
      <c r="G33" s="10">
        <v>0</v>
      </c>
      <c r="H33" s="12">
        <v>9.7200000000000006</v>
      </c>
      <c r="I33" s="12">
        <v>8.6300000000000008</v>
      </c>
      <c r="J33" s="12">
        <f t="shared" ref="J33:J34" si="10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600</v>
      </c>
      <c r="H34" s="12">
        <v>16.12</v>
      </c>
      <c r="I34" s="12">
        <v>16.3</v>
      </c>
      <c r="J34" s="12">
        <f t="shared" si="10"/>
        <v>9780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9780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27638</v>
      </c>
      <c r="K36" s="13">
        <f>J36-B36</f>
        <v>-23462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1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2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1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4.97</v>
      </c>
      <c r="J49" s="12">
        <f t="shared" ref="J49" si="13">G49*I49</f>
        <v>6461</v>
      </c>
      <c r="K49" s="13"/>
      <c r="L49" s="10" t="s">
        <v>162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6461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6582</v>
      </c>
      <c r="K51" s="13">
        <f t="shared" si="11"/>
        <v>-7518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23574.780000000002</v>
      </c>
      <c r="K54" s="13">
        <f t="shared" si="11"/>
        <v>-17825.219999999998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N96"/>
  <sheetViews>
    <sheetView topLeftCell="A3" zoomScaleNormal="100" workbookViewId="0">
      <selection activeCell="I36" sqref="I3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5374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0.22</v>
      </c>
      <c r="J4" s="12">
        <f t="shared" ref="J4:J7" si="0">G4*I4</f>
        <v>2640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2000</v>
      </c>
      <c r="H5" s="12">
        <v>0.8</v>
      </c>
      <c r="I5" s="12">
        <v>0.54</v>
      </c>
      <c r="J5" s="12">
        <f t="shared" si="0"/>
        <v>1080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176</v>
      </c>
      <c r="E6" s="11">
        <v>43756</v>
      </c>
      <c r="F6" s="11">
        <v>43770</v>
      </c>
      <c r="G6" s="10">
        <v>400</v>
      </c>
      <c r="H6" s="12">
        <v>6.63</v>
      </c>
      <c r="I6" s="12">
        <v>0.35</v>
      </c>
      <c r="J6" s="12">
        <f t="shared" si="0"/>
        <v>140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192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4000</v>
      </c>
      <c r="H7" s="12">
        <v>3.61</v>
      </c>
      <c r="I7" s="12">
        <v>1.98</v>
      </c>
      <c r="J7" s="12">
        <f t="shared" si="0"/>
        <v>7920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11780</v>
      </c>
      <c r="K8" s="13"/>
      <c r="L8" s="10">
        <f>SUMIF(F4:F7, "&lt;&gt;",J4:J7)</f>
        <v>11780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21122</v>
      </c>
      <c r="I9" s="12" t="s">
        <v>10</v>
      </c>
      <c r="J9" s="12">
        <f>C4+J8</f>
        <v>17154</v>
      </c>
      <c r="K9" s="13">
        <f>J9-H9</f>
        <v>-3968</v>
      </c>
      <c r="L9" s="12">
        <f>J9-'20191025'!J8</f>
        <v>-7671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41088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7.0000000000000007E-2</v>
      </c>
      <c r="J15" s="12">
        <f>G15*I15</f>
        <v>140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9.84</v>
      </c>
      <c r="J16" s="12">
        <f t="shared" ref="J16:J21" si="5">G16*I16</f>
        <v>1968</v>
      </c>
      <c r="K16" s="13" t="str">
        <f t="shared" ref="K16:K20" ca="1" si="6">IF(AND(F16&lt;&gt;"", I16/H16&lt;=Allowed_Lose_Ratio),"Stop Lose!",IF(AND(F16&lt;&gt;"", DAYS360(TODAY(), E16)&gt;2), "Hold Too Long", "Ok"))</f>
        <v>Ok</v>
      </c>
      <c r="L16" s="10" t="s">
        <v>173</v>
      </c>
      <c r="M16" s="10"/>
      <c r="N16" s="13"/>
    </row>
    <row r="17" spans="1:14" s="7" customFormat="1">
      <c r="A17" s="1"/>
      <c r="B17" s="10"/>
      <c r="C17" s="10"/>
      <c r="D17" s="10" t="s">
        <v>197</v>
      </c>
      <c r="E17" s="11">
        <v>43767</v>
      </c>
      <c r="F17" s="11">
        <v>43770</v>
      </c>
      <c r="G17" s="10">
        <v>100</v>
      </c>
      <c r="H17" s="12">
        <v>6.85</v>
      </c>
      <c r="I17" s="12">
        <v>6.85</v>
      </c>
      <c r="J17" s="12">
        <f t="shared" ref="J17" si="7">G17*I17</f>
        <v>685</v>
      </c>
      <c r="K17" s="13" t="str">
        <f t="shared" ref="K17" ca="1" si="8">IF(AND(F17&lt;&gt;"", I17/H17&lt;=Allowed_Lose_Ratio),"Stop Lose!",IF(AND(F17&lt;&gt;"", DAYS360(TODAY(), E17)&gt;2), "Hold Too Long", "Ok"))</f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198</v>
      </c>
      <c r="E18" s="11">
        <v>43767</v>
      </c>
      <c r="F18" s="11">
        <v>43770</v>
      </c>
      <c r="G18" s="10">
        <v>100</v>
      </c>
      <c r="H18" s="12">
        <v>6.2</v>
      </c>
      <c r="I18" s="12">
        <v>6.15</v>
      </c>
      <c r="J18" s="12">
        <f t="shared" ref="J18" si="9">G18*I18</f>
        <v>615</v>
      </c>
      <c r="K18" s="13" t="str">
        <f t="shared" ref="K18" ca="1" si="10">IF(AND(F18&lt;&gt;"", I18/H18&lt;=Allowed_Lose_Ratio),"Stop Lose!",IF(AND(F18&lt;&gt;"", DAYS360(TODAY(), E18)&gt;2), "Hold Too Long", "Ok"))</f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194</v>
      </c>
      <c r="E19" s="11">
        <v>43763</v>
      </c>
      <c r="F19" s="11">
        <v>43770</v>
      </c>
      <c r="G19" s="10">
        <v>100</v>
      </c>
      <c r="H19" s="12">
        <v>24.2</v>
      </c>
      <c r="I19" s="12">
        <v>2.76</v>
      </c>
      <c r="J19" s="12">
        <f t="shared" si="5"/>
        <v>276</v>
      </c>
      <c r="K19" s="13" t="str">
        <f t="shared" ca="1" si="6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157</v>
      </c>
      <c r="E20" s="11">
        <v>43766</v>
      </c>
      <c r="F20" s="11">
        <v>43777</v>
      </c>
      <c r="G20" s="10">
        <v>6000</v>
      </c>
      <c r="H20" s="12">
        <v>0.44</v>
      </c>
      <c r="I20" s="12">
        <v>0.45</v>
      </c>
      <c r="J20" s="12">
        <f t="shared" si="5"/>
        <v>2700</v>
      </c>
      <c r="K20" s="13" t="str">
        <f t="shared" ca="1" si="6"/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157</v>
      </c>
      <c r="E21" s="11">
        <v>43766</v>
      </c>
      <c r="F21" s="11">
        <v>43784</v>
      </c>
      <c r="G21" s="10">
        <v>20000</v>
      </c>
      <c r="H21" s="12">
        <v>0.7</v>
      </c>
      <c r="I21" s="12">
        <v>0.55000000000000004</v>
      </c>
      <c r="J21" s="12">
        <f t="shared" si="5"/>
        <v>11000</v>
      </c>
      <c r="K21" s="13" t="str">
        <f t="shared" ref="K21" ca="1" si="11">IF(AND(F21&lt;&gt;"", I21/H21&lt;=Allowed_Lose_Ratio),"Stop Lose!",IF(AND(F21&lt;&gt;"", DAYS360(TODAY(), E21)&gt;2), "Hold Too Long", "Ok"))</f>
        <v>Ok</v>
      </c>
      <c r="L21" s="10" t="s">
        <v>196</v>
      </c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17384</v>
      </c>
      <c r="K22" s="13"/>
      <c r="L22" s="10">
        <f>SUMIF(F15:F21, "&lt;&gt;",J15:J21)</f>
        <v>17384</v>
      </c>
      <c r="M22" s="10" t="s">
        <v>36</v>
      </c>
      <c r="N22" s="13"/>
    </row>
    <row r="23" spans="1:14" s="7" customFormat="1">
      <c r="A23" s="1" t="s">
        <v>23</v>
      </c>
      <c r="B23" s="10">
        <v>0</v>
      </c>
      <c r="C23" s="10"/>
      <c r="D23" s="10"/>
      <c r="E23" s="10"/>
      <c r="F23" s="10"/>
      <c r="G23" s="10"/>
      <c r="H23" s="12">
        <v>56847</v>
      </c>
      <c r="I23" s="12" t="s">
        <v>10</v>
      </c>
      <c r="J23" s="12">
        <f>C15+J22</f>
        <v>58472</v>
      </c>
      <c r="K23" s="13">
        <f>J23-H23</f>
        <v>1625</v>
      </c>
      <c r="L23" s="12">
        <f>J23-'20191025'!J19</f>
        <v>-3907</v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-4862</v>
      </c>
      <c r="D26" s="10" t="s">
        <v>60</v>
      </c>
      <c r="E26" s="10"/>
      <c r="F26" s="10"/>
      <c r="G26" s="10">
        <v>13600</v>
      </c>
      <c r="H26" s="12">
        <v>1.21</v>
      </c>
      <c r="I26" s="12">
        <v>0.53</v>
      </c>
      <c r="J26" s="12">
        <f>G26*I26</f>
        <v>7208</v>
      </c>
      <c r="K26" s="13"/>
      <c r="L26" s="10" t="s">
        <v>146</v>
      </c>
      <c r="M26" s="10"/>
      <c r="N26" s="13"/>
    </row>
    <row r="27" spans="1:14" s="7" customFormat="1">
      <c r="A27" s="1"/>
      <c r="B27" s="10"/>
      <c r="C27" s="10"/>
      <c r="D27" s="10" t="s">
        <v>11</v>
      </c>
      <c r="E27" s="10"/>
      <c r="F27" s="10"/>
      <c r="G27" s="10">
        <v>500</v>
      </c>
      <c r="H27" s="12">
        <v>10.02</v>
      </c>
      <c r="I27" s="12">
        <v>9.8699999999999992</v>
      </c>
      <c r="J27" s="12">
        <f>G27*I27</f>
        <v>4935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1520</v>
      </c>
      <c r="H28" s="12">
        <v>4.33</v>
      </c>
      <c r="I28" s="12">
        <v>3.4</v>
      </c>
      <c r="J28" s="12">
        <f>G28*I28</f>
        <v>5168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17311</v>
      </c>
      <c r="K29" s="13"/>
      <c r="L29" s="10"/>
      <c r="M29" s="10"/>
      <c r="N29" s="13"/>
    </row>
    <row r="30" spans="1:14" s="7" customFormat="1">
      <c r="A30" s="1" t="s">
        <v>23</v>
      </c>
      <c r="B30" s="10">
        <v>24940</v>
      </c>
      <c r="C30" s="10"/>
      <c r="D30" s="10"/>
      <c r="E30" s="10"/>
      <c r="F30" s="10"/>
      <c r="G30" s="10"/>
      <c r="H30" s="12">
        <v>24739</v>
      </c>
      <c r="I30" s="12" t="s">
        <v>10</v>
      </c>
      <c r="J30" s="12">
        <f>C26+J29</f>
        <v>12449</v>
      </c>
      <c r="K30" s="13">
        <f>J30-H30</f>
        <v>-12290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3">
        <f>B9+B13+B23+B30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J9+J13+J23+J30</f>
        <v>88078</v>
      </c>
      <c r="K32" s="13">
        <f>J32-B32</f>
        <v>-43362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16639</v>
      </c>
      <c r="D35" s="10" t="s">
        <v>55</v>
      </c>
      <c r="E35" s="10"/>
      <c r="F35" s="10"/>
      <c r="G35" s="10">
        <v>1500</v>
      </c>
      <c r="H35" s="12">
        <v>7.12</v>
      </c>
      <c r="I35" s="12">
        <v>7.35</v>
      </c>
      <c r="J35" s="12">
        <f t="shared" ref="J35:J36" si="12">G35*I35</f>
        <v>11025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78</v>
      </c>
      <c r="E36" s="10"/>
      <c r="F36" s="10"/>
      <c r="G36" s="10">
        <v>600</v>
      </c>
      <c r="H36" s="12">
        <v>16.12</v>
      </c>
      <c r="I36" s="12">
        <v>16.510000000000002</v>
      </c>
      <c r="J36" s="12">
        <f t="shared" si="12"/>
        <v>9906.0000000000018</v>
      </c>
      <c r="K36" s="13"/>
      <c r="L36" s="10"/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SUM(J35:J36)</f>
        <v>20931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C35+J37</f>
        <v>37570</v>
      </c>
      <c r="K38" s="13">
        <f>J38-B38</f>
        <v>-13530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456.91</v>
      </c>
      <c r="J42" s="12">
        <f>G42*I42</f>
        <v>7310.56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7310.56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7327.56</v>
      </c>
      <c r="K44" s="13">
        <f t="shared" ref="K44:K56" si="13">J44-B44</f>
        <v>-2972.4399999999996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26.53</v>
      </c>
      <c r="J46" s="12">
        <f t="shared" ref="J46" si="14">G46*I46</f>
        <v>1989.75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456.91</v>
      </c>
      <c r="J47" s="12">
        <f>G47*I47</f>
        <v>7767.47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9757.2200000000012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9786.2200000000012</v>
      </c>
      <c r="K49" s="13">
        <f t="shared" si="13"/>
        <v>-7213.7799999999988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4.97</v>
      </c>
      <c r="J51" s="12">
        <f t="shared" ref="J51" si="15">G51*I51</f>
        <v>6461</v>
      </c>
      <c r="K51" s="13"/>
      <c r="L51" s="10" t="s">
        <v>162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6461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6582</v>
      </c>
      <c r="K53" s="13">
        <f t="shared" si="13"/>
        <v>-7518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23574.780000000002</v>
      </c>
      <c r="K56" s="13">
        <f t="shared" si="13"/>
        <v>-17825.219999999998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N97"/>
  <sheetViews>
    <sheetView topLeftCell="B1" zoomScaleNormal="100" workbookViewId="0">
      <selection activeCell="H9" sqref="H9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5374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0.13</v>
      </c>
      <c r="J4" s="12">
        <f t="shared" ref="J4:J7" si="0">G4*I4</f>
        <v>1560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2000</v>
      </c>
      <c r="H5" s="12">
        <v>0.8</v>
      </c>
      <c r="I5" s="12">
        <v>0.5</v>
      </c>
      <c r="J5" s="12">
        <f t="shared" si="0"/>
        <v>1000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176</v>
      </c>
      <c r="E6" s="11">
        <v>43756</v>
      </c>
      <c r="F6" s="11">
        <v>43770</v>
      </c>
      <c r="G6" s="10">
        <v>400</v>
      </c>
      <c r="H6" s="12">
        <v>6.63</v>
      </c>
      <c r="I6" s="12">
        <v>0.27</v>
      </c>
      <c r="J6" s="12">
        <f t="shared" si="0"/>
        <v>108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192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4000</v>
      </c>
      <c r="H7" s="12">
        <v>3.61</v>
      </c>
      <c r="I7" s="12">
        <v>1.67</v>
      </c>
      <c r="J7" s="12">
        <f t="shared" si="0"/>
        <v>6680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9348</v>
      </c>
      <c r="K8" s="13"/>
      <c r="L8" s="10">
        <f>SUMIF(F4:F7, "&lt;&gt;",J4:J7)</f>
        <v>9348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17154</v>
      </c>
      <c r="I9" s="12" t="s">
        <v>10</v>
      </c>
      <c r="J9" s="12">
        <f>C4+J8</f>
        <v>14722</v>
      </c>
      <c r="K9" s="13">
        <f>J9-H9</f>
        <v>-2432</v>
      </c>
      <c r="L9" s="12">
        <f>J9-'20191025'!J8</f>
        <v>-10103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40363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7.0000000000000007E-2</v>
      </c>
      <c r="J15" s="12">
        <f>G15*I15</f>
        <v>140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10.45</v>
      </c>
      <c r="J16" s="12">
        <f t="shared" ref="J16:J22" si="5">G16*I16</f>
        <v>2090</v>
      </c>
      <c r="K16" s="13" t="str">
        <f t="shared" ref="K16:K21" ca="1" si="6">IF(AND(F16&lt;&gt;"", I16/H16&lt;=Allowed_Lose_Ratio),"Stop Lose!",IF(AND(F16&lt;&gt;"", DAYS360(TODAY(), E16)&gt;2), "Hold Too Long", "Ok"))</f>
        <v>Ok</v>
      </c>
      <c r="L16" s="10"/>
      <c r="M16" s="10"/>
      <c r="N16" s="13"/>
    </row>
    <row r="17" spans="1:14" s="7" customFormat="1">
      <c r="A17" s="1"/>
      <c r="B17" s="10"/>
      <c r="C17" s="10"/>
      <c r="D17" s="10" t="s">
        <v>197</v>
      </c>
      <c r="E17" s="11">
        <v>43767</v>
      </c>
      <c r="F17" s="11">
        <v>43770</v>
      </c>
      <c r="G17" s="10">
        <v>100</v>
      </c>
      <c r="H17" s="12">
        <v>6.85</v>
      </c>
      <c r="I17" s="12">
        <v>6.85</v>
      </c>
      <c r="J17" s="12">
        <f t="shared" si="5"/>
        <v>685</v>
      </c>
      <c r="K17" s="13" t="str">
        <f t="shared" ref="K17:K18" ca="1" si="7">IF(AND(F17&lt;&gt;"", I17/H17&lt;=Allowed_Lose_Ratio),"Stop Lose!",IF(AND(F17&lt;&gt;"", DAYS360(TODAY(), E17)&gt;2), "Hold Too Long", "Ok"))</f>
        <v>Ok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200</v>
      </c>
      <c r="E18" s="11">
        <v>43768</v>
      </c>
      <c r="F18" s="11">
        <v>43770</v>
      </c>
      <c r="G18" s="10">
        <v>600</v>
      </c>
      <c r="H18" s="12">
        <v>1.2</v>
      </c>
      <c r="I18" s="12">
        <v>1.72</v>
      </c>
      <c r="J18" s="12">
        <f t="shared" ref="J18" si="8">G18*I18</f>
        <v>1032</v>
      </c>
      <c r="K18" s="13" t="str">
        <f t="shared" ca="1" si="7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198</v>
      </c>
      <c r="E19" s="11">
        <v>43767</v>
      </c>
      <c r="F19" s="11">
        <v>43770</v>
      </c>
      <c r="G19" s="10">
        <v>100</v>
      </c>
      <c r="H19" s="12">
        <v>6.2</v>
      </c>
      <c r="I19" s="12">
        <v>6.35</v>
      </c>
      <c r="J19" s="12">
        <f t="shared" si="5"/>
        <v>635</v>
      </c>
      <c r="K19" s="13" t="str">
        <f t="shared" ref="K19" ca="1" si="9">IF(AND(F19&lt;&gt;"", I19/H19&lt;=Allowed_Lose_Ratio),"Stop Lose!",IF(AND(F19&lt;&gt;"", DAYS360(TODAY(), E19)&gt;2), "Hold Too Long", "Ok"))</f>
        <v>Ok</v>
      </c>
      <c r="L19" s="10" t="s">
        <v>199</v>
      </c>
      <c r="M19" s="10"/>
      <c r="N19" s="13"/>
    </row>
    <row r="20" spans="1:14" s="7" customFormat="1">
      <c r="A20" s="1"/>
      <c r="B20" s="10"/>
      <c r="C20" s="10"/>
      <c r="D20" s="10" t="s">
        <v>194</v>
      </c>
      <c r="E20" s="11">
        <v>43763</v>
      </c>
      <c r="F20" s="11">
        <v>43770</v>
      </c>
      <c r="G20" s="10">
        <v>100</v>
      </c>
      <c r="H20" s="12">
        <v>24.2</v>
      </c>
      <c r="I20" s="12">
        <v>0.76</v>
      </c>
      <c r="J20" s="12">
        <f t="shared" si="5"/>
        <v>76</v>
      </c>
      <c r="K20" s="13" t="str">
        <f t="shared" ca="1" si="6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157</v>
      </c>
      <c r="E21" s="11">
        <v>43766</v>
      </c>
      <c r="F21" s="11">
        <v>43777</v>
      </c>
      <c r="G21" s="10">
        <v>6000</v>
      </c>
      <c r="H21" s="12">
        <v>0.44</v>
      </c>
      <c r="I21" s="12">
        <v>0.41</v>
      </c>
      <c r="J21" s="12">
        <f t="shared" si="5"/>
        <v>2460</v>
      </c>
      <c r="K21" s="13" t="str">
        <f t="shared" ca="1" si="6"/>
        <v>Ok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43766</v>
      </c>
      <c r="F22" s="11">
        <v>43784</v>
      </c>
      <c r="G22" s="10">
        <v>20000</v>
      </c>
      <c r="H22" s="12">
        <v>0.7</v>
      </c>
      <c r="I22" s="12">
        <v>0.61</v>
      </c>
      <c r="J22" s="12">
        <f t="shared" si="5"/>
        <v>12200</v>
      </c>
      <c r="K22" s="13" t="str">
        <f t="shared" ref="K22" ca="1" si="10">IF(AND(F22&lt;&gt;"", I22/H22&lt;=Allowed_Lose_Ratio),"Stop Lose!",IF(AND(F22&lt;&gt;"", DAYS360(TODAY(), E22)&gt;2), "Hold Too Long", "Ok"))</f>
        <v>Ok</v>
      </c>
      <c r="L22" s="10" t="s">
        <v>196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19318</v>
      </c>
      <c r="K23" s="13"/>
      <c r="L23" s="10">
        <f>SUMIF(F15:F22, "&lt;&gt;",J15:J22)</f>
        <v>19318</v>
      </c>
      <c r="M23" s="10" t="s">
        <v>36</v>
      </c>
      <c r="N23" s="13"/>
    </row>
    <row r="24" spans="1:14" s="7" customFormat="1">
      <c r="A24" s="1" t="s">
        <v>23</v>
      </c>
      <c r="B24" s="10">
        <v>0</v>
      </c>
      <c r="C24" s="10"/>
      <c r="D24" s="10"/>
      <c r="E24" s="10"/>
      <c r="F24" s="10"/>
      <c r="G24" s="10"/>
      <c r="H24" s="12">
        <v>58472</v>
      </c>
      <c r="I24" s="12" t="s">
        <v>10</v>
      </c>
      <c r="J24" s="12">
        <f>C15+J23</f>
        <v>59681</v>
      </c>
      <c r="K24" s="13">
        <f>J24-H24</f>
        <v>1209</v>
      </c>
      <c r="L24" s="12">
        <f>J24-'20191025'!J19</f>
        <v>-2698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-4862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11</v>
      </c>
      <c r="E28" s="10"/>
      <c r="F28" s="10"/>
      <c r="G28" s="10">
        <v>500</v>
      </c>
      <c r="H28" s="12">
        <v>10.02</v>
      </c>
      <c r="I28" s="12">
        <v>9.8699999999999992</v>
      </c>
      <c r="J28" s="12">
        <f>G28*I28</f>
        <v>4935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1520</v>
      </c>
      <c r="H29" s="12">
        <v>4.33</v>
      </c>
      <c r="I29" s="12">
        <v>3.4</v>
      </c>
      <c r="J29" s="12">
        <f>G29*I29</f>
        <v>5168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SUM(J27:J29)</f>
        <v>17311</v>
      </c>
      <c r="K30" s="13"/>
      <c r="L30" s="10"/>
      <c r="M30" s="10"/>
      <c r="N30" s="13"/>
    </row>
    <row r="31" spans="1:14" s="7" customFormat="1">
      <c r="A31" s="1" t="s">
        <v>23</v>
      </c>
      <c r="B31" s="10">
        <v>24940</v>
      </c>
      <c r="C31" s="10"/>
      <c r="D31" s="10"/>
      <c r="E31" s="10"/>
      <c r="F31" s="10"/>
      <c r="G31" s="10"/>
      <c r="H31" s="12">
        <v>24739</v>
      </c>
      <c r="I31" s="12" t="s">
        <v>10</v>
      </c>
      <c r="J31" s="12">
        <f>C27+J30</f>
        <v>12449</v>
      </c>
      <c r="K31" s="13">
        <f>J31-H31</f>
        <v>-12290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3">
        <f>B9+B13+B24+B31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J9+J13+J24+J31</f>
        <v>86855</v>
      </c>
      <c r="K33" s="13">
        <f>J33-B33</f>
        <v>-44585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16639</v>
      </c>
      <c r="D36" s="10" t="s">
        <v>55</v>
      </c>
      <c r="E36" s="10"/>
      <c r="F36" s="10"/>
      <c r="G36" s="10">
        <v>1500</v>
      </c>
      <c r="H36" s="12">
        <v>7.12</v>
      </c>
      <c r="I36" s="12">
        <v>7.35</v>
      </c>
      <c r="J36" s="12">
        <f t="shared" ref="J36:J37" si="11">G36*I36</f>
        <v>11025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600</v>
      </c>
      <c r="H37" s="12">
        <v>16.12</v>
      </c>
      <c r="I37" s="12">
        <v>16.510000000000002</v>
      </c>
      <c r="J37" s="12">
        <f t="shared" si="11"/>
        <v>9906.0000000000018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20931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37570</v>
      </c>
      <c r="K39" s="13">
        <f>J39-B39</f>
        <v>-13530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2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3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2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4">G52*I52</f>
        <v>6461</v>
      </c>
      <c r="K52" s="13"/>
      <c r="L52" s="10" t="s">
        <v>162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2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2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N97"/>
  <sheetViews>
    <sheetView topLeftCell="A19" zoomScaleNormal="100" workbookViewId="0">
      <selection activeCell="L7" sqref="L7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E7)&gt;2)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4165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0.2</v>
      </c>
      <c r="J4" s="12">
        <f t="shared" ref="J4:J8" si="0">G4*I4</f>
        <v>2400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2000</v>
      </c>
      <c r="H5" s="12">
        <v>0.8</v>
      </c>
      <c r="I5" s="12">
        <v>0.47</v>
      </c>
      <c r="J5" s="12">
        <f t="shared" si="0"/>
        <v>940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201</v>
      </c>
      <c r="E6" s="11">
        <v>43769</v>
      </c>
      <c r="F6" s="11">
        <v>43770</v>
      </c>
      <c r="G6" s="10">
        <v>500</v>
      </c>
      <c r="H6" s="12">
        <v>2.4</v>
      </c>
      <c r="I6" s="12">
        <v>3.9</v>
      </c>
      <c r="J6" s="12">
        <f t="shared" ref="J6" si="3">G6*I6</f>
        <v>1950</v>
      </c>
      <c r="K6" s="13" t="str">
        <f ca="1">IF(AND(F6&lt;&gt;"", I6/H6&lt;=Allowed_Lose_Ratio),"Stop Lose!",IF(AND(F6&lt;&gt;"", DAYS360(TODAY(), E6)&gt;2), "Hold Too Long", "Ok"))</f>
        <v>Ok</v>
      </c>
      <c r="N6" s="10"/>
    </row>
    <row r="7" spans="1:14">
      <c r="B7" s="10"/>
      <c r="C7" s="10"/>
      <c r="D7" s="10" t="s">
        <v>176</v>
      </c>
      <c r="E7" s="11">
        <v>43756</v>
      </c>
      <c r="F7" s="11">
        <v>43770</v>
      </c>
      <c r="G7" s="10">
        <v>400</v>
      </c>
      <c r="H7" s="12">
        <v>6.63</v>
      </c>
      <c r="I7" s="12">
        <v>0.05</v>
      </c>
      <c r="J7" s="12">
        <f t="shared" si="0"/>
        <v>20</v>
      </c>
      <c r="K7" s="13" t="str">
        <f ca="1">IF(AND(F7&lt;&gt;"", I7/H7&lt;=Allowed_Lose_Ratio),"Stop Lose!",IF(AND(F7&lt;&gt;"", DAYS360(TODAY(), E7)&gt;2), "Hold Too Long", "Ok"))</f>
        <v>Stop Lose!</v>
      </c>
      <c r="L7" s="10" t="s">
        <v>204</v>
      </c>
      <c r="M7" s="10"/>
      <c r="N7" s="10"/>
    </row>
    <row r="8" spans="1:14">
      <c r="B8" s="10"/>
      <c r="C8" s="10"/>
      <c r="D8" s="10" t="s">
        <v>169</v>
      </c>
      <c r="E8" s="11">
        <v>43753</v>
      </c>
      <c r="F8" s="11">
        <v>43798</v>
      </c>
      <c r="G8" s="10">
        <v>4000</v>
      </c>
      <c r="H8" s="12">
        <v>3.61</v>
      </c>
      <c r="I8" s="12">
        <v>1.66</v>
      </c>
      <c r="J8" s="12">
        <f t="shared" si="0"/>
        <v>6640</v>
      </c>
      <c r="K8" s="13" t="str">
        <f t="shared" ref="K8" ca="1" si="4">IF(AND(F8&lt;&gt;"", I8/H8&lt;=Allowed_Lose_Ratio),"Stop Lose!",IF(AND(F8&lt;&gt;"", DAYS360(TODAY(), E8)&gt;2), "Hold Too Long", "Ok"))</f>
        <v>Stop Lose!</v>
      </c>
      <c r="L8" s="10" t="s">
        <v>174</v>
      </c>
      <c r="M8" s="10"/>
      <c r="N8" s="10"/>
    </row>
    <row r="9" spans="1:14">
      <c r="B9" s="10" t="s">
        <v>12</v>
      </c>
      <c r="C9" s="10"/>
      <c r="D9" s="10"/>
      <c r="E9" s="10"/>
      <c r="F9" s="10"/>
      <c r="G9" s="10"/>
      <c r="H9" s="12"/>
      <c r="I9" s="12" t="s">
        <v>9</v>
      </c>
      <c r="J9" s="12">
        <f>SUM(J4:J8)</f>
        <v>11950</v>
      </c>
      <c r="K9" s="13"/>
      <c r="L9" s="10">
        <f>SUMIF(F4:F8, "&lt;&gt;",J4:J8)</f>
        <v>11950</v>
      </c>
      <c r="M9" s="10" t="s">
        <v>36</v>
      </c>
      <c r="N9" s="10"/>
    </row>
    <row r="10" spans="1:14">
      <c r="A10" s="1" t="s">
        <v>23</v>
      </c>
      <c r="B10" s="10">
        <v>100200</v>
      </c>
      <c r="C10" s="10"/>
      <c r="D10" s="10"/>
      <c r="E10" s="10"/>
      <c r="F10" s="10"/>
      <c r="G10" s="10"/>
      <c r="H10" s="12">
        <v>14722</v>
      </c>
      <c r="I10" s="12" t="s">
        <v>10</v>
      </c>
      <c r="J10" s="12">
        <f>C4+J9</f>
        <v>16115</v>
      </c>
      <c r="K10" s="13">
        <f>J10-H10</f>
        <v>1393</v>
      </c>
      <c r="L10" s="12">
        <f>J10-'20191025'!J8</f>
        <v>-8710</v>
      </c>
      <c r="M10" s="12" t="s">
        <v>38</v>
      </c>
      <c r="N10" s="10"/>
    </row>
    <row r="11" spans="1:14">
      <c r="B11" s="10"/>
      <c r="C11" s="10"/>
      <c r="D11" s="10"/>
      <c r="E11" s="10"/>
      <c r="F11" s="10"/>
      <c r="G11" s="10"/>
      <c r="H11" s="12"/>
      <c r="I11" s="12"/>
      <c r="J11" s="12"/>
      <c r="K11" s="13"/>
      <c r="L11" s="12"/>
      <c r="M11" s="12"/>
      <c r="N11" s="10"/>
    </row>
    <row r="12" spans="1:14">
      <c r="A12" s="1" t="s">
        <v>22</v>
      </c>
      <c r="B12" s="10">
        <v>51927769</v>
      </c>
      <c r="C12" s="10">
        <v>3</v>
      </c>
      <c r="D12" s="10" t="s">
        <v>84</v>
      </c>
      <c r="E12" s="11">
        <v>43703</v>
      </c>
      <c r="F12" s="11">
        <v>43756</v>
      </c>
      <c r="G12" s="10">
        <v>1300</v>
      </c>
      <c r="H12" s="12">
        <v>1.02</v>
      </c>
      <c r="I12" s="12">
        <v>0</v>
      </c>
      <c r="J12" s="12">
        <f t="shared" ref="J12" si="5">G12*I12</f>
        <v>0</v>
      </c>
      <c r="K12" s="13" t="str">
        <f ca="1">IF(AND(F12&lt;&gt;"", I12/H12&lt;=0.75),"Stop Lose!",IF(AND(F12&lt;&gt;"", _xlfn.DAYS(TODAY(), E12)&gt;2), "Hold Too Long", "Ok"))</f>
        <v>Stop Lose!</v>
      </c>
      <c r="L12" s="10"/>
      <c r="M12" s="10"/>
      <c r="N12" s="10"/>
    </row>
    <row r="13" spans="1:14">
      <c r="B13" s="10" t="s">
        <v>12</v>
      </c>
      <c r="C13" s="10"/>
      <c r="D13" s="10"/>
      <c r="E13" s="10"/>
      <c r="F13" s="10"/>
      <c r="G13" s="10"/>
      <c r="H13" s="12"/>
      <c r="I13" s="12" t="s">
        <v>9</v>
      </c>
      <c r="J13" s="12">
        <f>SUM(J12:J12)</f>
        <v>0</v>
      </c>
      <c r="K13" s="13"/>
      <c r="L13" s="10"/>
      <c r="M13" s="10"/>
      <c r="N13" s="10"/>
    </row>
    <row r="14" spans="1:14">
      <c r="A14" s="1" t="s">
        <v>23</v>
      </c>
      <c r="B14" s="10">
        <v>6300</v>
      </c>
      <c r="C14" s="10"/>
      <c r="D14" s="10"/>
      <c r="E14" s="10"/>
      <c r="F14" s="10"/>
      <c r="G14" s="10"/>
      <c r="H14" s="12">
        <v>1264</v>
      </c>
      <c r="I14" s="12" t="s">
        <v>10</v>
      </c>
      <c r="J14" s="12">
        <f>C12+J13</f>
        <v>3</v>
      </c>
      <c r="K14" s="13">
        <f>J14-H14</f>
        <v>-1261</v>
      </c>
      <c r="L14" s="12"/>
      <c r="M14" s="12"/>
      <c r="N14" s="10"/>
    </row>
    <row r="15" spans="1:14">
      <c r="B15" s="10"/>
      <c r="C15" s="10"/>
      <c r="D15" s="10"/>
      <c r="E15" s="10"/>
      <c r="F15" s="10"/>
      <c r="G15" s="10"/>
      <c r="H15" s="12"/>
      <c r="I15" s="12"/>
      <c r="J15" s="12"/>
      <c r="K15" s="13"/>
      <c r="L15" s="12"/>
      <c r="M15" s="12"/>
      <c r="N15" s="10"/>
    </row>
    <row r="16" spans="1:14" s="7" customFormat="1">
      <c r="A16" s="1" t="s">
        <v>82</v>
      </c>
      <c r="B16" s="10" t="s">
        <v>75</v>
      </c>
      <c r="C16" s="10">
        <v>63843</v>
      </c>
      <c r="D16" s="10" t="s">
        <v>186</v>
      </c>
      <c r="E16" s="11">
        <v>43759</v>
      </c>
      <c r="F16" s="11">
        <v>43784</v>
      </c>
      <c r="G16" s="10">
        <v>2000</v>
      </c>
      <c r="H16" s="12">
        <v>1.38</v>
      </c>
      <c r="I16" s="12">
        <v>0.08</v>
      </c>
      <c r="J16" s="12">
        <f>G16*I16</f>
        <v>160</v>
      </c>
      <c r="K16" s="13" t="str">
        <f ca="1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193</v>
      </c>
      <c r="E17" s="11">
        <v>43763</v>
      </c>
      <c r="F17" s="11">
        <v>43798</v>
      </c>
      <c r="G17" s="10">
        <v>200</v>
      </c>
      <c r="H17" s="12">
        <v>13.6</v>
      </c>
      <c r="I17" s="12">
        <v>8.76</v>
      </c>
      <c r="J17" s="12">
        <f t="shared" ref="J17:J22" si="6">G17*I17</f>
        <v>1752</v>
      </c>
      <c r="K17" s="13" t="str">
        <f t="shared" ref="K17:K21" ca="1" si="7">IF(AND(F17&lt;&gt;"", I17/H17&lt;=Allowed_Lose_Ratio),"Stop Lose!",IF(AND(F17&lt;&gt;"", DAYS360(TODAY(), E17)&gt;2), "Hold Too Long", "Ok"))</f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197</v>
      </c>
      <c r="E18" s="11">
        <v>43769</v>
      </c>
      <c r="F18" s="11">
        <v>43777</v>
      </c>
      <c r="G18" s="10">
        <v>800</v>
      </c>
      <c r="H18" s="12">
        <v>2.7</v>
      </c>
      <c r="I18" s="12">
        <v>2.61</v>
      </c>
      <c r="J18" s="12">
        <f t="shared" si="6"/>
        <v>2088</v>
      </c>
      <c r="K18" s="13" t="str">
        <f t="shared" ref="K18:K19" ca="1" si="8">IF(AND(F18&lt;&gt;"", I18/H18&lt;=Allowed_Lose_Ratio),"Stop Lose!",IF(AND(F18&lt;&gt;"", DAYS360(TODAY(), E18)&gt;2), "Hold Too Long", "Ok"))</f>
        <v>Ok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200</v>
      </c>
      <c r="E19" s="11">
        <v>43768</v>
      </c>
      <c r="F19" s="11">
        <v>43770</v>
      </c>
      <c r="G19" s="10">
        <v>1000</v>
      </c>
      <c r="H19" s="12">
        <v>1</v>
      </c>
      <c r="I19" s="12">
        <v>1.5</v>
      </c>
      <c r="J19" s="12">
        <f t="shared" si="6"/>
        <v>1500</v>
      </c>
      <c r="K19" s="13" t="str">
        <f t="shared" ca="1" si="8"/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198</v>
      </c>
      <c r="E20" s="11">
        <v>43767</v>
      </c>
      <c r="F20" s="11">
        <v>43770</v>
      </c>
      <c r="G20" s="10">
        <v>100</v>
      </c>
      <c r="H20" s="12">
        <v>6.2</v>
      </c>
      <c r="I20" s="12">
        <v>6.5</v>
      </c>
      <c r="J20" s="12">
        <f t="shared" si="6"/>
        <v>650</v>
      </c>
      <c r="K20" s="13" t="str">
        <f t="shared" ref="K20" ca="1" si="9">IF(AND(F20&lt;&gt;"", I20/H20&lt;=Allowed_Lose_Ratio),"Stop Lose!",IF(AND(F20&lt;&gt;"", DAYS360(TODAY(), E20)&gt;2), "Hold Too Long", "Ok"))</f>
        <v>Ok</v>
      </c>
      <c r="L20" s="10" t="s">
        <v>199</v>
      </c>
      <c r="M20" s="10"/>
      <c r="N20" s="13"/>
    </row>
    <row r="21" spans="1:14" s="7" customFormat="1">
      <c r="A21" s="1"/>
      <c r="B21" s="10"/>
      <c r="C21" s="10"/>
      <c r="D21" s="10" t="s">
        <v>194</v>
      </c>
      <c r="E21" s="11">
        <v>43763</v>
      </c>
      <c r="F21" s="11">
        <v>43770</v>
      </c>
      <c r="G21" s="10">
        <v>100</v>
      </c>
      <c r="H21" s="12">
        <v>24.2</v>
      </c>
      <c r="I21" s="12">
        <v>0.23</v>
      </c>
      <c r="J21" s="12">
        <f t="shared" si="6"/>
        <v>23</v>
      </c>
      <c r="K21" s="13" t="str">
        <f t="shared" ca="1" si="7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43766</v>
      </c>
      <c r="F22" s="11">
        <v>43784</v>
      </c>
      <c r="G22" s="10">
        <v>0</v>
      </c>
      <c r="H22" s="12">
        <v>0.82</v>
      </c>
      <c r="I22" s="12">
        <v>1.04</v>
      </c>
      <c r="J22" s="12">
        <f t="shared" si="6"/>
        <v>0</v>
      </c>
      <c r="K22" s="13" t="str">
        <f t="shared" ref="K22" ca="1" si="10">IF(AND(F22&lt;&gt;"", I22/H22&lt;=Allowed_Lose_Ratio),"Stop Lose!",IF(AND(F22&lt;&gt;"", DAYS360(TODAY(), E22)&gt;2), "Hold Too Long", "Ok"))</f>
        <v>Ok</v>
      </c>
      <c r="L22" s="10" t="s">
        <v>196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SUM(J16:J22)</f>
        <v>6173</v>
      </c>
      <c r="K23" s="13"/>
      <c r="L23" s="10">
        <f>SUMIF(F16:F22, "&lt;&gt;",J16:J22)</f>
        <v>6173</v>
      </c>
      <c r="M23" s="10" t="s">
        <v>36</v>
      </c>
      <c r="N23" s="13"/>
    </row>
    <row r="24" spans="1:14" s="7" customFormat="1">
      <c r="A24" s="1" t="s">
        <v>23</v>
      </c>
      <c r="B24" s="10">
        <v>0</v>
      </c>
      <c r="C24" s="10"/>
      <c r="D24" s="10"/>
      <c r="E24" s="10"/>
      <c r="F24" s="10"/>
      <c r="G24" s="10"/>
      <c r="H24" s="12">
        <v>59681</v>
      </c>
      <c r="I24" s="12" t="s">
        <v>10</v>
      </c>
      <c r="J24" s="12">
        <f>C16+J23</f>
        <v>70016</v>
      </c>
      <c r="K24" s="13">
        <f>J24-H24</f>
        <v>10335</v>
      </c>
      <c r="L24" s="12">
        <f>J24-'20191025'!J19</f>
        <v>7637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-4862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11</v>
      </c>
      <c r="E28" s="10"/>
      <c r="F28" s="10"/>
      <c r="G28" s="10">
        <v>500</v>
      </c>
      <c r="H28" s="12">
        <v>10.02</v>
      </c>
      <c r="I28" s="12">
        <v>9.8699999999999992</v>
      </c>
      <c r="J28" s="12">
        <f>G28*I28</f>
        <v>4935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1520</v>
      </c>
      <c r="H29" s="12">
        <v>4.33</v>
      </c>
      <c r="I29" s="12">
        <v>3.4</v>
      </c>
      <c r="J29" s="12">
        <f>G29*I29</f>
        <v>5168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SUM(J27:J29)</f>
        <v>17311</v>
      </c>
      <c r="K30" s="13"/>
      <c r="L30" s="10"/>
      <c r="M30" s="10"/>
      <c r="N30" s="13"/>
    </row>
    <row r="31" spans="1:14" s="7" customFormat="1">
      <c r="A31" s="1" t="s">
        <v>23</v>
      </c>
      <c r="B31" s="10">
        <v>24940</v>
      </c>
      <c r="C31" s="10"/>
      <c r="D31" s="10"/>
      <c r="E31" s="10"/>
      <c r="F31" s="10"/>
      <c r="G31" s="10"/>
      <c r="H31" s="12">
        <v>24739</v>
      </c>
      <c r="I31" s="12" t="s">
        <v>10</v>
      </c>
      <c r="J31" s="12">
        <f>C27+J30</f>
        <v>12449</v>
      </c>
      <c r="K31" s="13">
        <f>J31-H31</f>
        <v>-12290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3">
        <f>B10+B14+B24+B31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J10+J14+J24+J31</f>
        <v>98583</v>
      </c>
      <c r="K33" s="13">
        <f>J33-B33</f>
        <v>-32857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16639</v>
      </c>
      <c r="D36" s="10" t="s">
        <v>55</v>
      </c>
      <c r="E36" s="10"/>
      <c r="F36" s="10"/>
      <c r="G36" s="10">
        <v>1500</v>
      </c>
      <c r="H36" s="12">
        <v>7.12</v>
      </c>
      <c r="I36" s="12">
        <v>7.35</v>
      </c>
      <c r="J36" s="12">
        <f t="shared" ref="J36:J37" si="11">G36*I36</f>
        <v>11025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600</v>
      </c>
      <c r="H37" s="12">
        <v>16.12</v>
      </c>
      <c r="I37" s="12">
        <v>16.510000000000002</v>
      </c>
      <c r="J37" s="12">
        <f t="shared" si="11"/>
        <v>9906.0000000000018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20931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37570</v>
      </c>
      <c r="K39" s="13">
        <f>J39-B39</f>
        <v>-13530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2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3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2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4">G52*I52</f>
        <v>6461</v>
      </c>
      <c r="K52" s="13"/>
      <c r="L52" s="10" t="s">
        <v>162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2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2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N94"/>
  <sheetViews>
    <sheetView topLeftCell="B13" zoomScaleNormal="100" workbookViewId="0">
      <selection activeCell="I5" sqref="I5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2187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4258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0.08</v>
      </c>
      <c r="J4" s="12">
        <f t="shared" ref="J4:J7" si="0">G4*I4</f>
        <v>960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0.4</v>
      </c>
      <c r="J5" s="12">
        <f t="shared" si="0"/>
        <v>1600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176</v>
      </c>
      <c r="E6" s="11">
        <v>43756</v>
      </c>
      <c r="F6" s="11">
        <v>43770</v>
      </c>
      <c r="G6" s="10">
        <v>0</v>
      </c>
      <c r="H6" s="12">
        <v>6.63</v>
      </c>
      <c r="I6" s="12">
        <v>0.05</v>
      </c>
      <c r="J6" s="12">
        <v>0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192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1.07</v>
      </c>
      <c r="J7" s="12">
        <f t="shared" si="0"/>
        <v>6420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8980</v>
      </c>
      <c r="K8" s="13"/>
      <c r="L8" s="10">
        <f>SUMIF(F4:F7, "&lt;&gt;",J4:J7)</f>
        <v>8980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16115</v>
      </c>
      <c r="I9" s="12" t="s">
        <v>10</v>
      </c>
      <c r="J9" s="12">
        <f>C4+J8</f>
        <v>13238</v>
      </c>
      <c r="K9" s="13">
        <f>J9-H9</f>
        <v>-2877</v>
      </c>
      <c r="L9" s="12">
        <f>J9-'20191025'!J8</f>
        <v>-11587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49352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0.04</v>
      </c>
      <c r="J15" s="12">
        <f>G15*I15</f>
        <v>80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8.91</v>
      </c>
      <c r="J16" s="12">
        <f t="shared" ref="J16:J19" si="5">G16*I16</f>
        <v>1782</v>
      </c>
      <c r="K16" s="13" t="str">
        <f t="shared" ref="K16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4200</v>
      </c>
      <c r="H17" s="12">
        <v>2.42</v>
      </c>
      <c r="I17" s="12">
        <v>2.2000000000000002</v>
      </c>
      <c r="J17" s="12">
        <f t="shared" si="5"/>
        <v>9240</v>
      </c>
      <c r="K17" s="13" t="str">
        <f t="shared" ref="K17:K18" ca="1" si="7">IF(AND(F17&lt;&gt;"", I17/H17&lt;=Allowed_Lose_Ratio),"Stop Lose!",IF(AND(F17&lt;&gt;"", DAYS360(TODAY(), E17)&gt;2), "Hold Too Long", "Ok"))</f>
        <v>Ok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3000</v>
      </c>
      <c r="H18" s="12">
        <v>1.31</v>
      </c>
      <c r="I18" s="12">
        <v>1.17</v>
      </c>
      <c r="J18" s="12">
        <f t="shared" si="5"/>
        <v>3510</v>
      </c>
      <c r="K18" s="13" t="str">
        <f t="shared" ca="1" si="7"/>
        <v>Ok</v>
      </c>
      <c r="L18" s="10"/>
      <c r="M18" s="10"/>
      <c r="N18" s="13"/>
    </row>
    <row r="19" spans="1:14" s="7" customFormat="1">
      <c r="A19" s="1"/>
      <c r="B19" s="10"/>
      <c r="C19" s="10"/>
      <c r="D19" s="10" t="s">
        <v>157</v>
      </c>
      <c r="E19" s="11">
        <v>43766</v>
      </c>
      <c r="F19" s="11">
        <v>43784</v>
      </c>
      <c r="G19" s="10">
        <v>6000</v>
      </c>
      <c r="H19" s="12">
        <v>0.78</v>
      </c>
      <c r="I19" s="12">
        <v>0.81</v>
      </c>
      <c r="J19" s="12">
        <f t="shared" si="5"/>
        <v>4860</v>
      </c>
      <c r="K19" s="13" t="str">
        <f t="shared" ref="K19" ca="1" si="8">IF(AND(F19&lt;&gt;"", I19/H19&lt;=Allowed_Lose_Ratio),"Stop Lose!",IF(AND(F19&lt;&gt;"", DAYS360(TODAY(), E19)&gt;2), "Hold Too Long", "Ok"))</f>
        <v>Ok</v>
      </c>
      <c r="L19" s="10" t="s">
        <v>196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SUM(J15:J19)</f>
        <v>19472</v>
      </c>
      <c r="K20" s="13"/>
      <c r="L20" s="10">
        <f>SUMIF(F15:F19, "&lt;&gt;",J15:J19)</f>
        <v>19472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70016</v>
      </c>
      <c r="I21" s="12" t="s">
        <v>10</v>
      </c>
      <c r="J21" s="12">
        <f>C15+J20</f>
        <v>68824</v>
      </c>
      <c r="K21" s="13">
        <f>J21-H21</f>
        <v>-1192</v>
      </c>
      <c r="L21" s="12">
        <f>J21-'20191025'!J19</f>
        <v>6445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0.53</v>
      </c>
      <c r="J24" s="12">
        <f>G24*I24</f>
        <v>7208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500</v>
      </c>
      <c r="H25" s="12">
        <v>10.02</v>
      </c>
      <c r="I25" s="12">
        <v>9.8699999999999992</v>
      </c>
      <c r="J25" s="12">
        <f>G25*I25</f>
        <v>4935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1520</v>
      </c>
      <c r="H26" s="12">
        <v>4.33</v>
      </c>
      <c r="I26" s="12">
        <v>3.4</v>
      </c>
      <c r="J26" s="12">
        <f>G26*I26</f>
        <v>5168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17311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12449</v>
      </c>
      <c r="K28" s="13">
        <f>J28-H28</f>
        <v>-12290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B9+B13+B21+B28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J9+J13+J21+J28</f>
        <v>94514</v>
      </c>
      <c r="K30" s="13">
        <f>J30-B30</f>
        <v>-36926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16639</v>
      </c>
      <c r="D33" s="10" t="s">
        <v>55</v>
      </c>
      <c r="E33" s="10"/>
      <c r="F33" s="10"/>
      <c r="G33" s="10">
        <v>1500</v>
      </c>
      <c r="H33" s="12">
        <v>7.12</v>
      </c>
      <c r="I33" s="12">
        <v>7.35</v>
      </c>
      <c r="J33" s="12">
        <f t="shared" ref="J33:J34" si="9">G33*I33</f>
        <v>11025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600</v>
      </c>
      <c r="H34" s="12">
        <v>16.12</v>
      </c>
      <c r="I34" s="12">
        <v>16.510000000000002</v>
      </c>
      <c r="J34" s="12">
        <f t="shared" si="9"/>
        <v>9906.0000000000018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20931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37570</v>
      </c>
      <c r="K36" s="13">
        <f>J36-B36</f>
        <v>-13530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0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1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0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4.97</v>
      </c>
      <c r="J49" s="12">
        <f t="shared" ref="J49" si="12">G49*I49</f>
        <v>6461</v>
      </c>
      <c r="K49" s="13"/>
      <c r="L49" s="10" t="s">
        <v>162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6461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6582</v>
      </c>
      <c r="K51" s="13">
        <f t="shared" si="10"/>
        <v>-7518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23574.780000000002</v>
      </c>
      <c r="K54" s="13">
        <f t="shared" si="10"/>
        <v>-17825.219999999998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N95"/>
  <sheetViews>
    <sheetView topLeftCell="B16" zoomScaleNormal="100" workbookViewId="0">
      <selection activeCell="G21" sqref="G21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4247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7.0000000000000007E-2</v>
      </c>
      <c r="J4" s="12">
        <f t="shared" ref="J4:J7" si="0">G4*I4</f>
        <v>840.00000000000011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0.17</v>
      </c>
      <c r="J5" s="12">
        <f t="shared" si="0"/>
        <v>680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176</v>
      </c>
      <c r="E6" s="11">
        <v>43756</v>
      </c>
      <c r="F6" s="11">
        <v>43770</v>
      </c>
      <c r="G6" s="10">
        <v>0</v>
      </c>
      <c r="H6" s="12">
        <v>6.63</v>
      </c>
      <c r="I6" s="12">
        <v>0.05</v>
      </c>
      <c r="J6" s="12">
        <v>0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0.84</v>
      </c>
      <c r="J7" s="12">
        <f t="shared" si="0"/>
        <v>5040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6560</v>
      </c>
      <c r="K8" s="13"/>
      <c r="L8" s="10">
        <f>SUMIF(F4:F7, "&lt;&gt;",J4:J7)</f>
        <v>6560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13238</v>
      </c>
      <c r="I9" s="12" t="s">
        <v>10</v>
      </c>
      <c r="J9" s="12">
        <f>C4+J8</f>
        <v>10807</v>
      </c>
      <c r="K9" s="13">
        <f>J9-H9</f>
        <v>-2431</v>
      </c>
      <c r="L9" s="12">
        <f>J9-'20191101'!J9</f>
        <v>-2431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36740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0.04</v>
      </c>
      <c r="J15" s="12">
        <f>G15*I15</f>
        <v>80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8.91</v>
      </c>
      <c r="J16" s="12">
        <f t="shared" ref="J16:J20" si="5">G16*I16</f>
        <v>1782</v>
      </c>
      <c r="K16" s="13" t="str">
        <f t="shared" ref="K16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6000</v>
      </c>
      <c r="H17" s="12">
        <v>2.42</v>
      </c>
      <c r="I17" s="12">
        <v>2.2000000000000002</v>
      </c>
      <c r="J17" s="12">
        <f t="shared" si="5"/>
        <v>13200.000000000002</v>
      </c>
      <c r="K17" s="13" t="str">
        <f t="shared" ref="K17:K18" ca="1" si="7">IF(AND(F17&lt;&gt;"", I17/H17&lt;=Allowed_Lose_Ratio),"Stop Lose!",IF(AND(F17&lt;&gt;"", DAYS360(TODAY(), E17)&gt;2), "Hold Too Long", "Ok"))</f>
        <v>Ok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6000</v>
      </c>
      <c r="H18" s="12">
        <v>1.31</v>
      </c>
      <c r="I18" s="12">
        <v>1.17</v>
      </c>
      <c r="J18" s="12">
        <f t="shared" si="5"/>
        <v>7020</v>
      </c>
      <c r="K18" s="13" t="str">
        <f t="shared" ca="1" si="7"/>
        <v>Ok</v>
      </c>
      <c r="L18" s="10" t="s">
        <v>205</v>
      </c>
      <c r="M18" s="10"/>
      <c r="N18" s="13"/>
    </row>
    <row r="19" spans="1:14" s="7" customFormat="1">
      <c r="A19" s="1"/>
      <c r="B19" s="10"/>
      <c r="C19" s="10"/>
      <c r="D19" s="10" t="s">
        <v>208</v>
      </c>
      <c r="E19" s="11">
        <v>43773</v>
      </c>
      <c r="F19" s="11">
        <v>43777</v>
      </c>
      <c r="G19" s="10">
        <v>2000</v>
      </c>
      <c r="H19" s="12">
        <v>1.2</v>
      </c>
      <c r="I19" s="12">
        <v>1.27</v>
      </c>
      <c r="J19" s="12">
        <f t="shared" ref="J19" si="8">G19*I19</f>
        <v>2540</v>
      </c>
      <c r="K19" s="13" t="str">
        <f t="shared" ref="K19" ca="1" si="9">IF(AND(F19&lt;&gt;"", I19/H19&lt;=Allowed_Lose_Ratio),"Stop Lose!",IF(AND(F19&lt;&gt;"", DAYS360(TODAY(), E19)&gt;2), "Hold Too Long", "Ok"))</f>
        <v>Ok</v>
      </c>
      <c r="L19" s="10"/>
      <c r="M19" s="10"/>
      <c r="N19" s="13"/>
    </row>
    <row r="20" spans="1:14" s="7" customFormat="1">
      <c r="A20" s="1"/>
      <c r="B20" s="10"/>
      <c r="C20" s="10"/>
      <c r="D20" s="10" t="s">
        <v>157</v>
      </c>
      <c r="E20" s="11">
        <v>43766</v>
      </c>
      <c r="F20" s="11">
        <v>43784</v>
      </c>
      <c r="G20" s="10">
        <v>6000</v>
      </c>
      <c r="H20" s="12">
        <v>0.78</v>
      </c>
      <c r="I20" s="12">
        <v>0.81</v>
      </c>
      <c r="J20" s="12">
        <f t="shared" si="5"/>
        <v>4860</v>
      </c>
      <c r="K20" s="13" t="str">
        <f t="shared" ref="K20" ca="1" si="10">IF(AND(F20&lt;&gt;"", I20/H20&lt;=Allowed_Lose_Ratio),"Stop Lose!",IF(AND(F20&lt;&gt;"", DAYS360(TODAY(), E20)&gt;2), "Hold Too Long", "Ok"))</f>
        <v>Ok</v>
      </c>
      <c r="L20" s="10" t="s">
        <v>207</v>
      </c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SUM(J15:J20)</f>
        <v>29482</v>
      </c>
      <c r="K21" s="13"/>
      <c r="L21" s="10">
        <f>SUMIF(F15:F20, "&lt;&gt;",J15:J20)</f>
        <v>29482</v>
      </c>
      <c r="M21" s="10" t="s">
        <v>36</v>
      </c>
      <c r="N21" s="13"/>
    </row>
    <row r="22" spans="1:14" s="7" customFormat="1">
      <c r="A22" s="1" t="s">
        <v>23</v>
      </c>
      <c r="B22" s="10">
        <v>0</v>
      </c>
      <c r="C22" s="10"/>
      <c r="D22" s="10"/>
      <c r="E22" s="10"/>
      <c r="F22" s="10"/>
      <c r="G22" s="10"/>
      <c r="H22" s="12">
        <v>68824</v>
      </c>
      <c r="I22" s="12" t="s">
        <v>10</v>
      </c>
      <c r="J22" s="12">
        <f>C15+J21</f>
        <v>66222</v>
      </c>
      <c r="K22" s="13">
        <f>J22-H22</f>
        <v>-2602</v>
      </c>
      <c r="L22" s="12">
        <f>J22-'20191101'!J21</f>
        <v>-2602</v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-4862</v>
      </c>
      <c r="D25" s="10" t="s">
        <v>60</v>
      </c>
      <c r="E25" s="10"/>
      <c r="F25" s="10"/>
      <c r="G25" s="10">
        <v>13600</v>
      </c>
      <c r="H25" s="12">
        <v>1.21</v>
      </c>
      <c r="I25" s="12">
        <v>0.53</v>
      </c>
      <c r="J25" s="12">
        <f>G25*I25</f>
        <v>7208</v>
      </c>
      <c r="K25" s="13"/>
      <c r="L25" s="10" t="s">
        <v>146</v>
      </c>
      <c r="M25" s="10"/>
      <c r="N25" s="13"/>
    </row>
    <row r="26" spans="1:14" s="7" customFormat="1">
      <c r="A26" s="1"/>
      <c r="B26" s="10"/>
      <c r="C26" s="10"/>
      <c r="D26" s="10" t="s">
        <v>11</v>
      </c>
      <c r="E26" s="10"/>
      <c r="F26" s="10"/>
      <c r="G26" s="10">
        <v>500</v>
      </c>
      <c r="H26" s="12">
        <v>10.02</v>
      </c>
      <c r="I26" s="12">
        <v>9.8699999999999992</v>
      </c>
      <c r="J26" s="12">
        <f>G26*I26</f>
        <v>4935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25</v>
      </c>
      <c r="E27" s="10"/>
      <c r="F27" s="10"/>
      <c r="G27" s="10">
        <v>1520</v>
      </c>
      <c r="H27" s="12">
        <v>4.33</v>
      </c>
      <c r="I27" s="12">
        <v>3.4</v>
      </c>
      <c r="J27" s="12">
        <f>G27*I27</f>
        <v>5168</v>
      </c>
      <c r="K27" s="13"/>
      <c r="L27" s="10"/>
      <c r="M27" s="10"/>
      <c r="N27" s="13"/>
    </row>
    <row r="28" spans="1:14" s="7" customFormat="1">
      <c r="A28" s="1"/>
      <c r="B28" s="10" t="s">
        <v>13</v>
      </c>
      <c r="C28" s="10"/>
      <c r="D28" s="10"/>
      <c r="E28" s="10"/>
      <c r="F28" s="10"/>
      <c r="G28" s="10"/>
      <c r="H28" s="12"/>
      <c r="I28" s="12" t="s">
        <v>9</v>
      </c>
      <c r="J28" s="12">
        <f>SUM(J25:J27)</f>
        <v>17311</v>
      </c>
      <c r="K28" s="13"/>
      <c r="L28" s="10"/>
      <c r="M28" s="10"/>
      <c r="N28" s="13"/>
    </row>
    <row r="29" spans="1:14" s="7" customFormat="1">
      <c r="A29" s="1" t="s">
        <v>23</v>
      </c>
      <c r="B29" s="10">
        <v>24940</v>
      </c>
      <c r="C29" s="10"/>
      <c r="D29" s="10"/>
      <c r="E29" s="10"/>
      <c r="F29" s="10"/>
      <c r="G29" s="10"/>
      <c r="H29" s="12">
        <v>24739</v>
      </c>
      <c r="I29" s="12" t="s">
        <v>10</v>
      </c>
      <c r="J29" s="12">
        <f>C25+J28</f>
        <v>12449</v>
      </c>
      <c r="K29" s="13">
        <f>J29-H29</f>
        <v>-12290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23</v>
      </c>
      <c r="B31" s="13">
        <f>B9+B13+B22+B29</f>
        <v>131440</v>
      </c>
      <c r="C31" s="10"/>
      <c r="D31" s="10"/>
      <c r="E31" s="10"/>
      <c r="F31" s="10"/>
      <c r="G31" s="10"/>
      <c r="H31" s="12"/>
      <c r="I31" s="12" t="s">
        <v>14</v>
      </c>
      <c r="J31" s="12">
        <f>J9+J13+J22+J29</f>
        <v>89481</v>
      </c>
      <c r="K31" s="13">
        <f>J31-B31</f>
        <v>-41959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15</v>
      </c>
      <c r="B34" s="10" t="s">
        <v>19</v>
      </c>
      <c r="C34" s="10">
        <v>16639</v>
      </c>
      <c r="D34" s="10" t="s">
        <v>55</v>
      </c>
      <c r="E34" s="10"/>
      <c r="F34" s="10"/>
      <c r="G34" s="10">
        <v>1500</v>
      </c>
      <c r="H34" s="12">
        <v>7.12</v>
      </c>
      <c r="I34" s="12">
        <v>7.35</v>
      </c>
      <c r="J34" s="12">
        <f t="shared" ref="J34:J35" si="11">G34*I34</f>
        <v>11025</v>
      </c>
      <c r="K34" s="13"/>
      <c r="L34" s="10"/>
      <c r="M34" s="10"/>
      <c r="N34" s="13"/>
    </row>
    <row r="35" spans="1:14" s="7" customFormat="1">
      <c r="A35" s="1"/>
      <c r="B35" s="10"/>
      <c r="C35" s="10"/>
      <c r="D35" s="10" t="s">
        <v>78</v>
      </c>
      <c r="E35" s="10"/>
      <c r="F35" s="10"/>
      <c r="G35" s="10">
        <v>600</v>
      </c>
      <c r="H35" s="12">
        <v>16.12</v>
      </c>
      <c r="I35" s="12">
        <v>16.510000000000002</v>
      </c>
      <c r="J35" s="12">
        <f t="shared" si="11"/>
        <v>9906.0000000000018</v>
      </c>
      <c r="K35" s="13"/>
      <c r="L35" s="10"/>
      <c r="M35" s="10"/>
      <c r="N35" s="13"/>
    </row>
    <row r="36" spans="1:14" s="7" customFormat="1">
      <c r="A36" s="1"/>
      <c r="B36" s="10" t="s">
        <v>13</v>
      </c>
      <c r="C36" s="10"/>
      <c r="D36" s="10"/>
      <c r="E36" s="10"/>
      <c r="F36" s="10"/>
      <c r="G36" s="10"/>
      <c r="H36" s="12"/>
      <c r="I36" s="12" t="s">
        <v>9</v>
      </c>
      <c r="J36" s="12">
        <f>SUM(J34:J35)</f>
        <v>20931</v>
      </c>
      <c r="K36" s="13"/>
      <c r="L36" s="10"/>
      <c r="M36" s="10"/>
      <c r="N36" s="13"/>
    </row>
    <row r="37" spans="1:14" s="7" customFormat="1">
      <c r="A37" s="1" t="s">
        <v>23</v>
      </c>
      <c r="B37" s="10">
        <v>51100</v>
      </c>
      <c r="C37" s="10"/>
      <c r="D37" s="10"/>
      <c r="E37" s="10"/>
      <c r="F37" s="10"/>
      <c r="G37" s="10"/>
      <c r="H37" s="12"/>
      <c r="I37" s="12" t="s">
        <v>10</v>
      </c>
      <c r="J37" s="12">
        <f>C34+J36</f>
        <v>37570</v>
      </c>
      <c r="K37" s="13">
        <f>J37-B37</f>
        <v>-13530</v>
      </c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 s="7" customFormat="1">
      <c r="A41" s="1" t="s">
        <v>15</v>
      </c>
      <c r="B41" s="10" t="s">
        <v>16</v>
      </c>
      <c r="C41" s="10">
        <v>17</v>
      </c>
      <c r="D41" s="10" t="s">
        <v>163</v>
      </c>
      <c r="E41" s="10"/>
      <c r="F41" s="10"/>
      <c r="G41" s="10">
        <v>16</v>
      </c>
      <c r="H41" s="12">
        <v>402.78</v>
      </c>
      <c r="I41" s="12">
        <v>456.91</v>
      </c>
      <c r="J41" s="12">
        <f>G41*I41</f>
        <v>7310.56</v>
      </c>
      <c r="K41" s="13"/>
      <c r="L41" s="10"/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SUM(J41:J41)</f>
        <v>7310.56</v>
      </c>
      <c r="K42" s="13"/>
      <c r="L42" s="10"/>
      <c r="M42" s="10"/>
      <c r="N42" s="13"/>
    </row>
    <row r="43" spans="1:14" s="7" customFormat="1">
      <c r="A43" s="1" t="s">
        <v>23</v>
      </c>
      <c r="B43" s="10">
        <v>10300</v>
      </c>
      <c r="C43" s="10"/>
      <c r="D43" s="10"/>
      <c r="E43" s="10"/>
      <c r="F43" s="10"/>
      <c r="G43" s="10"/>
      <c r="H43" s="12"/>
      <c r="I43" s="12" t="s">
        <v>10</v>
      </c>
      <c r="J43" s="12">
        <f>C41+J42</f>
        <v>7327.56</v>
      </c>
      <c r="K43" s="13">
        <f t="shared" ref="K43:K55" si="12">J43-B43</f>
        <v>-2972.4399999999996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17</v>
      </c>
      <c r="C45" s="10">
        <v>29</v>
      </c>
      <c r="D45" s="10" t="s">
        <v>24</v>
      </c>
      <c r="E45" s="10"/>
      <c r="F45" s="10"/>
      <c r="G45" s="10">
        <v>75</v>
      </c>
      <c r="H45" s="12">
        <v>65.2</v>
      </c>
      <c r="I45" s="12">
        <v>26.53</v>
      </c>
      <c r="J45" s="12">
        <f t="shared" ref="J45" si="13">G45*I45</f>
        <v>1989.75</v>
      </c>
      <c r="K45" s="13"/>
      <c r="L45" s="10" t="s">
        <v>161</v>
      </c>
      <c r="M45" s="10"/>
      <c r="N45" s="13"/>
    </row>
    <row r="46" spans="1:14" s="7" customFormat="1">
      <c r="A46" s="1"/>
      <c r="B46" s="10"/>
      <c r="C46" s="10"/>
      <c r="D46" s="10" t="s">
        <v>163</v>
      </c>
      <c r="E46" s="10"/>
      <c r="F46" s="10"/>
      <c r="G46" s="10">
        <v>17</v>
      </c>
      <c r="H46" s="12">
        <v>402.2</v>
      </c>
      <c r="I46" s="12">
        <v>456.91</v>
      </c>
      <c r="J46" s="12">
        <f>G46*I46</f>
        <v>7767.47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SUM(J45:J46)</f>
        <v>9757.2200000000012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17000</v>
      </c>
      <c r="C48" s="10"/>
      <c r="D48" s="10"/>
      <c r="E48" s="10"/>
      <c r="F48" s="10"/>
      <c r="G48" s="10"/>
      <c r="H48" s="12"/>
      <c r="I48" s="12" t="s">
        <v>10</v>
      </c>
      <c r="J48" s="12">
        <f>C45+J47</f>
        <v>9786.2200000000012</v>
      </c>
      <c r="K48" s="13">
        <f t="shared" si="12"/>
        <v>-7213.7799999999988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20</v>
      </c>
      <c r="C50" s="10">
        <v>121</v>
      </c>
      <c r="D50" s="10" t="s">
        <v>68</v>
      </c>
      <c r="E50" s="10"/>
      <c r="F50" s="10"/>
      <c r="G50" s="10">
        <v>1300</v>
      </c>
      <c r="H50" s="12">
        <v>5.4</v>
      </c>
      <c r="I50" s="12">
        <v>4.97</v>
      </c>
      <c r="J50" s="12">
        <f t="shared" ref="J50" si="14">G50*I50</f>
        <v>6461</v>
      </c>
      <c r="K50" s="13"/>
      <c r="L50" s="10" t="s">
        <v>206</v>
      </c>
      <c r="M50" s="10"/>
      <c r="N50" s="13"/>
    </row>
    <row r="51" spans="1:14" s="7" customFormat="1">
      <c r="A51" s="1"/>
      <c r="B51" s="10" t="s">
        <v>12</v>
      </c>
      <c r="C51" s="10"/>
      <c r="D51" s="10"/>
      <c r="E51" s="10"/>
      <c r="F51" s="10"/>
      <c r="G51" s="10"/>
      <c r="H51" s="12"/>
      <c r="I51" s="12" t="s">
        <v>9</v>
      </c>
      <c r="J51" s="12">
        <f>SUM(J50:J50)</f>
        <v>6461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14100</v>
      </c>
      <c r="C52" s="10"/>
      <c r="D52" s="10"/>
      <c r="E52" s="10"/>
      <c r="F52" s="10"/>
      <c r="G52" s="10"/>
      <c r="H52" s="12"/>
      <c r="I52" s="12" t="s">
        <v>10</v>
      </c>
      <c r="J52" s="12">
        <f>C50+J51</f>
        <v>6582</v>
      </c>
      <c r="K52" s="13">
        <f t="shared" si="12"/>
        <v>-7518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23</v>
      </c>
      <c r="B55" s="10">
        <f>B43+B48+B52</f>
        <v>41400</v>
      </c>
      <c r="C55" s="10"/>
      <c r="D55" s="10"/>
      <c r="E55" s="10"/>
      <c r="F55" s="10"/>
      <c r="G55" s="10"/>
      <c r="H55" s="12"/>
      <c r="I55" s="12" t="s">
        <v>14</v>
      </c>
      <c r="J55" s="12">
        <f>J43+J48+J51</f>
        <v>23574.780000000002</v>
      </c>
      <c r="K55" s="13">
        <f t="shared" si="12"/>
        <v>-17825.219999999998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N96"/>
  <sheetViews>
    <sheetView topLeftCell="B4" zoomScaleNormal="100" workbookViewId="0">
      <selection activeCell="J5" sqref="J5:J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2304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0.16</v>
      </c>
      <c r="J5" s="12">
        <f t="shared" si="0"/>
        <v>640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43777</v>
      </c>
      <c r="G6" s="10">
        <v>5000</v>
      </c>
      <c r="H6" s="12">
        <v>0.38</v>
      </c>
      <c r="I6" s="12">
        <v>0.49</v>
      </c>
      <c r="J6" s="12">
        <f t="shared" si="0"/>
        <v>2450</v>
      </c>
      <c r="K6" s="13" t="str">
        <f ca="1">IF(AND(F6&lt;&gt;"", I6/H6&lt;=Allowed_Lose_Ratio),"Stop Lose!",IF(AND(F6&lt;&gt;"", DAYS360(TODAY(), E6)&gt;2), "Hold Too Long", "Ok"))</f>
        <v>Ok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0.8</v>
      </c>
      <c r="J7" s="12">
        <f t="shared" si="0"/>
        <v>4800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8130</v>
      </c>
      <c r="K8" s="13"/>
      <c r="L8" s="10">
        <f>SUMIF(F4:F7, "&lt;&gt;",J4:J7)</f>
        <v>8130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10807</v>
      </c>
      <c r="I9" s="12" t="s">
        <v>10</v>
      </c>
      <c r="J9" s="12">
        <f>C4+J8</f>
        <v>10434</v>
      </c>
      <c r="K9" s="13">
        <f>J9-H9</f>
        <v>-373</v>
      </c>
      <c r="L9" s="12">
        <f>J9-'20191101'!J9</f>
        <v>-2804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27634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6.55</v>
      </c>
      <c r="J16" s="12">
        <f t="shared" ref="J16:J21" si="5">G16*I16</f>
        <v>1310</v>
      </c>
      <c r="K16" s="13" t="str">
        <f t="shared" ref="K16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9000</v>
      </c>
      <c r="H17" s="12">
        <v>2.42</v>
      </c>
      <c r="I17" s="12">
        <v>1.7</v>
      </c>
      <c r="J17" s="12">
        <f t="shared" si="5"/>
        <v>15300</v>
      </c>
      <c r="K17" s="13" t="str">
        <f t="shared" ref="K17:K19" ca="1" si="7">IF(AND(F17&lt;&gt;"", I17/H17&lt;=Allowed_Lose_Ratio),"Stop Lose!",IF(AND(F17&lt;&gt;"", DAYS360(TODAY(), E17)&gt;2), "Hold Too Long", "Ok"))</f>
        <v>Ok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9000</v>
      </c>
      <c r="H18" s="12">
        <v>1.31</v>
      </c>
      <c r="I18" s="12">
        <v>0.94</v>
      </c>
      <c r="J18" s="12">
        <f t="shared" si="5"/>
        <v>8460</v>
      </c>
      <c r="K18" s="13" t="str">
        <f t="shared" ca="1" si="7"/>
        <v>Ok</v>
      </c>
      <c r="L18" s="10" t="s">
        <v>205</v>
      </c>
      <c r="M18" s="10"/>
      <c r="N18" s="13"/>
    </row>
    <row r="19" spans="1:14" s="7" customFormat="1">
      <c r="A19" s="1"/>
      <c r="B19" s="10"/>
      <c r="C19" s="10"/>
      <c r="D19" s="10" t="s">
        <v>211</v>
      </c>
      <c r="E19" s="11">
        <v>43774</v>
      </c>
      <c r="F19" s="11">
        <v>43784</v>
      </c>
      <c r="G19" s="10">
        <v>200</v>
      </c>
      <c r="H19" s="12">
        <v>8.1999999999999993</v>
      </c>
      <c r="I19" s="12">
        <v>5.7</v>
      </c>
      <c r="J19" s="12">
        <f t="shared" ref="J19" si="8">G19*I19</f>
        <v>1140</v>
      </c>
      <c r="K19" s="13" t="str">
        <f t="shared" ca="1" si="7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208</v>
      </c>
      <c r="E20" s="11">
        <v>43773</v>
      </c>
      <c r="F20" s="11">
        <v>43777</v>
      </c>
      <c r="G20" s="10">
        <v>1000</v>
      </c>
      <c r="H20" s="12">
        <v>1.2</v>
      </c>
      <c r="I20" s="12">
        <v>1.28</v>
      </c>
      <c r="J20" s="12">
        <f t="shared" si="5"/>
        <v>1280</v>
      </c>
      <c r="K20" s="13" t="str">
        <f t="shared" ref="K20" ca="1" si="9">IF(AND(F20&lt;&gt;"", I20/H20&lt;=Allowed_Lose_Ratio),"Stop Lose!",IF(AND(F20&lt;&gt;"", DAYS360(TODAY(), E20)&gt;2), "Hold Too Long", "Ok"))</f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210</v>
      </c>
      <c r="E21" s="11">
        <v>43766</v>
      </c>
      <c r="F21" s="11">
        <v>43784</v>
      </c>
      <c r="G21" s="10">
        <v>15000</v>
      </c>
      <c r="H21" s="12">
        <v>0.78</v>
      </c>
      <c r="I21" s="12">
        <v>0.39</v>
      </c>
      <c r="J21" s="12">
        <f t="shared" si="5"/>
        <v>5850</v>
      </c>
      <c r="K21" s="13" t="str">
        <f t="shared" ref="K21" ca="1" si="10">IF(AND(F21&lt;&gt;"", I21/H21&lt;=Allowed_Lose_Ratio),"Stop Lose!",IF(AND(F21&lt;&gt;"", DAYS360(TODAY(), E21)&gt;2), "Hold Too Long", "Ok"))</f>
        <v>Stop Lose!</v>
      </c>
      <c r="L21" s="10" t="s">
        <v>207</v>
      </c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33400</v>
      </c>
      <c r="K22" s="13"/>
      <c r="L22" s="10">
        <f>SUMIF(F15:F21, "&lt;&gt;",J15:J21)</f>
        <v>33400</v>
      </c>
      <c r="M22" s="10" t="s">
        <v>36</v>
      </c>
      <c r="N22" s="13"/>
    </row>
    <row r="23" spans="1:14" s="7" customFormat="1">
      <c r="A23" s="1" t="s">
        <v>23</v>
      </c>
      <c r="B23" s="10">
        <v>0</v>
      </c>
      <c r="C23" s="10"/>
      <c r="D23" s="10"/>
      <c r="E23" s="10"/>
      <c r="F23" s="10"/>
      <c r="G23" s="10"/>
      <c r="H23" s="12">
        <v>66222</v>
      </c>
      <c r="I23" s="12" t="s">
        <v>10</v>
      </c>
      <c r="J23" s="12">
        <f>C15+J22</f>
        <v>61034</v>
      </c>
      <c r="K23" s="13">
        <f>J23-H23</f>
        <v>-5188</v>
      </c>
      <c r="L23" s="12">
        <f>J23-'20191101'!J21</f>
        <v>-7790</v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-4862</v>
      </c>
      <c r="D26" s="10" t="s">
        <v>60</v>
      </c>
      <c r="E26" s="10"/>
      <c r="F26" s="10"/>
      <c r="G26" s="10">
        <v>13600</v>
      </c>
      <c r="H26" s="12">
        <v>1.21</v>
      </c>
      <c r="I26" s="12">
        <v>0.53</v>
      </c>
      <c r="J26" s="12">
        <f>G26*I26</f>
        <v>7208</v>
      </c>
      <c r="K26" s="13"/>
      <c r="L26" s="10" t="s">
        <v>146</v>
      </c>
      <c r="M26" s="10"/>
      <c r="N26" s="13"/>
    </row>
    <row r="27" spans="1:14" s="7" customFormat="1">
      <c r="A27" s="1"/>
      <c r="B27" s="10"/>
      <c r="C27" s="10"/>
      <c r="D27" s="10" t="s">
        <v>11</v>
      </c>
      <c r="E27" s="10"/>
      <c r="F27" s="10"/>
      <c r="G27" s="10">
        <v>500</v>
      </c>
      <c r="H27" s="12">
        <v>10.02</v>
      </c>
      <c r="I27" s="12">
        <v>9.8699999999999992</v>
      </c>
      <c r="J27" s="12">
        <f>G27*I27</f>
        <v>4935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0</v>
      </c>
      <c r="H28" s="12">
        <v>4.33</v>
      </c>
      <c r="I28" s="12">
        <v>2.7</v>
      </c>
      <c r="J28" s="12">
        <f>G28*I28</f>
        <v>0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12143</v>
      </c>
      <c r="K29" s="13"/>
      <c r="L29" s="10"/>
      <c r="M29" s="10"/>
      <c r="N29" s="13"/>
    </row>
    <row r="30" spans="1:14" s="7" customFormat="1">
      <c r="A30" s="1" t="s">
        <v>23</v>
      </c>
      <c r="B30" s="10">
        <v>24940</v>
      </c>
      <c r="C30" s="10"/>
      <c r="D30" s="10"/>
      <c r="E30" s="10"/>
      <c r="F30" s="10"/>
      <c r="G30" s="10"/>
      <c r="H30" s="12">
        <v>24739</v>
      </c>
      <c r="I30" s="12" t="s">
        <v>10</v>
      </c>
      <c r="J30" s="12">
        <f>C26+J29</f>
        <v>7281</v>
      </c>
      <c r="K30" s="13">
        <f>J30-H30</f>
        <v>-17458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3">
        <f>B9+B13+B23+B30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J9+J13+J23+J30</f>
        <v>78752</v>
      </c>
      <c r="K32" s="13">
        <f>J32-B32</f>
        <v>-52688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16639</v>
      </c>
      <c r="D35" s="10" t="s">
        <v>55</v>
      </c>
      <c r="E35" s="10"/>
      <c r="F35" s="10"/>
      <c r="G35" s="10">
        <v>1500</v>
      </c>
      <c r="H35" s="12">
        <v>7.12</v>
      </c>
      <c r="I35" s="12">
        <v>7.35</v>
      </c>
      <c r="J35" s="12">
        <f t="shared" ref="J35:J36" si="11">G35*I35</f>
        <v>11025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78</v>
      </c>
      <c r="E36" s="10"/>
      <c r="F36" s="10"/>
      <c r="G36" s="10">
        <v>600</v>
      </c>
      <c r="H36" s="12">
        <v>16.12</v>
      </c>
      <c r="I36" s="12">
        <v>16.510000000000002</v>
      </c>
      <c r="J36" s="12">
        <f t="shared" si="11"/>
        <v>9906.0000000000018</v>
      </c>
      <c r="K36" s="13"/>
      <c r="L36" s="10"/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SUM(J35:J36)</f>
        <v>20931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C35+J37</f>
        <v>37570</v>
      </c>
      <c r="K38" s="13">
        <f>J38-B38</f>
        <v>-13530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456.91</v>
      </c>
      <c r="J42" s="12">
        <f>G42*I42</f>
        <v>7310.56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7310.56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7327.56</v>
      </c>
      <c r="K44" s="13">
        <f t="shared" ref="K44:K56" si="12">J44-B44</f>
        <v>-2972.4399999999996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26.53</v>
      </c>
      <c r="J46" s="12">
        <f t="shared" ref="J46" si="13">G46*I46</f>
        <v>1989.75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456.91</v>
      </c>
      <c r="J47" s="12">
        <f>G47*I47</f>
        <v>7767.47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9757.2200000000012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9786.2200000000012</v>
      </c>
      <c r="K49" s="13">
        <f t="shared" si="12"/>
        <v>-7213.7799999999988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4.97</v>
      </c>
      <c r="J51" s="12">
        <f t="shared" ref="J51" si="14">G51*I51</f>
        <v>6461</v>
      </c>
      <c r="K51" s="13"/>
      <c r="L51" s="10" t="s">
        <v>206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6461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6582</v>
      </c>
      <c r="K53" s="13">
        <f t="shared" si="12"/>
        <v>-7518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23574.780000000002</v>
      </c>
      <c r="K56" s="13">
        <f t="shared" si="12"/>
        <v>-17825.219999999998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1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905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4.47</v>
      </c>
      <c r="J3" s="4">
        <f t="shared" ref="J3:J11" si="0">G3*I3</f>
        <v>8940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1000</v>
      </c>
      <c r="H4" s="4">
        <v>0.68</v>
      </c>
      <c r="I4" s="4">
        <v>0.03</v>
      </c>
      <c r="J4" s="4">
        <f t="shared" si="0"/>
        <v>30</v>
      </c>
      <c r="K4" s="7" t="str">
        <f t="shared" ca="1" si="1"/>
        <v>Stop Lose!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</v>
      </c>
      <c r="I5" s="4">
        <v>0.04</v>
      </c>
      <c r="J5" s="4">
        <f>G5*I5</f>
        <v>600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32</v>
      </c>
      <c r="E6" s="8">
        <v>43636</v>
      </c>
      <c r="F6" s="8">
        <v>43665</v>
      </c>
      <c r="G6" s="1">
        <v>6000</v>
      </c>
      <c r="H6" s="4">
        <v>0.31</v>
      </c>
      <c r="I6" s="4">
        <v>0.27</v>
      </c>
      <c r="J6" s="4">
        <f>G6*I6</f>
        <v>1620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0.1</v>
      </c>
      <c r="J7" s="4">
        <f>G7*I7</f>
        <v>1300</v>
      </c>
      <c r="K7" s="7" t="str">
        <f ca="1">IF(AND(F7&lt;&gt;"", I7/H7&lt;=0.75),"Stop Lose!",IF(AND(F7&lt;&gt;"", _xlfn.DAYS(TODAY(), E7)&gt;=2), "Hold Too Long", "Ok"))</f>
        <v>Stop Lose!</v>
      </c>
      <c r="L7" s="1" t="s">
        <v>48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0.25</v>
      </c>
      <c r="J8" s="4">
        <f>G8*I8</f>
        <v>1500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0.01</v>
      </c>
      <c r="J9" s="4">
        <f t="shared" si="0"/>
        <v>20</v>
      </c>
      <c r="K9" s="7" t="str">
        <f t="shared" ca="1" si="1"/>
        <v>Stop Lose!</v>
      </c>
    </row>
    <row r="10" spans="1:13">
      <c r="D10" s="1" t="s">
        <v>46</v>
      </c>
      <c r="E10" s="8">
        <v>43643</v>
      </c>
      <c r="F10" s="8">
        <v>43658</v>
      </c>
      <c r="G10" s="1">
        <v>2000</v>
      </c>
      <c r="H10" s="4">
        <v>0.8</v>
      </c>
      <c r="I10" s="4">
        <v>0.52</v>
      </c>
      <c r="J10" s="4">
        <f t="shared" si="0"/>
        <v>1040</v>
      </c>
      <c r="K10" s="7" t="str">
        <f t="shared" ca="1" si="1"/>
        <v>Stop Lose!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0.01</v>
      </c>
      <c r="J11" s="4">
        <f t="shared" si="0"/>
        <v>40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15090</v>
      </c>
      <c r="L12" s="1">
        <f>SUMIF(F3:F11, "&lt;&gt;",J3:J11)</f>
        <v>6150</v>
      </c>
      <c r="M12" s="1" t="s">
        <v>36</v>
      </c>
    </row>
    <row r="13" spans="1:13">
      <c r="A13" s="1" t="s">
        <v>23</v>
      </c>
      <c r="B13" s="1">
        <v>68300</v>
      </c>
      <c r="H13" s="4">
        <v>19416</v>
      </c>
      <c r="I13" s="4" t="s">
        <v>10</v>
      </c>
      <c r="J13" s="4">
        <f>C3+J12</f>
        <v>15995</v>
      </c>
      <c r="K13" s="7">
        <f>J13-H13</f>
        <v>-3421</v>
      </c>
      <c r="L13" s="4"/>
      <c r="M13" s="4"/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1.77</v>
      </c>
      <c r="J15" s="4">
        <f t="shared" ref="J15" si="2">G15*I15</f>
        <v>2124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2124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2881</v>
      </c>
      <c r="K17" s="7">
        <f>J17-H17</f>
        <v>-2119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35817.5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58282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N96"/>
  <sheetViews>
    <sheetView topLeftCell="B1" zoomScaleNormal="100" workbookViewId="0">
      <selection activeCell="I8" sqref="I8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2304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0.14000000000000001</v>
      </c>
      <c r="J5" s="12">
        <f t="shared" si="0"/>
        <v>560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43777</v>
      </c>
      <c r="G6" s="10">
        <v>5000</v>
      </c>
      <c r="H6" s="12">
        <v>0.38</v>
      </c>
      <c r="I6" s="12">
        <v>0.35</v>
      </c>
      <c r="J6" s="12">
        <f t="shared" si="0"/>
        <v>1750</v>
      </c>
      <c r="K6" s="13" t="str">
        <f ca="1">IF(AND(F6&lt;&gt;"", I6/H6&lt;=Allowed_Lose_Ratio),"Stop Lose!",IF(AND(F6&lt;&gt;"", DAYS360(TODAY(), E6)&gt;2), "Hold Too Long", "Ok"))</f>
        <v>Ok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0.79</v>
      </c>
      <c r="J7" s="12">
        <f t="shared" si="0"/>
        <v>4740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7290</v>
      </c>
      <c r="K8" s="13"/>
      <c r="L8" s="10">
        <f>SUMIF(F4:F7, "&lt;&gt;",J4:J7)</f>
        <v>7290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10434</v>
      </c>
      <c r="I9" s="12" t="s">
        <v>10</v>
      </c>
      <c r="J9" s="12">
        <f>C4+J8</f>
        <v>9594</v>
      </c>
      <c r="K9" s="13">
        <f>J9-H9</f>
        <v>-840</v>
      </c>
      <c r="L9" s="12">
        <f>J9-'20191101'!J9</f>
        <v>-3644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27648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5</v>
      </c>
      <c r="J16" s="12">
        <f t="shared" ref="J16:J21" si="5">G16*I16</f>
        <v>1000</v>
      </c>
      <c r="K16" s="13" t="str">
        <f t="shared" ref="K16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9000</v>
      </c>
      <c r="H17" s="12">
        <v>2.42</v>
      </c>
      <c r="I17" s="12">
        <v>1.84</v>
      </c>
      <c r="J17" s="12">
        <f t="shared" si="5"/>
        <v>16560</v>
      </c>
      <c r="K17" s="13" t="str">
        <f t="shared" ref="K17:K19" ca="1" si="7">IF(AND(F17&lt;&gt;"", I17/H17&lt;=Allowed_Lose_Ratio),"Stop Lose!",IF(AND(F17&lt;&gt;"", DAYS360(TODAY(), E17)&gt;2), "Hold Too Long", "Ok"))</f>
        <v>Ok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9000</v>
      </c>
      <c r="H18" s="12">
        <v>1.31</v>
      </c>
      <c r="I18" s="12">
        <v>0.84</v>
      </c>
      <c r="J18" s="12">
        <f t="shared" si="5"/>
        <v>7560</v>
      </c>
      <c r="K18" s="13" t="str">
        <f t="shared" ca="1" si="7"/>
        <v>Stop Lose!</v>
      </c>
      <c r="L18" s="10" t="s">
        <v>205</v>
      </c>
      <c r="M18" s="10"/>
      <c r="N18" s="13"/>
    </row>
    <row r="19" spans="1:14" s="7" customFormat="1">
      <c r="A19" s="1"/>
      <c r="B19" s="10"/>
      <c r="C19" s="10"/>
      <c r="D19" s="10" t="s">
        <v>211</v>
      </c>
      <c r="E19" s="11">
        <v>43774</v>
      </c>
      <c r="F19" s="11">
        <v>43784</v>
      </c>
      <c r="G19" s="10">
        <v>200</v>
      </c>
      <c r="H19" s="12">
        <v>8.1999999999999993</v>
      </c>
      <c r="I19" s="12">
        <v>3.8</v>
      </c>
      <c r="J19" s="12">
        <f t="shared" si="5"/>
        <v>760</v>
      </c>
      <c r="K19" s="13" t="str">
        <f t="shared" ca="1" si="7"/>
        <v>Stop Lose!</v>
      </c>
      <c r="L19" s="10"/>
      <c r="M19" s="10"/>
      <c r="N19" s="13"/>
    </row>
    <row r="20" spans="1:14" s="7" customFormat="1">
      <c r="A20" s="1"/>
      <c r="B20" s="10"/>
      <c r="C20" s="10"/>
      <c r="D20" s="10" t="s">
        <v>208</v>
      </c>
      <c r="E20" s="11">
        <v>43773</v>
      </c>
      <c r="F20" s="11">
        <v>43777</v>
      </c>
      <c r="G20" s="10">
        <v>1000</v>
      </c>
      <c r="H20" s="12">
        <v>1.2</v>
      </c>
      <c r="I20" s="12">
        <v>1.06</v>
      </c>
      <c r="J20" s="12">
        <f t="shared" si="5"/>
        <v>1060</v>
      </c>
      <c r="K20" s="13" t="str">
        <f t="shared" ref="K20" ca="1" si="8">IF(AND(F20&lt;&gt;"", I20/H20&lt;=Allowed_Lose_Ratio),"Stop Lose!",IF(AND(F20&lt;&gt;"", DAYS360(TODAY(), E20)&gt;2), "Hold Too Long", "Ok"))</f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210</v>
      </c>
      <c r="E21" s="11">
        <v>43766</v>
      </c>
      <c r="F21" s="11">
        <v>43784</v>
      </c>
      <c r="G21" s="10">
        <v>15000</v>
      </c>
      <c r="H21" s="12">
        <v>0.78</v>
      </c>
      <c r="I21" s="12">
        <v>0.44</v>
      </c>
      <c r="J21" s="12">
        <f t="shared" si="5"/>
        <v>6600</v>
      </c>
      <c r="K21" s="13" t="str">
        <f t="shared" ref="K21" ca="1" si="9">IF(AND(F21&lt;&gt;"", I21/H21&lt;=Allowed_Lose_Ratio),"Stop Lose!",IF(AND(F21&lt;&gt;"", DAYS360(TODAY(), E21)&gt;2), "Hold Too Long", "Ok"))</f>
        <v>Stop Lose!</v>
      </c>
      <c r="L21" s="10" t="s">
        <v>207</v>
      </c>
      <c r="M21" s="10"/>
      <c r="N21" s="13"/>
    </row>
    <row r="22" spans="1:14" s="7" customFormat="1">
      <c r="A22" s="1"/>
      <c r="B22" s="10" t="s">
        <v>13</v>
      </c>
      <c r="C22" s="10"/>
      <c r="D22" s="10"/>
      <c r="E22" s="10"/>
      <c r="F22" s="10"/>
      <c r="G22" s="10"/>
      <c r="H22" s="12"/>
      <c r="I22" s="12" t="s">
        <v>9</v>
      </c>
      <c r="J22" s="12">
        <f>SUM(J15:J21)</f>
        <v>33600</v>
      </c>
      <c r="K22" s="13"/>
      <c r="L22" s="10">
        <f>SUMIF(F15:F21, "&lt;&gt;",J15:J21)</f>
        <v>33600</v>
      </c>
      <c r="M22" s="10" t="s">
        <v>36</v>
      </c>
      <c r="N22" s="13"/>
    </row>
    <row r="23" spans="1:14" s="7" customFormat="1">
      <c r="A23" s="1" t="s">
        <v>23</v>
      </c>
      <c r="B23" s="10">
        <v>0</v>
      </c>
      <c r="C23" s="10"/>
      <c r="D23" s="10"/>
      <c r="E23" s="10"/>
      <c r="F23" s="10"/>
      <c r="G23" s="10"/>
      <c r="H23" s="12">
        <v>61034</v>
      </c>
      <c r="I23" s="12" t="s">
        <v>10</v>
      </c>
      <c r="J23" s="12">
        <f>C15+J22</f>
        <v>61248</v>
      </c>
      <c r="K23" s="13">
        <f>J23-H23</f>
        <v>214</v>
      </c>
      <c r="L23" s="12">
        <f>J23-'20191101'!J21</f>
        <v>-7576</v>
      </c>
      <c r="M23" s="12" t="s">
        <v>38</v>
      </c>
      <c r="N23" s="13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 s="7" customFormat="1">
      <c r="A26" s="1" t="s">
        <v>1</v>
      </c>
      <c r="B26" s="10" t="s">
        <v>5</v>
      </c>
      <c r="C26" s="10">
        <v>-4862</v>
      </c>
      <c r="D26" s="10" t="s">
        <v>60</v>
      </c>
      <c r="E26" s="10"/>
      <c r="F26" s="10"/>
      <c r="G26" s="10">
        <v>13600</v>
      </c>
      <c r="H26" s="12">
        <v>1.21</v>
      </c>
      <c r="I26" s="12">
        <v>0.53</v>
      </c>
      <c r="J26" s="12">
        <f>G26*I26</f>
        <v>7208</v>
      </c>
      <c r="K26" s="13"/>
      <c r="L26" s="10" t="s">
        <v>146</v>
      </c>
      <c r="M26" s="10"/>
      <c r="N26" s="13"/>
    </row>
    <row r="27" spans="1:14" s="7" customFormat="1">
      <c r="A27" s="1"/>
      <c r="B27" s="10"/>
      <c r="C27" s="10"/>
      <c r="D27" s="10" t="s">
        <v>11</v>
      </c>
      <c r="E27" s="10"/>
      <c r="F27" s="10"/>
      <c r="G27" s="10">
        <v>500</v>
      </c>
      <c r="H27" s="12">
        <v>10.02</v>
      </c>
      <c r="I27" s="12">
        <v>9.8699999999999992</v>
      </c>
      <c r="J27" s="12">
        <f>G27*I27</f>
        <v>4935</v>
      </c>
      <c r="K27" s="13"/>
      <c r="L27" s="10"/>
      <c r="M27" s="10"/>
      <c r="N27" s="13"/>
    </row>
    <row r="28" spans="1:14" s="7" customFormat="1">
      <c r="A28" s="1"/>
      <c r="B28" s="10"/>
      <c r="C28" s="10"/>
      <c r="D28" s="10" t="s">
        <v>25</v>
      </c>
      <c r="E28" s="10"/>
      <c r="F28" s="10"/>
      <c r="G28" s="10">
        <v>0</v>
      </c>
      <c r="H28" s="12">
        <v>4.33</v>
      </c>
      <c r="I28" s="12">
        <v>2.7</v>
      </c>
      <c r="J28" s="12">
        <f>G28*I28</f>
        <v>0</v>
      </c>
      <c r="K28" s="13"/>
      <c r="L28" s="10"/>
      <c r="M28" s="10"/>
      <c r="N28" s="13"/>
    </row>
    <row r="29" spans="1:14" s="7" customFormat="1">
      <c r="A29" s="1"/>
      <c r="B29" s="10" t="s">
        <v>13</v>
      </c>
      <c r="C29" s="10"/>
      <c r="D29" s="10"/>
      <c r="E29" s="10"/>
      <c r="F29" s="10"/>
      <c r="G29" s="10"/>
      <c r="H29" s="12"/>
      <c r="I29" s="12" t="s">
        <v>9</v>
      </c>
      <c r="J29" s="12">
        <f>SUM(J26:J28)</f>
        <v>12143</v>
      </c>
      <c r="K29" s="13"/>
      <c r="L29" s="10"/>
      <c r="M29" s="10"/>
      <c r="N29" s="13"/>
    </row>
    <row r="30" spans="1:14" s="7" customFormat="1">
      <c r="A30" s="1" t="s">
        <v>23</v>
      </c>
      <c r="B30" s="10">
        <v>24940</v>
      </c>
      <c r="C30" s="10"/>
      <c r="D30" s="10"/>
      <c r="E30" s="10"/>
      <c r="F30" s="10"/>
      <c r="G30" s="10"/>
      <c r="H30" s="12">
        <v>24739</v>
      </c>
      <c r="I30" s="12" t="s">
        <v>10</v>
      </c>
      <c r="J30" s="12">
        <f>C26+J29</f>
        <v>7281</v>
      </c>
      <c r="K30" s="13">
        <f>J30-H30</f>
        <v>-17458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23</v>
      </c>
      <c r="B32" s="13">
        <f>B9+B13+B23+B30</f>
        <v>131440</v>
      </c>
      <c r="C32" s="10"/>
      <c r="D32" s="10"/>
      <c r="E32" s="10"/>
      <c r="F32" s="10"/>
      <c r="G32" s="10"/>
      <c r="H32" s="12"/>
      <c r="I32" s="12" t="s">
        <v>14</v>
      </c>
      <c r="J32" s="12">
        <f>J9+J13+J23+J30</f>
        <v>78126</v>
      </c>
      <c r="K32" s="13">
        <f>J32-B32</f>
        <v>-53314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15</v>
      </c>
      <c r="B35" s="10" t="s">
        <v>19</v>
      </c>
      <c r="C35" s="10">
        <v>16639</v>
      </c>
      <c r="D35" s="10" t="s">
        <v>55</v>
      </c>
      <c r="E35" s="10"/>
      <c r="F35" s="10"/>
      <c r="G35" s="10">
        <v>1500</v>
      </c>
      <c r="H35" s="12">
        <v>7.12</v>
      </c>
      <c r="I35" s="12">
        <v>7.35</v>
      </c>
      <c r="J35" s="12">
        <f t="shared" ref="J35:J36" si="10">G35*I35</f>
        <v>11025</v>
      </c>
      <c r="K35" s="13"/>
      <c r="L35" s="10"/>
      <c r="M35" s="10"/>
      <c r="N35" s="13"/>
    </row>
    <row r="36" spans="1:14" s="7" customFormat="1">
      <c r="A36" s="1"/>
      <c r="B36" s="10"/>
      <c r="C36" s="10"/>
      <c r="D36" s="10" t="s">
        <v>78</v>
      </c>
      <c r="E36" s="10"/>
      <c r="F36" s="10"/>
      <c r="G36" s="10">
        <v>600</v>
      </c>
      <c r="H36" s="12">
        <v>16.12</v>
      </c>
      <c r="I36" s="12">
        <v>16.510000000000002</v>
      </c>
      <c r="J36" s="12">
        <f t="shared" si="10"/>
        <v>9906.0000000000018</v>
      </c>
      <c r="K36" s="13"/>
      <c r="L36" s="10"/>
      <c r="M36" s="10"/>
      <c r="N36" s="13"/>
    </row>
    <row r="37" spans="1:14" s="7" customFormat="1">
      <c r="A37" s="1"/>
      <c r="B37" s="10" t="s">
        <v>13</v>
      </c>
      <c r="C37" s="10"/>
      <c r="D37" s="10"/>
      <c r="E37" s="10"/>
      <c r="F37" s="10"/>
      <c r="G37" s="10"/>
      <c r="H37" s="12"/>
      <c r="I37" s="12" t="s">
        <v>9</v>
      </c>
      <c r="J37" s="12">
        <f>SUM(J35:J36)</f>
        <v>20931</v>
      </c>
      <c r="K37" s="13"/>
      <c r="L37" s="10"/>
      <c r="M37" s="10"/>
      <c r="N37" s="13"/>
    </row>
    <row r="38" spans="1:14" s="7" customFormat="1">
      <c r="A38" s="1" t="s">
        <v>23</v>
      </c>
      <c r="B38" s="10">
        <v>51100</v>
      </c>
      <c r="C38" s="10"/>
      <c r="D38" s="10"/>
      <c r="E38" s="10"/>
      <c r="F38" s="10"/>
      <c r="G38" s="10"/>
      <c r="H38" s="12"/>
      <c r="I38" s="12" t="s">
        <v>10</v>
      </c>
      <c r="J38" s="12">
        <f>C35+J37</f>
        <v>37570</v>
      </c>
      <c r="K38" s="13">
        <f>J38-B38</f>
        <v>-13530</v>
      </c>
      <c r="L38" s="10"/>
      <c r="M38" s="10"/>
      <c r="N38" s="13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 s="7" customFormat="1">
      <c r="A42" s="1" t="s">
        <v>15</v>
      </c>
      <c r="B42" s="10" t="s">
        <v>16</v>
      </c>
      <c r="C42" s="10">
        <v>17</v>
      </c>
      <c r="D42" s="10" t="s">
        <v>163</v>
      </c>
      <c r="E42" s="10"/>
      <c r="F42" s="10"/>
      <c r="G42" s="10">
        <v>16</v>
      </c>
      <c r="H42" s="12">
        <v>402.78</v>
      </c>
      <c r="I42" s="12">
        <v>456.91</v>
      </c>
      <c r="J42" s="12">
        <f>G42*I42</f>
        <v>7310.56</v>
      </c>
      <c r="K42" s="13"/>
      <c r="L42" s="10"/>
      <c r="M42" s="10"/>
      <c r="N42" s="13"/>
    </row>
    <row r="43" spans="1:14" s="7" customFormat="1">
      <c r="A43" s="1"/>
      <c r="B43" s="10" t="s">
        <v>13</v>
      </c>
      <c r="C43" s="10"/>
      <c r="D43" s="10"/>
      <c r="E43" s="10"/>
      <c r="F43" s="10"/>
      <c r="G43" s="10"/>
      <c r="H43" s="12"/>
      <c r="I43" s="12" t="s">
        <v>9</v>
      </c>
      <c r="J43" s="12">
        <f>SUM(J42:J42)</f>
        <v>7310.56</v>
      </c>
      <c r="K43" s="13"/>
      <c r="L43" s="10"/>
      <c r="M43" s="10"/>
      <c r="N43" s="13"/>
    </row>
    <row r="44" spans="1:14" s="7" customFormat="1">
      <c r="A44" s="1" t="s">
        <v>23</v>
      </c>
      <c r="B44" s="10">
        <v>10300</v>
      </c>
      <c r="C44" s="10"/>
      <c r="D44" s="10"/>
      <c r="E44" s="10"/>
      <c r="F44" s="10"/>
      <c r="G44" s="10"/>
      <c r="H44" s="12"/>
      <c r="I44" s="12" t="s">
        <v>10</v>
      </c>
      <c r="J44" s="12">
        <f>C42+J43</f>
        <v>7327.56</v>
      </c>
      <c r="K44" s="13">
        <f t="shared" ref="K44:K56" si="11">J44-B44</f>
        <v>-2972.4399999999996</v>
      </c>
      <c r="L44" s="10"/>
      <c r="M44" s="10"/>
      <c r="N44" s="13"/>
    </row>
    <row r="45" spans="1:14">
      <c r="B45" s="10"/>
      <c r="C45" s="10"/>
      <c r="D45" s="10"/>
      <c r="E45" s="10"/>
      <c r="F45" s="10"/>
      <c r="G45" s="10"/>
      <c r="H45" s="12"/>
      <c r="I45" s="12"/>
      <c r="J45" s="12"/>
      <c r="K45" s="13"/>
      <c r="L45" s="10"/>
      <c r="M45" s="10"/>
      <c r="N45" s="10"/>
    </row>
    <row r="46" spans="1:14" s="7" customFormat="1">
      <c r="A46" s="1" t="s">
        <v>15</v>
      </c>
      <c r="B46" s="10" t="s">
        <v>17</v>
      </c>
      <c r="C46" s="10">
        <v>29</v>
      </c>
      <c r="D46" s="10" t="s">
        <v>24</v>
      </c>
      <c r="E46" s="10"/>
      <c r="F46" s="10"/>
      <c r="G46" s="10">
        <v>75</v>
      </c>
      <c r="H46" s="12">
        <v>65.2</v>
      </c>
      <c r="I46" s="12">
        <v>26.53</v>
      </c>
      <c r="J46" s="12">
        <f t="shared" ref="J46" si="12">G46*I46</f>
        <v>1989.75</v>
      </c>
      <c r="K46" s="13"/>
      <c r="L46" s="10" t="s">
        <v>161</v>
      </c>
      <c r="M46" s="10"/>
      <c r="N46" s="13"/>
    </row>
    <row r="47" spans="1:14" s="7" customFormat="1">
      <c r="A47" s="1"/>
      <c r="B47" s="10"/>
      <c r="C47" s="10"/>
      <c r="D47" s="10" t="s">
        <v>163</v>
      </c>
      <c r="E47" s="10"/>
      <c r="F47" s="10"/>
      <c r="G47" s="10">
        <v>17</v>
      </c>
      <c r="H47" s="12">
        <v>402.2</v>
      </c>
      <c r="I47" s="12">
        <v>456.91</v>
      </c>
      <c r="J47" s="12">
        <f>G47*I47</f>
        <v>7767.47</v>
      </c>
      <c r="K47" s="13"/>
      <c r="L47" s="10"/>
      <c r="M47" s="10"/>
      <c r="N47" s="13"/>
    </row>
    <row r="48" spans="1:14" s="7" customFormat="1">
      <c r="A48" s="1"/>
      <c r="B48" s="10" t="s">
        <v>13</v>
      </c>
      <c r="C48" s="10"/>
      <c r="D48" s="10"/>
      <c r="E48" s="10"/>
      <c r="F48" s="10"/>
      <c r="G48" s="10"/>
      <c r="H48" s="12"/>
      <c r="I48" s="12" t="s">
        <v>9</v>
      </c>
      <c r="J48" s="12">
        <f>SUM(J46:J47)</f>
        <v>9757.2200000000012</v>
      </c>
      <c r="K48" s="13"/>
      <c r="L48" s="10"/>
      <c r="M48" s="10"/>
      <c r="N48" s="13"/>
    </row>
    <row r="49" spans="1:14" s="7" customFormat="1">
      <c r="A49" s="1" t="s">
        <v>23</v>
      </c>
      <c r="B49" s="10">
        <v>17000</v>
      </c>
      <c r="C49" s="10"/>
      <c r="D49" s="10"/>
      <c r="E49" s="10"/>
      <c r="F49" s="10"/>
      <c r="G49" s="10"/>
      <c r="H49" s="12"/>
      <c r="I49" s="12" t="s">
        <v>10</v>
      </c>
      <c r="J49" s="12">
        <f>C46+J48</f>
        <v>9786.2200000000012</v>
      </c>
      <c r="K49" s="13">
        <f t="shared" si="11"/>
        <v>-7213.7799999999988</v>
      </c>
      <c r="L49" s="10"/>
      <c r="M49" s="10"/>
      <c r="N49" s="13"/>
    </row>
    <row r="50" spans="1:14">
      <c r="B50" s="10"/>
      <c r="C50" s="10"/>
      <c r="D50" s="10"/>
      <c r="E50" s="10"/>
      <c r="F50" s="10"/>
      <c r="G50" s="10"/>
      <c r="H50" s="12"/>
      <c r="I50" s="12"/>
      <c r="J50" s="12"/>
      <c r="K50" s="13"/>
      <c r="L50" s="10"/>
      <c r="M50" s="10"/>
      <c r="N50" s="10"/>
    </row>
    <row r="51" spans="1:14" s="7" customFormat="1">
      <c r="A51" s="1" t="s">
        <v>15</v>
      </c>
      <c r="B51" s="10" t="s">
        <v>20</v>
      </c>
      <c r="C51" s="10">
        <v>121</v>
      </c>
      <c r="D51" s="10" t="s">
        <v>68</v>
      </c>
      <c r="E51" s="10"/>
      <c r="F51" s="10"/>
      <c r="G51" s="10">
        <v>1300</v>
      </c>
      <c r="H51" s="12">
        <v>5.4</v>
      </c>
      <c r="I51" s="12">
        <v>4.97</v>
      </c>
      <c r="J51" s="12">
        <f t="shared" ref="J51" si="13">G51*I51</f>
        <v>6461</v>
      </c>
      <c r="K51" s="13"/>
      <c r="L51" s="10" t="s">
        <v>206</v>
      </c>
      <c r="M51" s="10"/>
      <c r="N51" s="13"/>
    </row>
    <row r="52" spans="1:14" s="7" customFormat="1">
      <c r="A52" s="1"/>
      <c r="B52" s="10" t="s">
        <v>12</v>
      </c>
      <c r="C52" s="10"/>
      <c r="D52" s="10"/>
      <c r="E52" s="10"/>
      <c r="F52" s="10"/>
      <c r="G52" s="10"/>
      <c r="H52" s="12"/>
      <c r="I52" s="12" t="s">
        <v>9</v>
      </c>
      <c r="J52" s="12">
        <f>SUM(J51:J51)</f>
        <v>6461</v>
      </c>
      <c r="K52" s="13"/>
      <c r="L52" s="10"/>
      <c r="M52" s="10"/>
      <c r="N52" s="13"/>
    </row>
    <row r="53" spans="1:14" s="7" customFormat="1">
      <c r="A53" s="1" t="s">
        <v>23</v>
      </c>
      <c r="B53" s="10">
        <v>14100</v>
      </c>
      <c r="C53" s="10"/>
      <c r="D53" s="10"/>
      <c r="E53" s="10"/>
      <c r="F53" s="10"/>
      <c r="G53" s="10"/>
      <c r="H53" s="12"/>
      <c r="I53" s="12" t="s">
        <v>10</v>
      </c>
      <c r="J53" s="12">
        <f>C51+J52</f>
        <v>6582</v>
      </c>
      <c r="K53" s="13">
        <f t="shared" si="11"/>
        <v>-7518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 s="7" customFormat="1">
      <c r="A56" s="1" t="s">
        <v>23</v>
      </c>
      <c r="B56" s="10">
        <f>B44+B49+B53</f>
        <v>41400</v>
      </c>
      <c r="C56" s="10"/>
      <c r="D56" s="10"/>
      <c r="E56" s="10"/>
      <c r="F56" s="10"/>
      <c r="G56" s="10"/>
      <c r="H56" s="12"/>
      <c r="I56" s="12" t="s">
        <v>14</v>
      </c>
      <c r="J56" s="12">
        <f>J44+J49+J52</f>
        <v>23574.780000000002</v>
      </c>
      <c r="K56" s="13">
        <f t="shared" si="11"/>
        <v>-17825.219999999998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N98"/>
  <sheetViews>
    <sheetView topLeftCell="B1" zoomScaleNormal="100" workbookViewId="0">
      <selection activeCell="I7" sqref="I7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2304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0.14000000000000001</v>
      </c>
      <c r="J5" s="12">
        <f t="shared" si="0"/>
        <v>560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43777</v>
      </c>
      <c r="G6" s="10">
        <v>5000</v>
      </c>
      <c r="H6" s="12">
        <v>0.38</v>
      </c>
      <c r="I6" s="12">
        <v>0.15</v>
      </c>
      <c r="J6" s="12">
        <f t="shared" si="0"/>
        <v>750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0.56000000000000005</v>
      </c>
      <c r="J7" s="12">
        <f t="shared" si="0"/>
        <v>3360.0000000000005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4910</v>
      </c>
      <c r="K8" s="13"/>
      <c r="L8" s="10">
        <f>SUMIF(F4:F7, "&lt;&gt;",J4:J7)</f>
        <v>4910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9594</v>
      </c>
      <c r="I9" s="12" t="s">
        <v>10</v>
      </c>
      <c r="J9" s="12">
        <f>C4+J8</f>
        <v>7214</v>
      </c>
      <c r="K9" s="13">
        <f>J9-H9</f>
        <v>-2380</v>
      </c>
      <c r="L9" s="12">
        <f>J9-'20191101'!J9</f>
        <v>-6024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19956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3.12</v>
      </c>
      <c r="J16" s="12">
        <f t="shared" ref="J16:J23" si="5">G16*I16</f>
        <v>624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209</v>
      </c>
      <c r="E17" s="11">
        <v>43776</v>
      </c>
      <c r="F17" s="11">
        <v>43784</v>
      </c>
      <c r="G17" s="10">
        <v>5000</v>
      </c>
      <c r="H17" s="12">
        <v>0.66</v>
      </c>
      <c r="I17" s="12">
        <v>0.81</v>
      </c>
      <c r="J17" s="12">
        <f t="shared" ref="J17" si="7">G17*I17</f>
        <v>4050.0000000000005</v>
      </c>
      <c r="K17" s="13" t="str">
        <f t="shared" ca="1" si="6"/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202</v>
      </c>
      <c r="E18" s="11">
        <v>43770</v>
      </c>
      <c r="F18" s="11">
        <v>43805</v>
      </c>
      <c r="G18" s="10">
        <v>9000</v>
      </c>
      <c r="H18" s="12">
        <v>2.42</v>
      </c>
      <c r="I18" s="12">
        <v>1.55</v>
      </c>
      <c r="J18" s="12">
        <f t="shared" si="5"/>
        <v>13950</v>
      </c>
      <c r="K18" s="13" t="str">
        <f t="shared" ref="K18:K20" ca="1" si="8">IF(AND(F18&lt;&gt;"", I18/H18&lt;=Allowed_Lose_Ratio),"Stop Lose!",IF(AND(F18&lt;&gt;"", DAYS360(TODAY(), E18)&gt;2), "Hold Too Long", "Ok"))</f>
        <v>Stop Lose!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203</v>
      </c>
      <c r="E19" s="11">
        <v>43770</v>
      </c>
      <c r="F19" s="11">
        <v>43798</v>
      </c>
      <c r="G19" s="10">
        <v>9000</v>
      </c>
      <c r="H19" s="12">
        <v>1.31</v>
      </c>
      <c r="I19" s="12">
        <v>0.69</v>
      </c>
      <c r="J19" s="12">
        <f t="shared" si="5"/>
        <v>6209.9999999999991</v>
      </c>
      <c r="K19" s="13" t="str">
        <f t="shared" ca="1" si="8"/>
        <v>Stop Lose!</v>
      </c>
      <c r="L19" s="10" t="s">
        <v>205</v>
      </c>
      <c r="M19" s="10"/>
      <c r="N19" s="13"/>
    </row>
    <row r="20" spans="1:14" s="7" customFormat="1">
      <c r="A20" s="1"/>
      <c r="B20" s="10"/>
      <c r="C20" s="10"/>
      <c r="D20" s="10" t="s">
        <v>211</v>
      </c>
      <c r="E20" s="11">
        <v>43774</v>
      </c>
      <c r="F20" s="11">
        <v>43784</v>
      </c>
      <c r="G20" s="10">
        <v>200</v>
      </c>
      <c r="H20" s="12">
        <v>8.1999999999999993</v>
      </c>
      <c r="I20" s="12">
        <v>2.1</v>
      </c>
      <c r="J20" s="12">
        <f t="shared" si="5"/>
        <v>420</v>
      </c>
      <c r="K20" s="13" t="str">
        <f t="shared" ca="1" si="8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208</v>
      </c>
      <c r="E21" s="11">
        <v>43773</v>
      </c>
      <c r="F21" s="11">
        <v>43777</v>
      </c>
      <c r="G21" s="10">
        <v>3500</v>
      </c>
      <c r="H21" s="12">
        <v>0.51</v>
      </c>
      <c r="I21" s="12">
        <v>0.28000000000000003</v>
      </c>
      <c r="J21" s="12">
        <f t="shared" si="5"/>
        <v>980.00000000000011</v>
      </c>
      <c r="K21" s="13" t="str">
        <f t="shared" ref="K21:K22" ca="1" si="9">IF(AND(F21&lt;&gt;"", I21/H21&lt;=Allowed_Lose_Ratio),"Stop Lose!",IF(AND(F21&lt;&gt;"", DAYS360(TODAY(), E21)&gt;2), "Hold Too Long", "Ok"))</f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43776</v>
      </c>
      <c r="F22" s="11">
        <v>43784</v>
      </c>
      <c r="G22" s="10">
        <v>10000</v>
      </c>
      <c r="H22" s="12">
        <v>0.39</v>
      </c>
      <c r="I22" s="12">
        <v>0.31</v>
      </c>
      <c r="J22" s="12">
        <f t="shared" ref="J22" si="10">G22*I22</f>
        <v>3100</v>
      </c>
      <c r="K22" s="13" t="str">
        <f t="shared" ca="1" si="9"/>
        <v>Ok</v>
      </c>
      <c r="L22" s="10" t="s">
        <v>207</v>
      </c>
      <c r="M22" s="10"/>
      <c r="N22" s="13"/>
    </row>
    <row r="23" spans="1:14" s="7" customFormat="1">
      <c r="A23" s="1"/>
      <c r="B23" s="10"/>
      <c r="C23" s="10"/>
      <c r="D23" s="10" t="s">
        <v>210</v>
      </c>
      <c r="E23" s="11">
        <v>43766</v>
      </c>
      <c r="F23" s="11">
        <v>43784</v>
      </c>
      <c r="G23" s="10">
        <v>15000</v>
      </c>
      <c r="H23" s="12">
        <v>0.78</v>
      </c>
      <c r="I23" s="12">
        <v>0.44</v>
      </c>
      <c r="J23" s="12">
        <f t="shared" si="5"/>
        <v>6600</v>
      </c>
      <c r="K23" s="13" t="str">
        <f t="shared" ref="K23" ca="1" si="11">IF(AND(F23&lt;&gt;"", I23/H23&lt;=Allowed_Lose_Ratio),"Stop Lose!",IF(AND(F23&lt;&gt;"", DAYS360(TODAY(), E23)&gt;2), "Hold Too Long", "Ok"))</f>
        <v>Stop Lose!</v>
      </c>
      <c r="L23" s="10" t="s">
        <v>207</v>
      </c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SUM(J15:J23)</f>
        <v>35994</v>
      </c>
      <c r="K24" s="13"/>
      <c r="L24" s="10">
        <f>SUMIF(F15:F23, "&lt;&gt;",J15:J23)</f>
        <v>35994</v>
      </c>
      <c r="M24" s="10" t="s">
        <v>36</v>
      </c>
      <c r="N24" s="13"/>
    </row>
    <row r="25" spans="1:14" s="7" customFormat="1">
      <c r="A25" s="1" t="s">
        <v>23</v>
      </c>
      <c r="B25" s="10">
        <v>0</v>
      </c>
      <c r="C25" s="10"/>
      <c r="D25" s="10"/>
      <c r="E25" s="10"/>
      <c r="F25" s="10"/>
      <c r="G25" s="10"/>
      <c r="H25" s="12">
        <v>61248</v>
      </c>
      <c r="I25" s="12" t="s">
        <v>10</v>
      </c>
      <c r="J25" s="12">
        <f>C15+J24</f>
        <v>55950</v>
      </c>
      <c r="K25" s="13">
        <f>J25-H25</f>
        <v>-5298</v>
      </c>
      <c r="L25" s="12">
        <f>J25-'20191101'!J21</f>
        <v>-12874</v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-4862</v>
      </c>
      <c r="D28" s="10" t="s">
        <v>60</v>
      </c>
      <c r="E28" s="10"/>
      <c r="F28" s="10"/>
      <c r="G28" s="10">
        <v>13600</v>
      </c>
      <c r="H28" s="12">
        <v>1.21</v>
      </c>
      <c r="I28" s="12">
        <v>0.53</v>
      </c>
      <c r="J28" s="12">
        <f>G28*I28</f>
        <v>7208</v>
      </c>
      <c r="K28" s="13"/>
      <c r="L28" s="10" t="s">
        <v>146</v>
      </c>
      <c r="M28" s="10"/>
      <c r="N28" s="13"/>
    </row>
    <row r="29" spans="1:14" s="7" customFormat="1">
      <c r="A29" s="1"/>
      <c r="B29" s="10"/>
      <c r="C29" s="10"/>
      <c r="D29" s="10" t="s">
        <v>11</v>
      </c>
      <c r="E29" s="10"/>
      <c r="F29" s="10"/>
      <c r="G29" s="10">
        <v>500</v>
      </c>
      <c r="H29" s="12">
        <v>10.02</v>
      </c>
      <c r="I29" s="12">
        <v>9.8699999999999992</v>
      </c>
      <c r="J29" s="12">
        <f>G29*I29</f>
        <v>4935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25</v>
      </c>
      <c r="E30" s="10"/>
      <c r="F30" s="10"/>
      <c r="G30" s="10">
        <v>0</v>
      </c>
      <c r="H30" s="12">
        <v>4.33</v>
      </c>
      <c r="I30" s="12">
        <v>2.7</v>
      </c>
      <c r="J30" s="12">
        <f>G30*I30</f>
        <v>0</v>
      </c>
      <c r="K30" s="13"/>
      <c r="L30" s="10"/>
      <c r="M30" s="10"/>
      <c r="N30" s="13"/>
    </row>
    <row r="31" spans="1:14" s="7" customFormat="1">
      <c r="A31" s="1"/>
      <c r="B31" s="10" t="s">
        <v>13</v>
      </c>
      <c r="C31" s="10"/>
      <c r="D31" s="10"/>
      <c r="E31" s="10"/>
      <c r="F31" s="10"/>
      <c r="G31" s="10"/>
      <c r="H31" s="12"/>
      <c r="I31" s="12" t="s">
        <v>9</v>
      </c>
      <c r="J31" s="12">
        <f>SUM(J28:J30)</f>
        <v>12143</v>
      </c>
      <c r="K31" s="13"/>
      <c r="L31" s="10"/>
      <c r="M31" s="10"/>
      <c r="N31" s="13"/>
    </row>
    <row r="32" spans="1:14" s="7" customFormat="1">
      <c r="A32" s="1" t="s">
        <v>23</v>
      </c>
      <c r="B32" s="10">
        <v>24940</v>
      </c>
      <c r="C32" s="10"/>
      <c r="D32" s="10"/>
      <c r="E32" s="10"/>
      <c r="F32" s="10"/>
      <c r="G32" s="10"/>
      <c r="H32" s="12">
        <v>24739</v>
      </c>
      <c r="I32" s="12" t="s">
        <v>10</v>
      </c>
      <c r="J32" s="12">
        <f>C28+J31</f>
        <v>7281</v>
      </c>
      <c r="K32" s="13">
        <f>J32-H32</f>
        <v>-17458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23</v>
      </c>
      <c r="B34" s="13">
        <f>B9+B13+B25+B32</f>
        <v>131440</v>
      </c>
      <c r="C34" s="10"/>
      <c r="D34" s="10"/>
      <c r="E34" s="10"/>
      <c r="F34" s="10"/>
      <c r="G34" s="10"/>
      <c r="H34" s="12"/>
      <c r="I34" s="12" t="s">
        <v>14</v>
      </c>
      <c r="J34" s="12">
        <f>J9+J13+J25+J32</f>
        <v>70448</v>
      </c>
      <c r="K34" s="13">
        <f>J34-B34</f>
        <v>-60992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15</v>
      </c>
      <c r="B37" s="10" t="s">
        <v>19</v>
      </c>
      <c r="C37" s="10">
        <v>16639</v>
      </c>
      <c r="D37" s="10" t="s">
        <v>55</v>
      </c>
      <c r="E37" s="10"/>
      <c r="F37" s="10"/>
      <c r="G37" s="10">
        <v>1500</v>
      </c>
      <c r="H37" s="12">
        <v>7.12</v>
      </c>
      <c r="I37" s="12">
        <v>7.35</v>
      </c>
      <c r="J37" s="12">
        <f t="shared" ref="J37:J38" si="12">G37*I37</f>
        <v>11025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78</v>
      </c>
      <c r="E38" s="10"/>
      <c r="F38" s="10"/>
      <c r="G38" s="10">
        <v>600</v>
      </c>
      <c r="H38" s="12">
        <v>16.12</v>
      </c>
      <c r="I38" s="12">
        <v>16.510000000000002</v>
      </c>
      <c r="J38" s="12">
        <f t="shared" si="12"/>
        <v>9906.0000000000018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SUM(J37:J38)</f>
        <v>20931</v>
      </c>
      <c r="K39" s="13"/>
      <c r="L39" s="10"/>
      <c r="M39" s="10"/>
      <c r="N39" s="13"/>
    </row>
    <row r="40" spans="1:14" s="7" customFormat="1">
      <c r="A40" s="1" t="s">
        <v>23</v>
      </c>
      <c r="B40" s="10">
        <v>51100</v>
      </c>
      <c r="C40" s="10"/>
      <c r="D40" s="10"/>
      <c r="E40" s="10"/>
      <c r="F40" s="10"/>
      <c r="G40" s="10"/>
      <c r="H40" s="12"/>
      <c r="I40" s="12" t="s">
        <v>10</v>
      </c>
      <c r="J40" s="12">
        <f>C37+J39</f>
        <v>37570</v>
      </c>
      <c r="K40" s="13">
        <f>J40-B40</f>
        <v>-13530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16</v>
      </c>
      <c r="C44" s="10">
        <v>17</v>
      </c>
      <c r="D44" s="10" t="s">
        <v>163</v>
      </c>
      <c r="E44" s="10"/>
      <c r="F44" s="10"/>
      <c r="G44" s="10">
        <v>16</v>
      </c>
      <c r="H44" s="12">
        <v>402.78</v>
      </c>
      <c r="I44" s="12">
        <v>456.91</v>
      </c>
      <c r="J44" s="12">
        <f>G44*I44</f>
        <v>7310.56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SUM(J44:J44)</f>
        <v>7310.56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C44+J45</f>
        <v>7327.56</v>
      </c>
      <c r="K46" s="13">
        <f t="shared" ref="K46:K58" si="13">J46-B46</f>
        <v>-2972.4399999999996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29</v>
      </c>
      <c r="D48" s="10" t="s">
        <v>24</v>
      </c>
      <c r="E48" s="10"/>
      <c r="F48" s="10"/>
      <c r="G48" s="10">
        <v>75</v>
      </c>
      <c r="H48" s="12">
        <v>65.2</v>
      </c>
      <c r="I48" s="12">
        <v>26.53</v>
      </c>
      <c r="J48" s="12">
        <f t="shared" ref="J48" si="14">G48*I48</f>
        <v>1989.75</v>
      </c>
      <c r="K48" s="13"/>
      <c r="L48" s="10" t="s">
        <v>161</v>
      </c>
      <c r="M48" s="10"/>
      <c r="N48" s="13"/>
    </row>
    <row r="49" spans="1:14" s="7" customFormat="1">
      <c r="A49" s="1"/>
      <c r="B49" s="10"/>
      <c r="C49" s="10"/>
      <c r="D49" s="10" t="s">
        <v>163</v>
      </c>
      <c r="E49" s="10"/>
      <c r="F49" s="10"/>
      <c r="G49" s="10">
        <v>17</v>
      </c>
      <c r="H49" s="12">
        <v>402.2</v>
      </c>
      <c r="I49" s="12">
        <v>456.91</v>
      </c>
      <c r="J49" s="12">
        <f>G49*I49</f>
        <v>7767.47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9757.2200000000012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9786.2200000000012</v>
      </c>
      <c r="K51" s="13">
        <f t="shared" si="13"/>
        <v>-7213.7799999999988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121</v>
      </c>
      <c r="D53" s="10" t="s">
        <v>68</v>
      </c>
      <c r="E53" s="10"/>
      <c r="F53" s="10"/>
      <c r="G53" s="10">
        <v>1300</v>
      </c>
      <c r="H53" s="12">
        <v>5.4</v>
      </c>
      <c r="I53" s="12">
        <v>4.97</v>
      </c>
      <c r="J53" s="12">
        <f t="shared" ref="J53" si="15">G53*I53</f>
        <v>6461</v>
      </c>
      <c r="K53" s="13"/>
      <c r="L53" s="10" t="s">
        <v>206</v>
      </c>
      <c r="M53" s="10"/>
      <c r="N53" s="13"/>
    </row>
    <row r="54" spans="1:14" s="7" customFormat="1">
      <c r="A54" s="1"/>
      <c r="B54" s="10" t="s">
        <v>12</v>
      </c>
      <c r="C54" s="10"/>
      <c r="D54" s="10"/>
      <c r="E54" s="10"/>
      <c r="F54" s="10"/>
      <c r="G54" s="10"/>
      <c r="H54" s="12"/>
      <c r="I54" s="12" t="s">
        <v>9</v>
      </c>
      <c r="J54" s="12">
        <f>SUM(J53:J53)</f>
        <v>6461</v>
      </c>
      <c r="K54" s="13"/>
      <c r="L54" s="10"/>
      <c r="M54" s="10"/>
      <c r="N54" s="13"/>
    </row>
    <row r="55" spans="1:14" s="7" customFormat="1">
      <c r="A55" s="1" t="s">
        <v>23</v>
      </c>
      <c r="B55" s="10">
        <v>14100</v>
      </c>
      <c r="C55" s="10"/>
      <c r="D55" s="10"/>
      <c r="E55" s="10"/>
      <c r="F55" s="10"/>
      <c r="G55" s="10"/>
      <c r="H55" s="12"/>
      <c r="I55" s="12" t="s">
        <v>10</v>
      </c>
      <c r="J55" s="12">
        <f>C53+J54</f>
        <v>6582</v>
      </c>
      <c r="K55" s="13">
        <f t="shared" si="13"/>
        <v>-7518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 s="7" customFormat="1">
      <c r="A58" s="1" t="s">
        <v>23</v>
      </c>
      <c r="B58" s="10">
        <f>B46+B51+B55</f>
        <v>41400</v>
      </c>
      <c r="C58" s="10"/>
      <c r="D58" s="10"/>
      <c r="E58" s="10"/>
      <c r="F58" s="10"/>
      <c r="G58" s="10"/>
      <c r="H58" s="12"/>
      <c r="I58" s="12" t="s">
        <v>14</v>
      </c>
      <c r="J58" s="12">
        <f>J46+J51+J54</f>
        <v>23574.780000000002</v>
      </c>
      <c r="K58" s="13">
        <f t="shared" si="13"/>
        <v>-17825.219999999998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N97"/>
  <sheetViews>
    <sheetView topLeftCell="B1" zoomScaleNormal="100" workbookViewId="0">
      <selection activeCell="J23" sqref="J2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0.19</v>
      </c>
      <c r="J5" s="12">
        <f t="shared" si="0"/>
        <v>760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43784</v>
      </c>
      <c r="G6" s="10">
        <v>4300</v>
      </c>
      <c r="H6" s="12">
        <v>0.52</v>
      </c>
      <c r="I6" s="12">
        <v>0.41</v>
      </c>
      <c r="J6" s="12">
        <f t="shared" si="0"/>
        <v>1763</v>
      </c>
      <c r="K6" s="13" t="str">
        <f ca="1">IF(AND(F6&lt;&gt;"", I6/H6&lt;=Allowed_Lose_Ratio),"Stop Lose!",IF(AND(F6&lt;&gt;"", DAYS360(TODAY(), E6)&gt;2), "Hold Too Long", "Ok"))</f>
        <v>Ok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0.47</v>
      </c>
      <c r="J7" s="12">
        <f t="shared" si="0"/>
        <v>2820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5583</v>
      </c>
      <c r="K8" s="13"/>
      <c r="L8" s="10">
        <f>SUMIF(F4:F7, "&lt;&gt;",J4:J7)</f>
        <v>5583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7214</v>
      </c>
      <c r="I9" s="12" t="s">
        <v>10</v>
      </c>
      <c r="J9" s="12">
        <f>C4+J8</f>
        <v>5614</v>
      </c>
      <c r="K9" s="13">
        <f>J9-H9</f>
        <v>-1600</v>
      </c>
      <c r="L9" s="12">
        <f>J9-'20191101'!J9</f>
        <v>-7624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16827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2.48</v>
      </c>
      <c r="J16" s="12">
        <f t="shared" ref="J16:J22" si="5">G16*I16</f>
        <v>496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209</v>
      </c>
      <c r="E17" s="11">
        <v>43776</v>
      </c>
      <c r="F17" s="11">
        <v>43784</v>
      </c>
      <c r="G17" s="10">
        <v>10000</v>
      </c>
      <c r="H17" s="12">
        <v>0.64</v>
      </c>
      <c r="I17" s="12">
        <v>0.49</v>
      </c>
      <c r="J17" s="12">
        <f t="shared" si="5"/>
        <v>4900</v>
      </c>
      <c r="K17" s="13" t="str">
        <f t="shared" ca="1" si="6"/>
        <v>Ok</v>
      </c>
      <c r="L17" s="10"/>
      <c r="M17" s="10"/>
      <c r="N17" s="13"/>
    </row>
    <row r="18" spans="1:14" s="7" customFormat="1">
      <c r="A18" s="1"/>
      <c r="B18" s="10"/>
      <c r="C18" s="10"/>
      <c r="D18" s="10" t="s">
        <v>202</v>
      </c>
      <c r="E18" s="11">
        <v>43770</v>
      </c>
      <c r="F18" s="11">
        <v>43805</v>
      </c>
      <c r="G18" s="10">
        <v>9000</v>
      </c>
      <c r="H18" s="12">
        <v>2.08</v>
      </c>
      <c r="I18" s="12">
        <v>1.28</v>
      </c>
      <c r="J18" s="12">
        <f t="shared" si="5"/>
        <v>11520</v>
      </c>
      <c r="K18" s="13" t="str">
        <f t="shared" ref="K18:K20" ca="1" si="7">IF(AND(F18&lt;&gt;"", I18/H18&lt;=Allowed_Lose_Ratio),"Stop Lose!",IF(AND(F18&lt;&gt;"", DAYS360(TODAY(), E18)&gt;2), "Hold Too Long", "Ok"))</f>
        <v>Stop Lose!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203</v>
      </c>
      <c r="E19" s="11">
        <v>43770</v>
      </c>
      <c r="F19" s="11">
        <v>43798</v>
      </c>
      <c r="G19" s="10">
        <v>9000</v>
      </c>
      <c r="H19" s="12">
        <v>1.05</v>
      </c>
      <c r="I19" s="12">
        <v>0.53</v>
      </c>
      <c r="J19" s="12">
        <f t="shared" si="5"/>
        <v>4770</v>
      </c>
      <c r="K19" s="13" t="str">
        <f t="shared" ca="1" si="7"/>
        <v>Stop Lose!</v>
      </c>
      <c r="L19" s="10" t="s">
        <v>205</v>
      </c>
      <c r="M19" s="10"/>
      <c r="N19" s="13"/>
    </row>
    <row r="20" spans="1:14" s="7" customFormat="1">
      <c r="A20" s="1"/>
      <c r="B20" s="10"/>
      <c r="C20" s="10"/>
      <c r="D20" s="10" t="s">
        <v>211</v>
      </c>
      <c r="E20" s="11">
        <v>43774</v>
      </c>
      <c r="F20" s="11">
        <v>43784</v>
      </c>
      <c r="G20" s="10">
        <v>200</v>
      </c>
      <c r="H20" s="12">
        <v>8.1999999999999993</v>
      </c>
      <c r="I20" s="12">
        <v>4.55</v>
      </c>
      <c r="J20" s="12">
        <f t="shared" si="5"/>
        <v>910</v>
      </c>
      <c r="K20" s="13" t="str">
        <f t="shared" ca="1" si="7"/>
        <v>Stop Lose!</v>
      </c>
      <c r="L20" s="10"/>
      <c r="M20" s="10"/>
      <c r="N20" s="13"/>
    </row>
    <row r="21" spans="1:14" s="7" customFormat="1">
      <c r="A21" s="1"/>
      <c r="B21" s="10"/>
      <c r="C21" s="10"/>
      <c r="D21" s="10" t="s">
        <v>157</v>
      </c>
      <c r="E21" s="11">
        <v>43776</v>
      </c>
      <c r="F21" s="11">
        <v>43784</v>
      </c>
      <c r="G21" s="10">
        <v>10000</v>
      </c>
      <c r="H21" s="12">
        <v>0.39</v>
      </c>
      <c r="I21" s="12">
        <v>0.21</v>
      </c>
      <c r="J21" s="12">
        <f t="shared" si="5"/>
        <v>2100</v>
      </c>
      <c r="K21" s="13" t="str">
        <f t="shared" ref="K21" ca="1" si="8">IF(AND(F21&lt;&gt;"", I21/H21&lt;=Allowed_Lose_Ratio),"Stop Lose!",IF(AND(F21&lt;&gt;"", DAYS360(TODAY(), E21)&gt;2), "Hold Too Long", "Ok"))</f>
        <v>Stop Lose!</v>
      </c>
      <c r="L21" s="10" t="s">
        <v>207</v>
      </c>
      <c r="M21" s="10"/>
      <c r="N21" s="13"/>
    </row>
    <row r="22" spans="1:14" s="7" customFormat="1">
      <c r="A22" s="1"/>
      <c r="B22" s="10"/>
      <c r="C22" s="10"/>
      <c r="D22" s="10" t="s">
        <v>210</v>
      </c>
      <c r="E22" s="11">
        <v>43766</v>
      </c>
      <c r="F22" s="11">
        <v>43784</v>
      </c>
      <c r="G22" s="10">
        <v>15000</v>
      </c>
      <c r="H22" s="12">
        <v>0.78</v>
      </c>
      <c r="I22" s="12">
        <v>0.13</v>
      </c>
      <c r="J22" s="12">
        <f t="shared" si="5"/>
        <v>1950</v>
      </c>
      <c r="K22" s="13" t="str">
        <f t="shared" ref="K22" ca="1" si="9">IF(AND(F22&lt;&gt;"", I22/H22&lt;=Allowed_Lose_Ratio),"Stop Lose!",IF(AND(F22&lt;&gt;"", DAYS360(TODAY(), E22)&gt;2), "Hold Too Long", "Ok"))</f>
        <v>Stop Lose!</v>
      </c>
      <c r="L22" s="10" t="s">
        <v>207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26706</v>
      </c>
      <c r="K23" s="13"/>
      <c r="L23" s="10">
        <f>SUMIF(F15:F22, "&lt;&gt;",J15:J22)</f>
        <v>26706</v>
      </c>
      <c r="M23" s="10" t="s">
        <v>36</v>
      </c>
      <c r="N23" s="13"/>
    </row>
    <row r="24" spans="1:14" s="7" customFormat="1">
      <c r="A24" s="1" t="s">
        <v>23</v>
      </c>
      <c r="B24" s="10">
        <v>0</v>
      </c>
      <c r="C24" s="10"/>
      <c r="D24" s="10"/>
      <c r="E24" s="10"/>
      <c r="F24" s="10"/>
      <c r="G24" s="10"/>
      <c r="H24" s="12">
        <v>55950</v>
      </c>
      <c r="I24" s="12" t="s">
        <v>10</v>
      </c>
      <c r="J24" s="12">
        <f>C15+J23</f>
        <v>43533</v>
      </c>
      <c r="K24" s="13">
        <f>J24-H24</f>
        <v>-12417</v>
      </c>
      <c r="L24" s="12">
        <f>J24-'20191101'!J21</f>
        <v>-25291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-4862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11</v>
      </c>
      <c r="E28" s="10"/>
      <c r="F28" s="10"/>
      <c r="G28" s="10">
        <v>500</v>
      </c>
      <c r="H28" s="12">
        <v>10.02</v>
      </c>
      <c r="I28" s="12">
        <v>9.8699999999999992</v>
      </c>
      <c r="J28" s="12">
        <f>G28*I28</f>
        <v>4935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0</v>
      </c>
      <c r="H29" s="12">
        <v>4.33</v>
      </c>
      <c r="I29" s="12">
        <v>2.7</v>
      </c>
      <c r="J29" s="12">
        <f>G29*I29</f>
        <v>0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SUM(J27:J29)</f>
        <v>12143</v>
      </c>
      <c r="K30" s="13"/>
      <c r="L30" s="10"/>
      <c r="M30" s="10"/>
      <c r="N30" s="13"/>
    </row>
    <row r="31" spans="1:14" s="7" customFormat="1">
      <c r="A31" s="1" t="s">
        <v>23</v>
      </c>
      <c r="B31" s="10">
        <v>24940</v>
      </c>
      <c r="C31" s="10"/>
      <c r="D31" s="10"/>
      <c r="E31" s="10"/>
      <c r="F31" s="10"/>
      <c r="G31" s="10"/>
      <c r="H31" s="12">
        <v>24739</v>
      </c>
      <c r="I31" s="12" t="s">
        <v>10</v>
      </c>
      <c r="J31" s="12">
        <f>C27+J30</f>
        <v>7281</v>
      </c>
      <c r="K31" s="13">
        <f>J31-H31</f>
        <v>-17458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3">
        <f>B9+B13+B24+B31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J9+J13+J24+J31</f>
        <v>56431</v>
      </c>
      <c r="K33" s="13">
        <f>J33-B33</f>
        <v>-75009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16639</v>
      </c>
      <c r="D36" s="10" t="s">
        <v>55</v>
      </c>
      <c r="E36" s="10"/>
      <c r="F36" s="10"/>
      <c r="G36" s="10">
        <v>1500</v>
      </c>
      <c r="H36" s="12">
        <v>7.12</v>
      </c>
      <c r="I36" s="12">
        <v>7.35</v>
      </c>
      <c r="J36" s="12">
        <f t="shared" ref="J36:J37" si="10">G36*I36</f>
        <v>11025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600</v>
      </c>
      <c r="H37" s="12">
        <v>16.12</v>
      </c>
      <c r="I37" s="12">
        <v>16.510000000000002</v>
      </c>
      <c r="J37" s="12">
        <f t="shared" si="10"/>
        <v>9906.0000000000018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20931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37570</v>
      </c>
      <c r="K39" s="13">
        <f>J39-B39</f>
        <v>-13530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1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2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1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3">G52*I52</f>
        <v>6461</v>
      </c>
      <c r="K52" s="13"/>
      <c r="L52" s="10" t="s">
        <v>206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1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1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N97"/>
  <sheetViews>
    <sheetView zoomScaleNormal="100" workbookViewId="0">
      <selection activeCell="C16" sqref="C1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0.33</v>
      </c>
      <c r="J5" s="12">
        <f t="shared" si="0"/>
        <v>1320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43784</v>
      </c>
      <c r="G6" s="10">
        <v>4300</v>
      </c>
      <c r="H6" s="12">
        <v>0.52</v>
      </c>
      <c r="I6" s="12">
        <v>0.27</v>
      </c>
      <c r="J6" s="12">
        <f t="shared" si="0"/>
        <v>1161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0.46</v>
      </c>
      <c r="J7" s="12">
        <f t="shared" si="0"/>
        <v>2760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5481</v>
      </c>
      <c r="K8" s="13"/>
      <c r="L8" s="10">
        <f>SUMIF(F4:F7, "&lt;&gt;",J4:J7)</f>
        <v>5481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5614</v>
      </c>
      <c r="I9" s="12" t="s">
        <v>10</v>
      </c>
      <c r="J9" s="12">
        <f>C4+J8</f>
        <v>5512</v>
      </c>
      <c r="K9" s="13">
        <f>J9-H9</f>
        <v>-102</v>
      </c>
      <c r="L9" s="12">
        <f>J9-'20191108'!J9</f>
        <v>-102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12766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1.27</v>
      </c>
      <c r="J16" s="12">
        <f t="shared" ref="J16:J22" si="5">G16*I16</f>
        <v>254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209</v>
      </c>
      <c r="E17" s="11">
        <v>43776</v>
      </c>
      <c r="F17" s="11">
        <v>43784</v>
      </c>
      <c r="G17" s="10">
        <v>20000</v>
      </c>
      <c r="H17" s="12">
        <v>0.64</v>
      </c>
      <c r="I17" s="12">
        <v>0.36</v>
      </c>
      <c r="J17" s="12">
        <f t="shared" si="5"/>
        <v>7200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202</v>
      </c>
      <c r="E18" s="11">
        <v>43770</v>
      </c>
      <c r="F18" s="11">
        <v>43805</v>
      </c>
      <c r="G18" s="10">
        <v>9000</v>
      </c>
      <c r="H18" s="12">
        <v>2.08</v>
      </c>
      <c r="I18" s="12">
        <v>1.24</v>
      </c>
      <c r="J18" s="12">
        <f t="shared" si="5"/>
        <v>11160</v>
      </c>
      <c r="K18" s="13" t="str">
        <f t="shared" ref="K18:K20" ca="1" si="7">IF(AND(F18&lt;&gt;"", I18/H18&lt;=Allowed_Lose_Ratio),"Stop Lose!",IF(AND(F18&lt;&gt;"", DAYS360(TODAY(), E18)&gt;2), "Hold Too Long", "Ok"))</f>
        <v>Stop Lose!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203</v>
      </c>
      <c r="E19" s="11">
        <v>43770</v>
      </c>
      <c r="F19" s="11">
        <v>43798</v>
      </c>
      <c r="G19" s="10">
        <v>9000</v>
      </c>
      <c r="H19" s="12">
        <v>1.05</v>
      </c>
      <c r="I19" s="12">
        <v>0.48</v>
      </c>
      <c r="J19" s="12">
        <f t="shared" si="5"/>
        <v>4320</v>
      </c>
      <c r="K19" s="13" t="str">
        <f t="shared" ca="1" si="7"/>
        <v>Stop Lose!</v>
      </c>
      <c r="L19" s="10" t="s">
        <v>205</v>
      </c>
      <c r="M19" s="10"/>
      <c r="N19" s="13"/>
    </row>
    <row r="20" spans="1:14" s="7" customFormat="1">
      <c r="A20" s="1"/>
      <c r="B20" s="10"/>
      <c r="C20" s="10"/>
      <c r="D20" s="10" t="s">
        <v>211</v>
      </c>
      <c r="E20" s="11">
        <v>43774</v>
      </c>
      <c r="F20" s="11">
        <v>43784</v>
      </c>
      <c r="G20" s="10">
        <v>0</v>
      </c>
      <c r="H20" s="12">
        <v>8.1999999999999993</v>
      </c>
      <c r="I20" s="12">
        <v>6</v>
      </c>
      <c r="J20" s="12">
        <f t="shared" si="5"/>
        <v>0</v>
      </c>
      <c r="K20" s="13" t="str">
        <f t="shared" ca="1" si="7"/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157</v>
      </c>
      <c r="E21" s="11">
        <v>43776</v>
      </c>
      <c r="F21" s="11">
        <v>43784</v>
      </c>
      <c r="G21" s="10">
        <v>10000</v>
      </c>
      <c r="H21" s="12">
        <v>0.39</v>
      </c>
      <c r="I21" s="12">
        <v>0.17</v>
      </c>
      <c r="J21" s="12">
        <f t="shared" si="5"/>
        <v>1700.0000000000002</v>
      </c>
      <c r="K21" s="13" t="str">
        <f t="shared" ref="K21" ca="1" si="8">IF(AND(F21&lt;&gt;"", I21/H21&lt;=Allowed_Lose_Ratio),"Stop Lose!",IF(AND(F21&lt;&gt;"", DAYS360(TODAY(), E21)&gt;2), "Hold Too Long", "Ok"))</f>
        <v>Stop Lose!</v>
      </c>
      <c r="L21" s="10" t="s">
        <v>207</v>
      </c>
      <c r="M21" s="10"/>
      <c r="N21" s="13"/>
    </row>
    <row r="22" spans="1:14" s="7" customFormat="1">
      <c r="A22" s="1"/>
      <c r="B22" s="10"/>
      <c r="C22" s="10"/>
      <c r="D22" s="10" t="s">
        <v>210</v>
      </c>
      <c r="E22" s="11">
        <v>43766</v>
      </c>
      <c r="F22" s="11">
        <v>43784</v>
      </c>
      <c r="G22" s="10">
        <v>15000</v>
      </c>
      <c r="H22" s="12">
        <v>0.78</v>
      </c>
      <c r="I22" s="12">
        <v>0.08</v>
      </c>
      <c r="J22" s="12">
        <f t="shared" si="5"/>
        <v>1200</v>
      </c>
      <c r="K22" s="13" t="str">
        <f t="shared" ref="K22" ca="1" si="9">IF(AND(F22&lt;&gt;"", I22/H22&lt;=Allowed_Lose_Ratio),"Stop Lose!",IF(AND(F22&lt;&gt;"", DAYS360(TODAY(), E22)&gt;2), "Hold Too Long", "Ok"))</f>
        <v>Stop Lose!</v>
      </c>
      <c r="L22" s="10" t="s">
        <v>207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25894</v>
      </c>
      <c r="K23" s="13"/>
      <c r="L23" s="10">
        <f>SUMIF(F15:F22, "&lt;&gt;",J15:J22)</f>
        <v>25894</v>
      </c>
      <c r="M23" s="10" t="s">
        <v>36</v>
      </c>
      <c r="N23" s="13"/>
    </row>
    <row r="24" spans="1:14" s="7" customFormat="1">
      <c r="A24" s="1" t="s">
        <v>23</v>
      </c>
      <c r="B24" s="10">
        <v>0</v>
      </c>
      <c r="C24" s="10"/>
      <c r="D24" s="10"/>
      <c r="E24" s="10"/>
      <c r="F24" s="10"/>
      <c r="G24" s="10"/>
      <c r="H24" s="12">
        <v>43533</v>
      </c>
      <c r="I24" s="12" t="s">
        <v>10</v>
      </c>
      <c r="J24" s="12">
        <f>C15+J23</f>
        <v>38660</v>
      </c>
      <c r="K24" s="13">
        <f>J24-H24</f>
        <v>-4873</v>
      </c>
      <c r="L24" s="12">
        <f>J24-'20191108'!J24</f>
        <v>-4873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-4862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11</v>
      </c>
      <c r="E28" s="10"/>
      <c r="F28" s="10"/>
      <c r="G28" s="10">
        <v>500</v>
      </c>
      <c r="H28" s="12">
        <v>10.02</v>
      </c>
      <c r="I28" s="12">
        <v>9.8699999999999992</v>
      </c>
      <c r="J28" s="12">
        <f>G28*I28</f>
        <v>4935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0</v>
      </c>
      <c r="H29" s="12">
        <v>4.33</v>
      </c>
      <c r="I29" s="12">
        <v>2.7</v>
      </c>
      <c r="J29" s="12">
        <f>G29*I29</f>
        <v>0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SUM(J27:J29)</f>
        <v>12143</v>
      </c>
      <c r="K30" s="13"/>
      <c r="L30" s="10"/>
      <c r="M30" s="10"/>
      <c r="N30" s="13"/>
    </row>
    <row r="31" spans="1:14" s="7" customFormat="1">
      <c r="A31" s="1" t="s">
        <v>23</v>
      </c>
      <c r="B31" s="10">
        <v>24940</v>
      </c>
      <c r="C31" s="10"/>
      <c r="D31" s="10"/>
      <c r="E31" s="10"/>
      <c r="F31" s="10"/>
      <c r="G31" s="10"/>
      <c r="H31" s="12">
        <v>24739</v>
      </c>
      <c r="I31" s="12" t="s">
        <v>10</v>
      </c>
      <c r="J31" s="12">
        <f>C27+J30</f>
        <v>7281</v>
      </c>
      <c r="K31" s="13">
        <f>J31-H31</f>
        <v>-17458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3">
        <f>B9+B13+B24+B31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J9+J13+J24+J31</f>
        <v>51456</v>
      </c>
      <c r="K33" s="13">
        <f>J33-B33</f>
        <v>-79984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16639</v>
      </c>
      <c r="D36" s="10" t="s">
        <v>55</v>
      </c>
      <c r="E36" s="10"/>
      <c r="F36" s="10"/>
      <c r="G36" s="10">
        <v>1500</v>
      </c>
      <c r="H36" s="12">
        <v>7.12</v>
      </c>
      <c r="I36" s="12">
        <v>7.35</v>
      </c>
      <c r="J36" s="12">
        <f t="shared" ref="J36:J37" si="10">G36*I36</f>
        <v>11025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600</v>
      </c>
      <c r="H37" s="12">
        <v>16.12</v>
      </c>
      <c r="I37" s="12">
        <v>16.510000000000002</v>
      </c>
      <c r="J37" s="12">
        <f t="shared" si="10"/>
        <v>9906.0000000000018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20931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37570</v>
      </c>
      <c r="K39" s="13">
        <f>J39-B39</f>
        <v>-13530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1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2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1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3">G52*I52</f>
        <v>6461</v>
      </c>
      <c r="K52" s="13"/>
      <c r="L52" s="10" t="s">
        <v>206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1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1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N97"/>
  <sheetViews>
    <sheetView zoomScaleNormal="100" workbookViewId="0">
      <selection activeCell="C36" sqref="C3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0.33</v>
      </c>
      <c r="J5" s="12">
        <f t="shared" si="0"/>
        <v>1320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43784</v>
      </c>
      <c r="G6" s="10">
        <v>4300</v>
      </c>
      <c r="H6" s="12">
        <v>0.52</v>
      </c>
      <c r="I6" s="12">
        <v>0.27</v>
      </c>
      <c r="J6" s="12">
        <f t="shared" si="0"/>
        <v>1161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0.46</v>
      </c>
      <c r="J7" s="12">
        <f t="shared" si="0"/>
        <v>2760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5481</v>
      </c>
      <c r="K8" s="13"/>
      <c r="L8" s="10">
        <f>SUMIF(F4:F7, "&lt;&gt;",J4:J7)</f>
        <v>5481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5512</v>
      </c>
      <c r="I9" s="12" t="s">
        <v>10</v>
      </c>
      <c r="J9" s="12">
        <f>C4+J8</f>
        <v>5512</v>
      </c>
      <c r="K9" s="13">
        <f>J9-H9</f>
        <v>0</v>
      </c>
      <c r="L9" s="12">
        <f>J9-'20191108'!J9</f>
        <v>-102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12766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1.27</v>
      </c>
      <c r="J16" s="12">
        <f t="shared" ref="J16:J22" si="5">G16*I16</f>
        <v>254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209</v>
      </c>
      <c r="E17" s="11">
        <v>43776</v>
      </c>
      <c r="F17" s="11">
        <v>43784</v>
      </c>
      <c r="G17" s="10">
        <v>20000</v>
      </c>
      <c r="H17" s="12">
        <v>0.64</v>
      </c>
      <c r="I17" s="12">
        <v>0.36</v>
      </c>
      <c r="J17" s="12">
        <f t="shared" si="5"/>
        <v>7200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202</v>
      </c>
      <c r="E18" s="11">
        <v>43770</v>
      </c>
      <c r="F18" s="11">
        <v>43805</v>
      </c>
      <c r="G18" s="10">
        <v>9000</v>
      </c>
      <c r="H18" s="12">
        <v>2.08</v>
      </c>
      <c r="I18" s="12">
        <v>1.24</v>
      </c>
      <c r="J18" s="12">
        <f t="shared" si="5"/>
        <v>11160</v>
      </c>
      <c r="K18" s="13" t="str">
        <f t="shared" ref="K18:K20" ca="1" si="7">IF(AND(F18&lt;&gt;"", I18/H18&lt;=Allowed_Lose_Ratio),"Stop Lose!",IF(AND(F18&lt;&gt;"", DAYS360(TODAY(), E18)&gt;2), "Hold Too Long", "Ok"))</f>
        <v>Stop Lose!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203</v>
      </c>
      <c r="E19" s="11">
        <v>43770</v>
      </c>
      <c r="F19" s="11">
        <v>43798</v>
      </c>
      <c r="G19" s="10">
        <v>9000</v>
      </c>
      <c r="H19" s="12">
        <v>1.05</v>
      </c>
      <c r="I19" s="12">
        <v>0.48</v>
      </c>
      <c r="J19" s="12">
        <f t="shared" si="5"/>
        <v>4320</v>
      </c>
      <c r="K19" s="13" t="str">
        <f t="shared" ca="1" si="7"/>
        <v>Stop Lose!</v>
      </c>
      <c r="L19" s="10" t="s">
        <v>205</v>
      </c>
      <c r="M19" s="10"/>
      <c r="N19" s="13"/>
    </row>
    <row r="20" spans="1:14" s="7" customFormat="1">
      <c r="A20" s="1"/>
      <c r="B20" s="10"/>
      <c r="C20" s="10"/>
      <c r="D20" s="10" t="s">
        <v>211</v>
      </c>
      <c r="E20" s="11">
        <v>43774</v>
      </c>
      <c r="F20" s="11">
        <v>43784</v>
      </c>
      <c r="G20" s="10">
        <v>0</v>
      </c>
      <c r="H20" s="12">
        <v>8.1999999999999993</v>
      </c>
      <c r="I20" s="12">
        <v>6</v>
      </c>
      <c r="J20" s="12">
        <f t="shared" si="5"/>
        <v>0</v>
      </c>
      <c r="K20" s="13" t="str">
        <f t="shared" ca="1" si="7"/>
        <v>Ok</v>
      </c>
      <c r="L20" s="10"/>
      <c r="M20" s="10"/>
      <c r="N20" s="13"/>
    </row>
    <row r="21" spans="1:14" s="7" customFormat="1">
      <c r="A21" s="1"/>
      <c r="B21" s="10"/>
      <c r="C21" s="10"/>
      <c r="D21" s="10" t="s">
        <v>157</v>
      </c>
      <c r="E21" s="11">
        <v>43776</v>
      </c>
      <c r="F21" s="11">
        <v>43784</v>
      </c>
      <c r="G21" s="10">
        <v>10000</v>
      </c>
      <c r="H21" s="12">
        <v>0.39</v>
      </c>
      <c r="I21" s="12">
        <v>0.17</v>
      </c>
      <c r="J21" s="12">
        <f t="shared" si="5"/>
        <v>1700.0000000000002</v>
      </c>
      <c r="K21" s="13" t="str">
        <f t="shared" ref="K21" ca="1" si="8">IF(AND(F21&lt;&gt;"", I21/H21&lt;=Allowed_Lose_Ratio),"Stop Lose!",IF(AND(F21&lt;&gt;"", DAYS360(TODAY(), E21)&gt;2), "Hold Too Long", "Ok"))</f>
        <v>Stop Lose!</v>
      </c>
      <c r="L21" s="10" t="s">
        <v>207</v>
      </c>
      <c r="M21" s="10"/>
      <c r="N21" s="13"/>
    </row>
    <row r="22" spans="1:14" s="7" customFormat="1">
      <c r="A22" s="1"/>
      <c r="B22" s="10"/>
      <c r="C22" s="10"/>
      <c r="D22" s="10" t="s">
        <v>210</v>
      </c>
      <c r="E22" s="11">
        <v>43766</v>
      </c>
      <c r="F22" s="11">
        <v>43784</v>
      </c>
      <c r="G22" s="10">
        <v>15000</v>
      </c>
      <c r="H22" s="12">
        <v>0.78</v>
      </c>
      <c r="I22" s="12">
        <v>0.08</v>
      </c>
      <c r="J22" s="12">
        <f t="shared" si="5"/>
        <v>1200</v>
      </c>
      <c r="K22" s="13" t="str">
        <f t="shared" ref="K22" ca="1" si="9">IF(AND(F22&lt;&gt;"", I22/H22&lt;=Allowed_Lose_Ratio),"Stop Lose!",IF(AND(F22&lt;&gt;"", DAYS360(TODAY(), E22)&gt;2), "Hold Too Long", "Ok"))</f>
        <v>Stop Lose!</v>
      </c>
      <c r="L22" s="10" t="s">
        <v>207</v>
      </c>
      <c r="M22" s="10"/>
      <c r="N22" s="13"/>
    </row>
    <row r="23" spans="1:14" s="7" customFormat="1">
      <c r="A23" s="1"/>
      <c r="B23" s="10" t="s">
        <v>13</v>
      </c>
      <c r="C23" s="10"/>
      <c r="D23" s="10"/>
      <c r="E23" s="10"/>
      <c r="F23" s="10"/>
      <c r="G23" s="10"/>
      <c r="H23" s="12"/>
      <c r="I23" s="12" t="s">
        <v>9</v>
      </c>
      <c r="J23" s="12">
        <f>SUM(J15:J22)</f>
        <v>25894</v>
      </c>
      <c r="K23" s="13"/>
      <c r="L23" s="10">
        <f>SUMIF(F15:F22, "&lt;&gt;",J15:J22)</f>
        <v>25894</v>
      </c>
      <c r="M23" s="10" t="s">
        <v>36</v>
      </c>
      <c r="N23" s="13"/>
    </row>
    <row r="24" spans="1:14" s="7" customFormat="1">
      <c r="A24" s="1" t="s">
        <v>23</v>
      </c>
      <c r="B24" s="10">
        <v>0</v>
      </c>
      <c r="C24" s="10"/>
      <c r="D24" s="10"/>
      <c r="E24" s="10"/>
      <c r="F24" s="10"/>
      <c r="G24" s="10"/>
      <c r="H24" s="12">
        <v>38660</v>
      </c>
      <c r="I24" s="12" t="s">
        <v>10</v>
      </c>
      <c r="J24" s="12">
        <f>C15+J23</f>
        <v>38660</v>
      </c>
      <c r="K24" s="13">
        <f>J24-H24</f>
        <v>0</v>
      </c>
      <c r="L24" s="12">
        <f>J24-'20191108'!J24</f>
        <v>-4873</v>
      </c>
      <c r="M24" s="12" t="s">
        <v>38</v>
      </c>
      <c r="N24" s="13"/>
    </row>
    <row r="25" spans="1:14">
      <c r="B25" s="10"/>
      <c r="C25" s="10"/>
      <c r="D25" s="10"/>
      <c r="E25" s="10"/>
      <c r="F25" s="10"/>
      <c r="G25" s="10"/>
      <c r="H25" s="12"/>
      <c r="I25" s="12"/>
      <c r="J25" s="12"/>
      <c r="K25" s="13"/>
      <c r="L25" s="10"/>
      <c r="M25" s="10"/>
      <c r="N25" s="10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 s="7" customFormat="1">
      <c r="A27" s="1" t="s">
        <v>1</v>
      </c>
      <c r="B27" s="10" t="s">
        <v>5</v>
      </c>
      <c r="C27" s="10">
        <v>-4862</v>
      </c>
      <c r="D27" s="10" t="s">
        <v>60</v>
      </c>
      <c r="E27" s="10"/>
      <c r="F27" s="10"/>
      <c r="G27" s="10">
        <v>13600</v>
      </c>
      <c r="H27" s="12">
        <v>1.21</v>
      </c>
      <c r="I27" s="12">
        <v>0.53</v>
      </c>
      <c r="J27" s="12">
        <f>G27*I27</f>
        <v>7208</v>
      </c>
      <c r="K27" s="13"/>
      <c r="L27" s="10" t="s">
        <v>146</v>
      </c>
      <c r="M27" s="10"/>
      <c r="N27" s="13"/>
    </row>
    <row r="28" spans="1:14" s="7" customFormat="1">
      <c r="A28" s="1"/>
      <c r="B28" s="10"/>
      <c r="C28" s="10"/>
      <c r="D28" s="10" t="s">
        <v>11</v>
      </c>
      <c r="E28" s="10"/>
      <c r="F28" s="10"/>
      <c r="G28" s="10">
        <v>500</v>
      </c>
      <c r="H28" s="12">
        <v>10.02</v>
      </c>
      <c r="I28" s="12">
        <v>9.8699999999999992</v>
      </c>
      <c r="J28" s="12">
        <f>G28*I28</f>
        <v>4935</v>
      </c>
      <c r="K28" s="13"/>
      <c r="L28" s="10"/>
      <c r="M28" s="10"/>
      <c r="N28" s="13"/>
    </row>
    <row r="29" spans="1:14" s="7" customFormat="1">
      <c r="A29" s="1"/>
      <c r="B29" s="10"/>
      <c r="C29" s="10"/>
      <c r="D29" s="10" t="s">
        <v>25</v>
      </c>
      <c r="E29" s="10"/>
      <c r="F29" s="10"/>
      <c r="G29" s="10">
        <v>0</v>
      </c>
      <c r="H29" s="12">
        <v>4.33</v>
      </c>
      <c r="I29" s="12">
        <v>2.7</v>
      </c>
      <c r="J29" s="12">
        <f>G29*I29</f>
        <v>0</v>
      </c>
      <c r="K29" s="13"/>
      <c r="L29" s="10"/>
      <c r="M29" s="10"/>
      <c r="N29" s="13"/>
    </row>
    <row r="30" spans="1:14" s="7" customFormat="1">
      <c r="A30" s="1"/>
      <c r="B30" s="10" t="s">
        <v>13</v>
      </c>
      <c r="C30" s="10"/>
      <c r="D30" s="10"/>
      <c r="E30" s="10"/>
      <c r="F30" s="10"/>
      <c r="G30" s="10"/>
      <c r="H30" s="12"/>
      <c r="I30" s="12" t="s">
        <v>9</v>
      </c>
      <c r="J30" s="12">
        <f>SUM(J27:J29)</f>
        <v>12143</v>
      </c>
      <c r="K30" s="13"/>
      <c r="L30" s="10"/>
      <c r="M30" s="10"/>
      <c r="N30" s="13"/>
    </row>
    <row r="31" spans="1:14" s="7" customFormat="1">
      <c r="A31" s="1" t="s">
        <v>23</v>
      </c>
      <c r="B31" s="10">
        <v>24940</v>
      </c>
      <c r="C31" s="10"/>
      <c r="D31" s="10"/>
      <c r="E31" s="10"/>
      <c r="F31" s="10"/>
      <c r="G31" s="10"/>
      <c r="H31" s="12">
        <v>24739</v>
      </c>
      <c r="I31" s="12" t="s">
        <v>10</v>
      </c>
      <c r="J31" s="12">
        <f>C27+J30</f>
        <v>7281</v>
      </c>
      <c r="K31" s="13">
        <f>J31-H31</f>
        <v>-17458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23</v>
      </c>
      <c r="B33" s="13">
        <f>B9+B13+B24+B31</f>
        <v>131440</v>
      </c>
      <c r="C33" s="10"/>
      <c r="D33" s="10"/>
      <c r="E33" s="10"/>
      <c r="F33" s="10"/>
      <c r="G33" s="10"/>
      <c r="H33" s="12"/>
      <c r="I33" s="12" t="s">
        <v>14</v>
      </c>
      <c r="J33" s="12">
        <f>J9+J13+J24+J31</f>
        <v>51456</v>
      </c>
      <c r="K33" s="13">
        <f>J33-B33</f>
        <v>-79984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 s="7" customFormat="1">
      <c r="A36" s="1" t="s">
        <v>15</v>
      </c>
      <c r="B36" s="10" t="s">
        <v>19</v>
      </c>
      <c r="C36" s="10">
        <v>18370</v>
      </c>
      <c r="D36" s="10" t="s">
        <v>55</v>
      </c>
      <c r="E36" s="10"/>
      <c r="F36" s="10"/>
      <c r="G36" s="10">
        <v>0</v>
      </c>
      <c r="H36" s="12">
        <v>6.78</v>
      </c>
      <c r="I36" s="12">
        <v>7.09</v>
      </c>
      <c r="J36" s="12">
        <f t="shared" ref="J36:J37" si="10">G36*I36</f>
        <v>0</v>
      </c>
      <c r="K36" s="13"/>
      <c r="L36" s="10"/>
      <c r="M36" s="10"/>
      <c r="N36" s="13"/>
    </row>
    <row r="37" spans="1:14" s="7" customFormat="1">
      <c r="A37" s="1"/>
      <c r="B37" s="10"/>
      <c r="C37" s="10"/>
      <c r="D37" s="10" t="s">
        <v>78</v>
      </c>
      <c r="E37" s="10"/>
      <c r="F37" s="10"/>
      <c r="G37" s="10">
        <v>2400</v>
      </c>
      <c r="H37" s="12">
        <v>16.45</v>
      </c>
      <c r="I37" s="12">
        <v>16.510000000000002</v>
      </c>
      <c r="J37" s="12">
        <f t="shared" si="10"/>
        <v>39624.000000000007</v>
      </c>
      <c r="K37" s="13"/>
      <c r="L37" s="10"/>
      <c r="M37" s="10"/>
      <c r="N37" s="13"/>
    </row>
    <row r="38" spans="1:14" s="7" customFormat="1">
      <c r="A38" s="1"/>
      <c r="B38" s="10" t="s">
        <v>13</v>
      </c>
      <c r="C38" s="10"/>
      <c r="D38" s="10"/>
      <c r="E38" s="10"/>
      <c r="F38" s="10"/>
      <c r="G38" s="10"/>
      <c r="H38" s="12"/>
      <c r="I38" s="12" t="s">
        <v>9</v>
      </c>
      <c r="J38" s="12">
        <f>SUM(J36:J37)</f>
        <v>39624.000000000007</v>
      </c>
      <c r="K38" s="13"/>
      <c r="L38" s="10"/>
      <c r="M38" s="10"/>
      <c r="N38" s="13"/>
    </row>
    <row r="39" spans="1:14" s="7" customFormat="1">
      <c r="A39" s="1" t="s">
        <v>23</v>
      </c>
      <c r="B39" s="10">
        <v>51100</v>
      </c>
      <c r="C39" s="10"/>
      <c r="D39" s="10"/>
      <c r="E39" s="10"/>
      <c r="F39" s="10"/>
      <c r="G39" s="10"/>
      <c r="H39" s="12"/>
      <c r="I39" s="12" t="s">
        <v>10</v>
      </c>
      <c r="J39" s="12">
        <f>C36+J38</f>
        <v>57994.000000000007</v>
      </c>
      <c r="K39" s="13">
        <f>J39-B39</f>
        <v>6894.0000000000073</v>
      </c>
      <c r="L39" s="10"/>
      <c r="M39" s="10"/>
      <c r="N39" s="13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16</v>
      </c>
      <c r="C43" s="10">
        <v>17</v>
      </c>
      <c r="D43" s="10" t="s">
        <v>163</v>
      </c>
      <c r="E43" s="10"/>
      <c r="F43" s="10"/>
      <c r="G43" s="10">
        <v>16</v>
      </c>
      <c r="H43" s="12">
        <v>402.78</v>
      </c>
      <c r="I43" s="12">
        <v>456.91</v>
      </c>
      <c r="J43" s="12">
        <f>G43*I43</f>
        <v>7310.56</v>
      </c>
      <c r="K43" s="13"/>
      <c r="L43" s="10"/>
      <c r="M43" s="10"/>
      <c r="N43" s="13"/>
    </row>
    <row r="44" spans="1:14" s="7" customFormat="1">
      <c r="A44" s="1"/>
      <c r="B44" s="10" t="s">
        <v>13</v>
      </c>
      <c r="C44" s="10"/>
      <c r="D44" s="10"/>
      <c r="E44" s="10"/>
      <c r="F44" s="10"/>
      <c r="G44" s="10"/>
      <c r="H44" s="12"/>
      <c r="I44" s="12" t="s">
        <v>9</v>
      </c>
      <c r="J44" s="12">
        <f>SUM(J43:J43)</f>
        <v>7310.56</v>
      </c>
      <c r="K44" s="13"/>
      <c r="L44" s="10"/>
      <c r="M44" s="10"/>
      <c r="N44" s="13"/>
    </row>
    <row r="45" spans="1:14" s="7" customFormat="1">
      <c r="A45" s="1" t="s">
        <v>23</v>
      </c>
      <c r="B45" s="10">
        <v>10300</v>
      </c>
      <c r="C45" s="10"/>
      <c r="D45" s="10"/>
      <c r="E45" s="10"/>
      <c r="F45" s="10"/>
      <c r="G45" s="10"/>
      <c r="H45" s="12"/>
      <c r="I45" s="12" t="s">
        <v>10</v>
      </c>
      <c r="J45" s="12">
        <f>C43+J44</f>
        <v>7327.56</v>
      </c>
      <c r="K45" s="13">
        <f t="shared" ref="K45:K57" si="11">J45-B45</f>
        <v>-2972.4399999999996</v>
      </c>
      <c r="L45" s="10"/>
      <c r="M45" s="10"/>
      <c r="N45" s="13"/>
    </row>
    <row r="46" spans="1:14">
      <c r="B46" s="10"/>
      <c r="C46" s="10"/>
      <c r="D46" s="10"/>
      <c r="E46" s="10"/>
      <c r="F46" s="10"/>
      <c r="G46" s="10"/>
      <c r="H46" s="12"/>
      <c r="I46" s="12"/>
      <c r="J46" s="12"/>
      <c r="K46" s="13"/>
      <c r="L46" s="10"/>
      <c r="M46" s="10"/>
      <c r="N46" s="10"/>
    </row>
    <row r="47" spans="1:14" s="7" customFormat="1">
      <c r="A47" s="1" t="s">
        <v>15</v>
      </c>
      <c r="B47" s="10" t="s">
        <v>17</v>
      </c>
      <c r="C47" s="10">
        <v>29</v>
      </c>
      <c r="D47" s="10" t="s">
        <v>24</v>
      </c>
      <c r="E47" s="10"/>
      <c r="F47" s="10"/>
      <c r="G47" s="10">
        <v>75</v>
      </c>
      <c r="H47" s="12">
        <v>65.2</v>
      </c>
      <c r="I47" s="12">
        <v>26.53</v>
      </c>
      <c r="J47" s="12">
        <f t="shared" ref="J47" si="12">G47*I47</f>
        <v>1989.75</v>
      </c>
      <c r="K47" s="13"/>
      <c r="L47" s="10" t="s">
        <v>161</v>
      </c>
      <c r="M47" s="10"/>
      <c r="N47" s="13"/>
    </row>
    <row r="48" spans="1:14" s="7" customFormat="1">
      <c r="A48" s="1"/>
      <c r="B48" s="10"/>
      <c r="C48" s="10"/>
      <c r="D48" s="10" t="s">
        <v>163</v>
      </c>
      <c r="E48" s="10"/>
      <c r="F48" s="10"/>
      <c r="G48" s="10">
        <v>17</v>
      </c>
      <c r="H48" s="12">
        <v>402.2</v>
      </c>
      <c r="I48" s="12">
        <v>456.91</v>
      </c>
      <c r="J48" s="12">
        <f>G48*I48</f>
        <v>7767.47</v>
      </c>
      <c r="K48" s="13"/>
      <c r="L48" s="10"/>
      <c r="M48" s="10"/>
      <c r="N48" s="13"/>
    </row>
    <row r="49" spans="1:14" s="7" customFormat="1">
      <c r="A49" s="1"/>
      <c r="B49" s="10" t="s">
        <v>13</v>
      </c>
      <c r="C49" s="10"/>
      <c r="D49" s="10"/>
      <c r="E49" s="10"/>
      <c r="F49" s="10"/>
      <c r="G49" s="10"/>
      <c r="H49" s="12"/>
      <c r="I49" s="12" t="s">
        <v>9</v>
      </c>
      <c r="J49" s="12">
        <f>SUM(J47:J48)</f>
        <v>9757.2200000000012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17000</v>
      </c>
      <c r="C50" s="10"/>
      <c r="D50" s="10"/>
      <c r="E50" s="10"/>
      <c r="F50" s="10"/>
      <c r="G50" s="10"/>
      <c r="H50" s="12"/>
      <c r="I50" s="12" t="s">
        <v>10</v>
      </c>
      <c r="J50" s="12">
        <f>C47+J49</f>
        <v>9786.2200000000012</v>
      </c>
      <c r="K50" s="13">
        <f t="shared" si="11"/>
        <v>-7213.7799999999988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 s="7" customFormat="1">
      <c r="A52" s="1" t="s">
        <v>15</v>
      </c>
      <c r="B52" s="10" t="s">
        <v>20</v>
      </c>
      <c r="C52" s="10">
        <v>121</v>
      </c>
      <c r="D52" s="10" t="s">
        <v>68</v>
      </c>
      <c r="E52" s="10"/>
      <c r="F52" s="10"/>
      <c r="G52" s="10">
        <v>1300</v>
      </c>
      <c r="H52" s="12">
        <v>5.4</v>
      </c>
      <c r="I52" s="12">
        <v>4.97</v>
      </c>
      <c r="J52" s="12">
        <f t="shared" ref="J52" si="13">G52*I52</f>
        <v>6461</v>
      </c>
      <c r="K52" s="13"/>
      <c r="L52" s="10" t="s">
        <v>206</v>
      </c>
      <c r="M52" s="10"/>
      <c r="N52" s="13"/>
    </row>
    <row r="53" spans="1:14" s="7" customFormat="1">
      <c r="A53" s="1"/>
      <c r="B53" s="10" t="s">
        <v>12</v>
      </c>
      <c r="C53" s="10"/>
      <c r="D53" s="10"/>
      <c r="E53" s="10"/>
      <c r="F53" s="10"/>
      <c r="G53" s="10"/>
      <c r="H53" s="12"/>
      <c r="I53" s="12" t="s">
        <v>9</v>
      </c>
      <c r="J53" s="12">
        <f>SUM(J52:J52)</f>
        <v>6461</v>
      </c>
      <c r="K53" s="13"/>
      <c r="L53" s="10"/>
      <c r="M53" s="10"/>
      <c r="N53" s="13"/>
    </row>
    <row r="54" spans="1:14" s="7" customFormat="1">
      <c r="A54" s="1" t="s">
        <v>23</v>
      </c>
      <c r="B54" s="10">
        <v>14100</v>
      </c>
      <c r="C54" s="10"/>
      <c r="D54" s="10"/>
      <c r="E54" s="10"/>
      <c r="F54" s="10"/>
      <c r="G54" s="10"/>
      <c r="H54" s="12"/>
      <c r="I54" s="12" t="s">
        <v>10</v>
      </c>
      <c r="J54" s="12">
        <f>C52+J53</f>
        <v>6582</v>
      </c>
      <c r="K54" s="13">
        <f t="shared" si="11"/>
        <v>-7518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 s="7" customFormat="1">
      <c r="A57" s="1" t="s">
        <v>23</v>
      </c>
      <c r="B57" s="10">
        <f>B45+B50+B54</f>
        <v>41400</v>
      </c>
      <c r="C57" s="10"/>
      <c r="D57" s="10"/>
      <c r="E57" s="10"/>
      <c r="F57" s="10"/>
      <c r="G57" s="10"/>
      <c r="H57" s="12"/>
      <c r="I57" s="12" t="s">
        <v>14</v>
      </c>
      <c r="J57" s="12">
        <f>J45+J50+J53</f>
        <v>23574.780000000002</v>
      </c>
      <c r="K57" s="13">
        <f t="shared" si="11"/>
        <v>-17825.219999999998</v>
      </c>
      <c r="L57" s="10"/>
      <c r="M57" s="10"/>
      <c r="N57" s="13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N98"/>
  <sheetViews>
    <sheetView topLeftCell="A7" zoomScaleNormal="100" workbookViewId="0">
      <selection activeCell="H22" sqref="H22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0.33</v>
      </c>
      <c r="J5" s="12">
        <f t="shared" si="0"/>
        <v>1320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43784</v>
      </c>
      <c r="G6" s="10">
        <v>4300</v>
      </c>
      <c r="H6" s="12">
        <v>0.52</v>
      </c>
      <c r="I6" s="12">
        <v>0.27</v>
      </c>
      <c r="J6" s="12">
        <f t="shared" si="0"/>
        <v>1161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0.46</v>
      </c>
      <c r="J7" s="12">
        <f t="shared" si="0"/>
        <v>2760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5481</v>
      </c>
      <c r="K8" s="13"/>
      <c r="L8" s="10">
        <f>SUMIF(F4:F7, "&lt;&gt;",J4:J7)</f>
        <v>5481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5512</v>
      </c>
      <c r="I9" s="12" t="s">
        <v>10</v>
      </c>
      <c r="J9" s="12">
        <f>C4+J8</f>
        <v>5512</v>
      </c>
      <c r="K9" s="13">
        <f>J9-H9</f>
        <v>0</v>
      </c>
      <c r="L9" s="12">
        <f>J9-'20191108'!J9</f>
        <v>-102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8698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1.27</v>
      </c>
      <c r="J16" s="12">
        <f t="shared" ref="J16:J23" si="5">G16*I16</f>
        <v>254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209</v>
      </c>
      <c r="E17" s="11">
        <v>43776</v>
      </c>
      <c r="F17" s="11">
        <v>43784</v>
      </c>
      <c r="G17" s="10">
        <v>20000</v>
      </c>
      <c r="H17" s="12">
        <v>0.57999999999999996</v>
      </c>
      <c r="I17" s="12">
        <v>0.23</v>
      </c>
      <c r="J17" s="12">
        <f t="shared" si="5"/>
        <v>4600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202</v>
      </c>
      <c r="E18" s="11">
        <v>43770</v>
      </c>
      <c r="F18" s="11">
        <v>43805</v>
      </c>
      <c r="G18" s="10">
        <v>9000</v>
      </c>
      <c r="H18" s="12">
        <v>2.08</v>
      </c>
      <c r="I18" s="12">
        <v>1.1299999999999999</v>
      </c>
      <c r="J18" s="12">
        <f t="shared" si="5"/>
        <v>10169.999999999998</v>
      </c>
      <c r="K18" s="13" t="str">
        <f t="shared" ref="K18:K21" ca="1" si="7">IF(AND(F18&lt;&gt;"", I18/H18&lt;=Allowed_Lose_Ratio),"Stop Lose!",IF(AND(F18&lt;&gt;"", DAYS360(TODAY(), E18)&gt;2), "Hold Too Long", "Ok"))</f>
        <v>Stop Lose!</v>
      </c>
      <c r="L18" s="10" t="s">
        <v>199</v>
      </c>
      <c r="M18" s="10"/>
      <c r="N18" s="13"/>
    </row>
    <row r="19" spans="1:14" s="7" customFormat="1">
      <c r="A19" s="1"/>
      <c r="B19" s="10"/>
      <c r="C19" s="10"/>
      <c r="D19" s="10" t="s">
        <v>203</v>
      </c>
      <c r="E19" s="11">
        <v>43770</v>
      </c>
      <c r="F19" s="11">
        <v>43798</v>
      </c>
      <c r="G19" s="10">
        <v>9000</v>
      </c>
      <c r="H19" s="12">
        <v>1.05</v>
      </c>
      <c r="I19" s="12">
        <v>0.41</v>
      </c>
      <c r="J19" s="12">
        <f t="shared" si="5"/>
        <v>3690</v>
      </c>
      <c r="K19" s="13" t="str">
        <f t="shared" ca="1" si="7"/>
        <v>Stop Lose!</v>
      </c>
      <c r="L19" s="10" t="s">
        <v>205</v>
      </c>
      <c r="M19" s="10"/>
      <c r="N19" s="13"/>
    </row>
    <row r="20" spans="1:14" s="7" customFormat="1">
      <c r="A20" s="1"/>
      <c r="B20" s="10"/>
      <c r="C20" s="10"/>
      <c r="D20" s="10" t="s">
        <v>213</v>
      </c>
      <c r="E20" s="11">
        <v>43782</v>
      </c>
      <c r="F20" s="11">
        <v>43784</v>
      </c>
      <c r="G20" s="10">
        <v>200</v>
      </c>
      <c r="H20" s="12">
        <v>5.2</v>
      </c>
      <c r="I20" s="12">
        <v>2.7</v>
      </c>
      <c r="J20" s="12">
        <f t="shared" ref="J20" si="8">G20*I20</f>
        <v>540</v>
      </c>
      <c r="K20" s="13"/>
      <c r="L20" s="10"/>
      <c r="M20" s="10"/>
      <c r="N20" s="13"/>
    </row>
    <row r="21" spans="1:14" s="7" customFormat="1">
      <c r="A21" s="1"/>
      <c r="B21" s="10"/>
      <c r="C21" s="10"/>
      <c r="D21" s="10" t="s">
        <v>212</v>
      </c>
      <c r="E21" s="11">
        <v>43781</v>
      </c>
      <c r="F21" s="11">
        <v>43791</v>
      </c>
      <c r="G21" s="10">
        <v>200</v>
      </c>
      <c r="H21" s="12">
        <v>3.6</v>
      </c>
      <c r="I21" s="12">
        <v>1.7</v>
      </c>
      <c r="J21" s="12">
        <f t="shared" si="5"/>
        <v>340</v>
      </c>
      <c r="K21" s="13" t="str">
        <f t="shared" ca="1" si="7"/>
        <v>Stop Lose!</v>
      </c>
      <c r="L21" s="10"/>
      <c r="M21" s="10"/>
      <c r="N21" s="13"/>
    </row>
    <row r="22" spans="1:14" s="7" customFormat="1">
      <c r="A22" s="1"/>
      <c r="B22" s="10"/>
      <c r="C22" s="10"/>
      <c r="D22" s="10" t="s">
        <v>157</v>
      </c>
      <c r="E22" s="11">
        <v>43776</v>
      </c>
      <c r="F22" s="11">
        <v>43784</v>
      </c>
      <c r="G22" s="10">
        <v>10000</v>
      </c>
      <c r="H22" s="12">
        <v>0.39</v>
      </c>
      <c r="I22" s="12">
        <v>0.28999999999999998</v>
      </c>
      <c r="J22" s="12">
        <f t="shared" si="5"/>
        <v>2900</v>
      </c>
      <c r="K22" s="13" t="str">
        <f t="shared" ref="K22" ca="1" si="9">IF(AND(F22&lt;&gt;"", I22/H22&lt;=Allowed_Lose_Ratio),"Stop Lose!",IF(AND(F22&lt;&gt;"", DAYS360(TODAY(), E22)&gt;2), "Hold Too Long", "Ok"))</f>
        <v>Ok</v>
      </c>
      <c r="L22" s="10" t="s">
        <v>207</v>
      </c>
      <c r="M22" s="10"/>
      <c r="N22" s="13"/>
    </row>
    <row r="23" spans="1:14" s="7" customFormat="1">
      <c r="A23" s="1"/>
      <c r="B23" s="10"/>
      <c r="C23" s="10"/>
      <c r="D23" s="10" t="s">
        <v>210</v>
      </c>
      <c r="E23" s="11">
        <v>43766</v>
      </c>
      <c r="F23" s="11">
        <v>43784</v>
      </c>
      <c r="G23" s="10">
        <v>15000</v>
      </c>
      <c r="H23" s="12">
        <v>0.78</v>
      </c>
      <c r="I23" s="12">
        <v>0.18</v>
      </c>
      <c r="J23" s="12">
        <f t="shared" si="5"/>
        <v>2700</v>
      </c>
      <c r="K23" s="13" t="str">
        <f t="shared" ref="K23" ca="1" si="10">IF(AND(F23&lt;&gt;"", I23/H23&lt;=Allowed_Lose_Ratio),"Stop Lose!",IF(AND(F23&lt;&gt;"", DAYS360(TODAY(), E23)&gt;2), "Hold Too Long", "Ok"))</f>
        <v>Stop Lose!</v>
      </c>
      <c r="L23" s="10" t="s">
        <v>207</v>
      </c>
      <c r="M23" s="10"/>
      <c r="N23" s="13"/>
    </row>
    <row r="24" spans="1:14" s="7" customFormat="1">
      <c r="A24" s="1"/>
      <c r="B24" s="10" t="s">
        <v>13</v>
      </c>
      <c r="C24" s="10"/>
      <c r="D24" s="10"/>
      <c r="E24" s="10"/>
      <c r="F24" s="10"/>
      <c r="G24" s="10"/>
      <c r="H24" s="12"/>
      <c r="I24" s="12" t="s">
        <v>9</v>
      </c>
      <c r="J24" s="12">
        <f>SUM(J15:J23)</f>
        <v>25254</v>
      </c>
      <c r="K24" s="13"/>
      <c r="L24" s="10">
        <f>SUMIF(F15:F23, "&lt;&gt;",J15:J23)</f>
        <v>25254</v>
      </c>
      <c r="M24" s="10" t="s">
        <v>36</v>
      </c>
      <c r="N24" s="13"/>
    </row>
    <row r="25" spans="1:14" s="7" customFormat="1">
      <c r="A25" s="1" t="s">
        <v>23</v>
      </c>
      <c r="B25" s="10">
        <v>0</v>
      </c>
      <c r="C25" s="10"/>
      <c r="D25" s="10"/>
      <c r="E25" s="10"/>
      <c r="F25" s="10"/>
      <c r="G25" s="10"/>
      <c r="H25" s="12">
        <v>38660</v>
      </c>
      <c r="I25" s="12" t="s">
        <v>10</v>
      </c>
      <c r="J25" s="12">
        <f>C15+J24</f>
        <v>33952</v>
      </c>
      <c r="K25" s="13">
        <f>J25-H25</f>
        <v>-4708</v>
      </c>
      <c r="L25" s="12">
        <f>J25-'20191108'!J24</f>
        <v>-9581</v>
      </c>
      <c r="M25" s="12" t="s">
        <v>38</v>
      </c>
      <c r="N25" s="13"/>
    </row>
    <row r="26" spans="1:14">
      <c r="B26" s="10"/>
      <c r="C26" s="10"/>
      <c r="D26" s="10"/>
      <c r="E26" s="10"/>
      <c r="F26" s="10"/>
      <c r="G26" s="10"/>
      <c r="H26" s="12"/>
      <c r="I26" s="12"/>
      <c r="J26" s="12"/>
      <c r="K26" s="13"/>
      <c r="L26" s="10"/>
      <c r="M26" s="10"/>
      <c r="N26" s="10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 s="7" customFormat="1">
      <c r="A28" s="1" t="s">
        <v>1</v>
      </c>
      <c r="B28" s="10" t="s">
        <v>5</v>
      </c>
      <c r="C28" s="10">
        <v>-4862</v>
      </c>
      <c r="D28" s="10" t="s">
        <v>60</v>
      </c>
      <c r="E28" s="10"/>
      <c r="F28" s="10"/>
      <c r="G28" s="10">
        <v>13600</v>
      </c>
      <c r="H28" s="12">
        <v>1.21</v>
      </c>
      <c r="I28" s="12">
        <v>0.53</v>
      </c>
      <c r="J28" s="12">
        <f>G28*I28</f>
        <v>7208</v>
      </c>
      <c r="K28" s="13"/>
      <c r="L28" s="10" t="s">
        <v>146</v>
      </c>
      <c r="M28" s="10"/>
      <c r="N28" s="13"/>
    </row>
    <row r="29" spans="1:14" s="7" customFormat="1">
      <c r="A29" s="1"/>
      <c r="B29" s="10"/>
      <c r="C29" s="10"/>
      <c r="D29" s="10" t="s">
        <v>11</v>
      </c>
      <c r="E29" s="10"/>
      <c r="F29" s="10"/>
      <c r="G29" s="10">
        <v>500</v>
      </c>
      <c r="H29" s="12">
        <v>10.02</v>
      </c>
      <c r="I29" s="12">
        <v>9.8699999999999992</v>
      </c>
      <c r="J29" s="12">
        <f>G29*I29</f>
        <v>4935</v>
      </c>
      <c r="K29" s="13"/>
      <c r="L29" s="10"/>
      <c r="M29" s="10"/>
      <c r="N29" s="13"/>
    </row>
    <row r="30" spans="1:14" s="7" customFormat="1">
      <c r="A30" s="1"/>
      <c r="B30" s="10"/>
      <c r="C30" s="10"/>
      <c r="D30" s="10" t="s">
        <v>25</v>
      </c>
      <c r="E30" s="10"/>
      <c r="F30" s="10"/>
      <c r="G30" s="10">
        <v>0</v>
      </c>
      <c r="H30" s="12">
        <v>4.33</v>
      </c>
      <c r="I30" s="12">
        <v>2.7</v>
      </c>
      <c r="J30" s="12">
        <f>G30*I30</f>
        <v>0</v>
      </c>
      <c r="K30" s="13"/>
      <c r="L30" s="10"/>
      <c r="M30" s="10"/>
      <c r="N30" s="13"/>
    </row>
    <row r="31" spans="1:14" s="7" customFormat="1">
      <c r="A31" s="1"/>
      <c r="B31" s="10" t="s">
        <v>13</v>
      </c>
      <c r="C31" s="10"/>
      <c r="D31" s="10"/>
      <c r="E31" s="10"/>
      <c r="F31" s="10"/>
      <c r="G31" s="10"/>
      <c r="H31" s="12"/>
      <c r="I31" s="12" t="s">
        <v>9</v>
      </c>
      <c r="J31" s="12">
        <f>SUM(J28:J30)</f>
        <v>12143</v>
      </c>
      <c r="K31" s="13"/>
      <c r="L31" s="10"/>
      <c r="M31" s="10"/>
      <c r="N31" s="13"/>
    </row>
    <row r="32" spans="1:14" s="7" customFormat="1">
      <c r="A32" s="1" t="s">
        <v>23</v>
      </c>
      <c r="B32" s="10">
        <v>24940</v>
      </c>
      <c r="C32" s="10"/>
      <c r="D32" s="10"/>
      <c r="E32" s="10"/>
      <c r="F32" s="10"/>
      <c r="G32" s="10"/>
      <c r="H32" s="12">
        <v>24739</v>
      </c>
      <c r="I32" s="12" t="s">
        <v>10</v>
      </c>
      <c r="J32" s="12">
        <f>C28+J31</f>
        <v>7281</v>
      </c>
      <c r="K32" s="13">
        <f>J32-H32</f>
        <v>-17458</v>
      </c>
      <c r="L32" s="10"/>
      <c r="M32" s="10"/>
      <c r="N32" s="13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23</v>
      </c>
      <c r="B34" s="13">
        <f>B9+B13+B25+B32</f>
        <v>131440</v>
      </c>
      <c r="C34" s="10"/>
      <c r="D34" s="10"/>
      <c r="E34" s="10"/>
      <c r="F34" s="10"/>
      <c r="G34" s="10"/>
      <c r="H34" s="12"/>
      <c r="I34" s="12" t="s">
        <v>14</v>
      </c>
      <c r="J34" s="12">
        <f>J9+J13+J25+J32</f>
        <v>46748</v>
      </c>
      <c r="K34" s="13">
        <f>J34-B34</f>
        <v>-84692</v>
      </c>
      <c r="L34" s="10"/>
      <c r="M34" s="10"/>
      <c r="N34" s="13"/>
    </row>
    <row r="35" spans="1:14">
      <c r="B35" s="10"/>
      <c r="C35" s="10"/>
      <c r="D35" s="10"/>
      <c r="E35" s="10"/>
      <c r="F35" s="10"/>
      <c r="G35" s="10"/>
      <c r="H35" s="12"/>
      <c r="I35" s="12"/>
      <c r="J35" s="12"/>
      <c r="K35" s="13"/>
      <c r="L35" s="10"/>
      <c r="M35" s="10"/>
      <c r="N35" s="10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 s="7" customFormat="1">
      <c r="A37" s="1" t="s">
        <v>15</v>
      </c>
      <c r="B37" s="10" t="s">
        <v>19</v>
      </c>
      <c r="C37" s="10">
        <v>18370</v>
      </c>
      <c r="D37" s="10" t="s">
        <v>55</v>
      </c>
      <c r="E37" s="10"/>
      <c r="F37" s="10"/>
      <c r="G37" s="10">
        <v>0</v>
      </c>
      <c r="H37" s="12">
        <v>6.78</v>
      </c>
      <c r="I37" s="12">
        <v>7.09</v>
      </c>
      <c r="J37" s="12">
        <f t="shared" ref="J37:J38" si="11">G37*I37</f>
        <v>0</v>
      </c>
      <c r="K37" s="13"/>
      <c r="L37" s="10"/>
      <c r="M37" s="10"/>
      <c r="N37" s="13"/>
    </row>
    <row r="38" spans="1:14" s="7" customFormat="1">
      <c r="A38" s="1"/>
      <c r="B38" s="10"/>
      <c r="C38" s="10"/>
      <c r="D38" s="10" t="s">
        <v>78</v>
      </c>
      <c r="E38" s="10"/>
      <c r="F38" s="10"/>
      <c r="G38" s="10">
        <v>2400</v>
      </c>
      <c r="H38" s="12">
        <v>16.45</v>
      </c>
      <c r="I38" s="12">
        <v>16.510000000000002</v>
      </c>
      <c r="J38" s="12">
        <f t="shared" si="11"/>
        <v>39624.000000000007</v>
      </c>
      <c r="K38" s="13"/>
      <c r="L38" s="10"/>
      <c r="M38" s="10"/>
      <c r="N38" s="13"/>
    </row>
    <row r="39" spans="1:14" s="7" customFormat="1">
      <c r="A39" s="1"/>
      <c r="B39" s="10" t="s">
        <v>13</v>
      </c>
      <c r="C39" s="10"/>
      <c r="D39" s="10"/>
      <c r="E39" s="10"/>
      <c r="F39" s="10"/>
      <c r="G39" s="10"/>
      <c r="H39" s="12"/>
      <c r="I39" s="12" t="s">
        <v>9</v>
      </c>
      <c r="J39" s="12">
        <f>SUM(J37:J38)</f>
        <v>39624.000000000007</v>
      </c>
      <c r="K39" s="13"/>
      <c r="L39" s="10"/>
      <c r="M39" s="10"/>
      <c r="N39" s="13"/>
    </row>
    <row r="40" spans="1:14" s="7" customFormat="1">
      <c r="A40" s="1" t="s">
        <v>23</v>
      </c>
      <c r="B40" s="10">
        <v>51100</v>
      </c>
      <c r="C40" s="10"/>
      <c r="D40" s="10"/>
      <c r="E40" s="10"/>
      <c r="F40" s="10"/>
      <c r="G40" s="10"/>
      <c r="H40" s="12"/>
      <c r="I40" s="12" t="s">
        <v>10</v>
      </c>
      <c r="J40" s="12">
        <f>C37+J39</f>
        <v>57994.000000000007</v>
      </c>
      <c r="K40" s="13">
        <f>J40-B40</f>
        <v>6894.0000000000073</v>
      </c>
      <c r="L40" s="10"/>
      <c r="M40" s="10"/>
      <c r="N40" s="13"/>
    </row>
    <row r="41" spans="1:14">
      <c r="B41" s="10"/>
      <c r="C41" s="10"/>
      <c r="D41" s="10"/>
      <c r="E41" s="10"/>
      <c r="F41" s="10"/>
      <c r="G41" s="10"/>
      <c r="H41" s="12"/>
      <c r="I41" s="12"/>
      <c r="J41" s="12"/>
      <c r="K41" s="13"/>
      <c r="L41" s="10"/>
      <c r="M41" s="10"/>
      <c r="N41" s="10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16</v>
      </c>
      <c r="C44" s="10">
        <v>17</v>
      </c>
      <c r="D44" s="10" t="s">
        <v>163</v>
      </c>
      <c r="E44" s="10"/>
      <c r="F44" s="10"/>
      <c r="G44" s="10">
        <v>16</v>
      </c>
      <c r="H44" s="12">
        <v>402.78</v>
      </c>
      <c r="I44" s="12">
        <v>456.91</v>
      </c>
      <c r="J44" s="12">
        <f>G44*I44</f>
        <v>7310.56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SUM(J44:J44)</f>
        <v>7310.56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10300</v>
      </c>
      <c r="C46" s="10"/>
      <c r="D46" s="10"/>
      <c r="E46" s="10"/>
      <c r="F46" s="10"/>
      <c r="G46" s="10"/>
      <c r="H46" s="12"/>
      <c r="I46" s="12" t="s">
        <v>10</v>
      </c>
      <c r="J46" s="12">
        <f>C44+J45</f>
        <v>7327.56</v>
      </c>
      <c r="K46" s="13">
        <f t="shared" ref="K46:K58" si="12">J46-B46</f>
        <v>-2972.4399999999996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17</v>
      </c>
      <c r="C48" s="10">
        <v>29</v>
      </c>
      <c r="D48" s="10" t="s">
        <v>24</v>
      </c>
      <c r="E48" s="10"/>
      <c r="F48" s="10"/>
      <c r="G48" s="10">
        <v>75</v>
      </c>
      <c r="H48" s="12">
        <v>65.2</v>
      </c>
      <c r="I48" s="12">
        <v>26.53</v>
      </c>
      <c r="J48" s="12">
        <f t="shared" ref="J48" si="13">G48*I48</f>
        <v>1989.75</v>
      </c>
      <c r="K48" s="13"/>
      <c r="L48" s="10" t="s">
        <v>161</v>
      </c>
      <c r="M48" s="10"/>
      <c r="N48" s="13"/>
    </row>
    <row r="49" spans="1:14" s="7" customFormat="1">
      <c r="A49" s="1"/>
      <c r="B49" s="10"/>
      <c r="C49" s="10"/>
      <c r="D49" s="10" t="s">
        <v>163</v>
      </c>
      <c r="E49" s="10"/>
      <c r="F49" s="10"/>
      <c r="G49" s="10">
        <v>17</v>
      </c>
      <c r="H49" s="12">
        <v>402.2</v>
      </c>
      <c r="I49" s="12">
        <v>456.91</v>
      </c>
      <c r="J49" s="12">
        <f>G49*I49</f>
        <v>7767.47</v>
      </c>
      <c r="K49" s="13"/>
      <c r="L49" s="10"/>
      <c r="M49" s="10"/>
      <c r="N49" s="13"/>
    </row>
    <row r="50" spans="1:14" s="7" customFormat="1">
      <c r="A50" s="1"/>
      <c r="B50" s="10" t="s">
        <v>13</v>
      </c>
      <c r="C50" s="10"/>
      <c r="D50" s="10"/>
      <c r="E50" s="10"/>
      <c r="F50" s="10"/>
      <c r="G50" s="10"/>
      <c r="H50" s="12"/>
      <c r="I50" s="12" t="s">
        <v>9</v>
      </c>
      <c r="J50" s="12">
        <f>SUM(J48:J49)</f>
        <v>9757.2200000000012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17000</v>
      </c>
      <c r="C51" s="10"/>
      <c r="D51" s="10"/>
      <c r="E51" s="10"/>
      <c r="F51" s="10"/>
      <c r="G51" s="10"/>
      <c r="H51" s="12"/>
      <c r="I51" s="12" t="s">
        <v>10</v>
      </c>
      <c r="J51" s="12">
        <f>C48+J50</f>
        <v>9786.2200000000012</v>
      </c>
      <c r="K51" s="13">
        <f t="shared" si="12"/>
        <v>-7213.7799999999988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15</v>
      </c>
      <c r="B53" s="10" t="s">
        <v>20</v>
      </c>
      <c r="C53" s="10">
        <v>121</v>
      </c>
      <c r="D53" s="10" t="s">
        <v>68</v>
      </c>
      <c r="E53" s="10"/>
      <c r="F53" s="10"/>
      <c r="G53" s="10">
        <v>1300</v>
      </c>
      <c r="H53" s="12">
        <v>5.4</v>
      </c>
      <c r="I53" s="12">
        <v>4.97</v>
      </c>
      <c r="J53" s="12">
        <f t="shared" ref="J53" si="14">G53*I53</f>
        <v>6461</v>
      </c>
      <c r="K53" s="13"/>
      <c r="L53" s="10" t="s">
        <v>206</v>
      </c>
      <c r="M53" s="10"/>
      <c r="N53" s="13"/>
    </row>
    <row r="54" spans="1:14" s="7" customFormat="1">
      <c r="A54" s="1"/>
      <c r="B54" s="10" t="s">
        <v>12</v>
      </c>
      <c r="C54" s="10"/>
      <c r="D54" s="10"/>
      <c r="E54" s="10"/>
      <c r="F54" s="10"/>
      <c r="G54" s="10"/>
      <c r="H54" s="12"/>
      <c r="I54" s="12" t="s">
        <v>9</v>
      </c>
      <c r="J54" s="12">
        <f>SUM(J53:J53)</f>
        <v>6461</v>
      </c>
      <c r="K54" s="13"/>
      <c r="L54" s="10"/>
      <c r="M54" s="10"/>
      <c r="N54" s="13"/>
    </row>
    <row r="55" spans="1:14" s="7" customFormat="1">
      <c r="A55" s="1" t="s">
        <v>23</v>
      </c>
      <c r="B55" s="10">
        <v>14100</v>
      </c>
      <c r="C55" s="10"/>
      <c r="D55" s="10"/>
      <c r="E55" s="10"/>
      <c r="F55" s="10"/>
      <c r="G55" s="10"/>
      <c r="H55" s="12"/>
      <c r="I55" s="12" t="s">
        <v>10</v>
      </c>
      <c r="J55" s="12">
        <f>C53+J54</f>
        <v>6582</v>
      </c>
      <c r="K55" s="13">
        <f t="shared" si="12"/>
        <v>-7518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 s="7" customFormat="1">
      <c r="A58" s="1" t="s">
        <v>23</v>
      </c>
      <c r="B58" s="10">
        <f>B46+B51+B55</f>
        <v>41400</v>
      </c>
      <c r="C58" s="10"/>
      <c r="D58" s="10"/>
      <c r="E58" s="10"/>
      <c r="F58" s="10"/>
      <c r="G58" s="10"/>
      <c r="H58" s="12"/>
      <c r="I58" s="12" t="s">
        <v>14</v>
      </c>
      <c r="J58" s="12">
        <f>J46+J51+J54</f>
        <v>23574.780000000002</v>
      </c>
      <c r="K58" s="13">
        <f t="shared" si="12"/>
        <v>-17825.219999999998</v>
      </c>
      <c r="L58" s="10"/>
      <c r="M58" s="10"/>
      <c r="N58" s="13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N99"/>
  <sheetViews>
    <sheetView zoomScaleNormal="100" workbookViewId="0">
      <selection activeCell="K3" sqref="K3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(DAYS360(TODAY(), 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84</v>
      </c>
      <c r="E4" s="11">
        <v>43760</v>
      </c>
      <c r="F4" s="11">
        <v>43784</v>
      </c>
      <c r="G4" s="10">
        <v>12000</v>
      </c>
      <c r="H4" s="12">
        <v>0.82</v>
      </c>
      <c r="I4" s="12">
        <v>0.02</v>
      </c>
      <c r="J4" s="12">
        <f t="shared" ref="J4:J7" si="0">G4*I4</f>
        <v>240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0.33</v>
      </c>
      <c r="J5" s="12">
        <f t="shared" si="0"/>
        <v>1320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/>
      <c r="C6" s="10"/>
      <c r="D6" s="10" t="s">
        <v>209</v>
      </c>
      <c r="E6" s="11">
        <v>43774</v>
      </c>
      <c r="F6" s="11">
        <v>43784</v>
      </c>
      <c r="G6" s="10">
        <v>4300</v>
      </c>
      <c r="H6" s="12">
        <v>0.52</v>
      </c>
      <c r="I6" s="12">
        <v>0.27</v>
      </c>
      <c r="J6" s="12">
        <f t="shared" si="0"/>
        <v>1161</v>
      </c>
      <c r="K6" s="13" t="str">
        <f ca="1">IF(AND(F6&lt;&gt;"", I6/H6&lt;=Allowed_Lose_Ratio),"Stop Lose!",IF(AND(F6&lt;&gt;"", DAYS360(TODAY(), E6)&gt;2), "Hold Too Long", "Ok"))</f>
        <v>Stop Lose!</v>
      </c>
      <c r="L6" s="10" t="s">
        <v>204</v>
      </c>
      <c r="M6" s="10"/>
      <c r="N6" s="10"/>
    </row>
    <row r="7" spans="1:14">
      <c r="B7" s="10"/>
      <c r="C7" s="10"/>
      <c r="D7" s="10" t="s">
        <v>169</v>
      </c>
      <c r="E7" s="11">
        <v>43753</v>
      </c>
      <c r="F7" s="11">
        <v>43798</v>
      </c>
      <c r="G7" s="10">
        <v>6000</v>
      </c>
      <c r="H7" s="12">
        <v>2.59</v>
      </c>
      <c r="I7" s="12">
        <v>0.46</v>
      </c>
      <c r="J7" s="12">
        <f t="shared" si="0"/>
        <v>2760</v>
      </c>
      <c r="K7" s="13" t="str">
        <f t="shared" ref="K7" ca="1" si="3">IF(AND(F7&lt;&gt;"", I7/H7&lt;=Allowed_Lose_Ratio),"Stop Lose!",IF(AND(F7&lt;&gt;"", DAYS360(TODAY(), E7)&gt;2), "Hold Too Long", "Ok"))</f>
        <v>Stop Lose!</v>
      </c>
      <c r="L7" s="10" t="s">
        <v>174</v>
      </c>
      <c r="M7" s="10"/>
      <c r="N7" s="10"/>
    </row>
    <row r="8" spans="1:14">
      <c r="B8" s="10" t="s">
        <v>12</v>
      </c>
      <c r="C8" s="10"/>
      <c r="D8" s="10"/>
      <c r="E8" s="10"/>
      <c r="F8" s="10"/>
      <c r="G8" s="10"/>
      <c r="H8" s="12"/>
      <c r="I8" s="12" t="s">
        <v>9</v>
      </c>
      <c r="J8" s="12">
        <f>SUM(J4:J7)</f>
        <v>5481</v>
      </c>
      <c r="K8" s="13"/>
      <c r="L8" s="10">
        <f>SUMIF(F4:F7, "&lt;&gt;",J4:J7)</f>
        <v>5481</v>
      </c>
      <c r="M8" s="10" t="s">
        <v>36</v>
      </c>
      <c r="N8" s="10"/>
    </row>
    <row r="9" spans="1:14">
      <c r="A9" s="1" t="s">
        <v>23</v>
      </c>
      <c r="B9" s="10">
        <v>100200</v>
      </c>
      <c r="C9" s="10"/>
      <c r="D9" s="10"/>
      <c r="E9" s="10"/>
      <c r="F9" s="10"/>
      <c r="G9" s="10"/>
      <c r="H9" s="12">
        <v>5512</v>
      </c>
      <c r="I9" s="12" t="s">
        <v>10</v>
      </c>
      <c r="J9" s="12">
        <f>C4+J8</f>
        <v>5512</v>
      </c>
      <c r="K9" s="13">
        <f>J9-H9</f>
        <v>0</v>
      </c>
      <c r="L9" s="12">
        <f>J9-'20191108'!J9</f>
        <v>-102</v>
      </c>
      <c r="M9" s="12" t="s">
        <v>38</v>
      </c>
      <c r="N9" s="10"/>
    </row>
    <row r="10" spans="1:14">
      <c r="B10" s="10"/>
      <c r="C10" s="10"/>
      <c r="D10" s="10"/>
      <c r="E10" s="10"/>
      <c r="F10" s="10"/>
      <c r="G10" s="10"/>
      <c r="H10" s="12"/>
      <c r="I10" s="12"/>
      <c r="J10" s="12"/>
      <c r="K10" s="13"/>
      <c r="L10" s="12"/>
      <c r="M10" s="12"/>
      <c r="N10" s="10"/>
    </row>
    <row r="11" spans="1:14">
      <c r="A11" s="1" t="s">
        <v>22</v>
      </c>
      <c r="B11" s="10">
        <v>51927769</v>
      </c>
      <c r="C11" s="10">
        <v>3</v>
      </c>
      <c r="D11" s="10" t="s">
        <v>84</v>
      </c>
      <c r="E11" s="11">
        <v>43703</v>
      </c>
      <c r="F11" s="11">
        <v>43756</v>
      </c>
      <c r="G11" s="10">
        <v>1300</v>
      </c>
      <c r="H11" s="12">
        <v>1.02</v>
      </c>
      <c r="I11" s="12">
        <v>0</v>
      </c>
      <c r="J11" s="12">
        <f t="shared" ref="J11" si="4">G11*I11</f>
        <v>0</v>
      </c>
      <c r="K11" s="13" t="str">
        <f ca="1">IF(AND(F11&lt;&gt;"", I11/H11&lt;=0.75),"Stop Lose!",IF(AND(F11&lt;&gt;"", _xlfn.DAYS(TODAY(), E11)&gt;2), "Hold Too Long", "Ok"))</f>
        <v>Stop Lose!</v>
      </c>
      <c r="L11" s="10"/>
      <c r="M11" s="10"/>
      <c r="N11" s="10"/>
    </row>
    <row r="12" spans="1:14">
      <c r="B12" s="10" t="s">
        <v>12</v>
      </c>
      <c r="C12" s="10"/>
      <c r="D12" s="10"/>
      <c r="E12" s="10"/>
      <c r="F12" s="10"/>
      <c r="G12" s="10"/>
      <c r="H12" s="12"/>
      <c r="I12" s="12" t="s">
        <v>9</v>
      </c>
      <c r="J12" s="12">
        <f>SUM(J11:J11)</f>
        <v>0</v>
      </c>
      <c r="K12" s="13"/>
      <c r="L12" s="10"/>
      <c r="M12" s="10"/>
      <c r="N12" s="10"/>
    </row>
    <row r="13" spans="1:14">
      <c r="A13" s="1" t="s">
        <v>23</v>
      </c>
      <c r="B13" s="10">
        <v>6300</v>
      </c>
      <c r="C13" s="10"/>
      <c r="D13" s="10"/>
      <c r="E13" s="10"/>
      <c r="F13" s="10"/>
      <c r="G13" s="10"/>
      <c r="H13" s="12">
        <v>1264</v>
      </c>
      <c r="I13" s="12" t="s">
        <v>10</v>
      </c>
      <c r="J13" s="12">
        <f>C11+J12</f>
        <v>3</v>
      </c>
      <c r="K13" s="13">
        <f>J13-H13</f>
        <v>-1261</v>
      </c>
      <c r="L13" s="12"/>
      <c r="M13" s="12"/>
      <c r="N13" s="10"/>
    </row>
    <row r="14" spans="1:14">
      <c r="B14" s="10"/>
      <c r="C14" s="10"/>
      <c r="D14" s="10"/>
      <c r="E14" s="10"/>
      <c r="F14" s="10"/>
      <c r="G14" s="10"/>
      <c r="H14" s="12"/>
      <c r="I14" s="12"/>
      <c r="J14" s="12"/>
      <c r="K14" s="13"/>
      <c r="L14" s="12"/>
      <c r="M14" s="12"/>
      <c r="N14" s="10"/>
    </row>
    <row r="15" spans="1:14" s="7" customFormat="1">
      <c r="A15" s="1" t="s">
        <v>82</v>
      </c>
      <c r="B15" s="10" t="s">
        <v>75</v>
      </c>
      <c r="C15" s="10">
        <v>6402</v>
      </c>
      <c r="D15" s="10" t="s">
        <v>186</v>
      </c>
      <c r="E15" s="11">
        <v>43759</v>
      </c>
      <c r="F15" s="11">
        <v>43784</v>
      </c>
      <c r="G15" s="10">
        <v>2000</v>
      </c>
      <c r="H15" s="12">
        <v>1.38</v>
      </c>
      <c r="I15" s="12">
        <v>0.03</v>
      </c>
      <c r="J15" s="12">
        <f>G15*I15</f>
        <v>60</v>
      </c>
      <c r="K15" s="13" t="str">
        <f ca="1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1.27</v>
      </c>
      <c r="J16" s="12">
        <f t="shared" ref="J16:J24" si="5">G16*I16</f>
        <v>254</v>
      </c>
      <c r="K16" s="13" t="str">
        <f t="shared" ref="K16:K17" ca="1" si="6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214</v>
      </c>
      <c r="E17" s="11">
        <v>43776</v>
      </c>
      <c r="F17" s="11">
        <v>43784</v>
      </c>
      <c r="G17" s="10">
        <v>20000</v>
      </c>
      <c r="H17" s="12">
        <v>0.57999999999999996</v>
      </c>
      <c r="I17" s="12">
        <v>7.0000000000000007E-2</v>
      </c>
      <c r="J17" s="12">
        <f t="shared" si="5"/>
        <v>1400.0000000000002</v>
      </c>
      <c r="K17" s="13" t="str">
        <f t="shared" ca="1" si="6"/>
        <v>Stop Lose!</v>
      </c>
      <c r="L17" s="10"/>
      <c r="M17" s="10"/>
      <c r="N17" s="13"/>
    </row>
    <row r="18" spans="1:14" s="7" customFormat="1">
      <c r="A18" s="1"/>
      <c r="B18" s="10"/>
      <c r="C18" s="10"/>
      <c r="D18" s="10" t="s">
        <v>215</v>
      </c>
      <c r="E18" s="11">
        <v>43783</v>
      </c>
      <c r="F18" s="11">
        <v>43784</v>
      </c>
      <c r="G18" s="10">
        <v>3000</v>
      </c>
      <c r="H18" s="12">
        <v>0.4</v>
      </c>
      <c r="I18" s="12">
        <v>0.23</v>
      </c>
      <c r="J18" s="12">
        <f t="shared" ref="J18" si="7">G18*I18</f>
        <v>690</v>
      </c>
      <c r="K18" s="13" t="str">
        <f t="shared" ref="K18" ca="1" si="8">IF(AND(F18&lt;&gt;"", I18/H18&lt;=Allowed_Lose_Ratio),"Stop Lose!",IF(AND(F18&lt;&gt;"", DAYS360(TODAY(), E18)&gt;2), "Hold Too Long", "Ok"))</f>
        <v>Stop Lose!</v>
      </c>
      <c r="L18" s="10"/>
      <c r="M18" s="10"/>
      <c r="N18" s="13"/>
    </row>
    <row r="19" spans="1:14" s="7" customFormat="1">
      <c r="A19" s="1"/>
      <c r="B19" s="10"/>
      <c r="C19" s="10"/>
      <c r="D19" s="10" t="s">
        <v>202</v>
      </c>
      <c r="E19" s="11">
        <v>43770</v>
      </c>
      <c r="F19" s="11">
        <v>43805</v>
      </c>
      <c r="G19" s="10">
        <v>9000</v>
      </c>
      <c r="H19" s="12">
        <v>2.08</v>
      </c>
      <c r="I19" s="12">
        <v>1.1299999999999999</v>
      </c>
      <c r="J19" s="12">
        <f t="shared" si="5"/>
        <v>10169.999999999998</v>
      </c>
      <c r="K19" s="13" t="str">
        <f t="shared" ref="K19:K22" ca="1" si="9">IF(AND(F19&lt;&gt;"", I19/H19&lt;=Allowed_Lose_Ratio),"Stop Lose!",IF(AND(F19&lt;&gt;"", DAYS360(TODAY(), E19)&gt;2), "Hold Too Long", "Ok"))</f>
        <v>Stop Lose!</v>
      </c>
      <c r="L19" s="10" t="s">
        <v>199</v>
      </c>
      <c r="M19" s="10"/>
      <c r="N19" s="13"/>
    </row>
    <row r="20" spans="1:14" s="7" customFormat="1">
      <c r="A20" s="1"/>
      <c r="B20" s="10"/>
      <c r="C20" s="10"/>
      <c r="D20" s="10" t="s">
        <v>203</v>
      </c>
      <c r="E20" s="11">
        <v>43770</v>
      </c>
      <c r="F20" s="11">
        <v>43798</v>
      </c>
      <c r="G20" s="10">
        <v>9000</v>
      </c>
      <c r="H20" s="12">
        <v>1.05</v>
      </c>
      <c r="I20" s="12">
        <v>0.41</v>
      </c>
      <c r="J20" s="12">
        <f t="shared" si="5"/>
        <v>3690</v>
      </c>
      <c r="K20" s="13" t="str">
        <f t="shared" ca="1" si="9"/>
        <v>Stop Lose!</v>
      </c>
      <c r="L20" s="10" t="s">
        <v>205</v>
      </c>
      <c r="M20" s="10"/>
      <c r="N20" s="13"/>
    </row>
    <row r="21" spans="1:14" s="7" customFormat="1">
      <c r="A21" s="1"/>
      <c r="B21" s="10"/>
      <c r="C21" s="10"/>
      <c r="D21" s="10" t="s">
        <v>213</v>
      </c>
      <c r="E21" s="11">
        <v>43782</v>
      </c>
      <c r="F21" s="11">
        <v>43784</v>
      </c>
      <c r="G21" s="10">
        <v>300</v>
      </c>
      <c r="H21" s="12">
        <v>2.6</v>
      </c>
      <c r="I21" s="12">
        <v>2.2000000000000002</v>
      </c>
      <c r="J21" s="12">
        <f t="shared" si="5"/>
        <v>660</v>
      </c>
      <c r="K21" s="13"/>
      <c r="L21" s="10"/>
      <c r="M21" s="10"/>
      <c r="N21" s="13"/>
    </row>
    <row r="22" spans="1:14" s="7" customFormat="1">
      <c r="A22" s="1"/>
      <c r="B22" s="10"/>
      <c r="C22" s="10"/>
      <c r="D22" s="10" t="s">
        <v>212</v>
      </c>
      <c r="E22" s="11">
        <v>43781</v>
      </c>
      <c r="F22" s="11">
        <v>43791</v>
      </c>
      <c r="G22" s="10">
        <v>200</v>
      </c>
      <c r="H22" s="12">
        <v>3.6</v>
      </c>
      <c r="I22" s="12">
        <v>1.7</v>
      </c>
      <c r="J22" s="12">
        <f t="shared" si="5"/>
        <v>340</v>
      </c>
      <c r="K22" s="13" t="str">
        <f t="shared" ca="1" si="9"/>
        <v>Stop Lose!</v>
      </c>
      <c r="L22" s="10"/>
      <c r="M22" s="10"/>
      <c r="N22" s="13"/>
    </row>
    <row r="23" spans="1:14" s="7" customFormat="1">
      <c r="A23" s="1"/>
      <c r="B23" s="10"/>
      <c r="C23" s="10"/>
      <c r="D23" s="10" t="s">
        <v>157</v>
      </c>
      <c r="E23" s="11">
        <v>43776</v>
      </c>
      <c r="F23" s="11">
        <v>43784</v>
      </c>
      <c r="G23" s="10">
        <v>10000</v>
      </c>
      <c r="H23" s="12">
        <v>0.39</v>
      </c>
      <c r="I23" s="12">
        <v>0.28999999999999998</v>
      </c>
      <c r="J23" s="12">
        <f t="shared" si="5"/>
        <v>2900</v>
      </c>
      <c r="K23" s="13" t="str">
        <f t="shared" ref="K23" ca="1" si="10">IF(AND(F23&lt;&gt;"", I23/H23&lt;=Allowed_Lose_Ratio),"Stop Lose!",IF(AND(F23&lt;&gt;"", DAYS360(TODAY(), E23)&gt;2), "Hold Too Long", "Ok"))</f>
        <v>Ok</v>
      </c>
      <c r="L23" s="10" t="s">
        <v>207</v>
      </c>
      <c r="M23" s="10"/>
      <c r="N23" s="13"/>
    </row>
    <row r="24" spans="1:14" s="7" customFormat="1">
      <c r="A24" s="1"/>
      <c r="B24" s="10"/>
      <c r="C24" s="10"/>
      <c r="D24" s="10" t="s">
        <v>210</v>
      </c>
      <c r="E24" s="11">
        <v>43766</v>
      </c>
      <c r="F24" s="11">
        <v>43784</v>
      </c>
      <c r="G24" s="10">
        <v>15000</v>
      </c>
      <c r="H24" s="12">
        <v>0.78</v>
      </c>
      <c r="I24" s="12">
        <v>0.18</v>
      </c>
      <c r="J24" s="12">
        <f t="shared" si="5"/>
        <v>2700</v>
      </c>
      <c r="K24" s="13" t="str">
        <f t="shared" ref="K24" ca="1" si="11">IF(AND(F24&lt;&gt;"", I24/H24&lt;=Allowed_Lose_Ratio),"Stop Lose!",IF(AND(F24&lt;&gt;"", DAYS360(TODAY(), E24)&gt;2), "Hold Too Long", "Ok"))</f>
        <v>Stop Lose!</v>
      </c>
      <c r="L24" s="10" t="s">
        <v>207</v>
      </c>
      <c r="M24" s="10"/>
      <c r="N24" s="13"/>
    </row>
    <row r="25" spans="1:14" s="7" customFormat="1">
      <c r="A25" s="1"/>
      <c r="B25" s="10" t="s">
        <v>13</v>
      </c>
      <c r="C25" s="10"/>
      <c r="D25" s="10"/>
      <c r="E25" s="10"/>
      <c r="F25" s="10"/>
      <c r="G25" s="10"/>
      <c r="H25" s="12"/>
      <c r="I25" s="12" t="s">
        <v>9</v>
      </c>
      <c r="J25" s="12">
        <f>SUM(J15:J24)</f>
        <v>22864</v>
      </c>
      <c r="K25" s="13"/>
      <c r="L25" s="10">
        <f>SUMIF(F15:F24, "&lt;&gt;",J15:J24)</f>
        <v>22864</v>
      </c>
      <c r="M25" s="10" t="s">
        <v>36</v>
      </c>
      <c r="N25" s="13"/>
    </row>
    <row r="26" spans="1:14" s="7" customFormat="1">
      <c r="A26" s="1" t="s">
        <v>23</v>
      </c>
      <c r="B26" s="10">
        <v>0</v>
      </c>
      <c r="C26" s="10"/>
      <c r="D26" s="10"/>
      <c r="E26" s="10"/>
      <c r="F26" s="10"/>
      <c r="G26" s="10"/>
      <c r="H26" s="12">
        <v>33952</v>
      </c>
      <c r="I26" s="12" t="s">
        <v>10</v>
      </c>
      <c r="J26" s="12">
        <f>C15+J25</f>
        <v>29266</v>
      </c>
      <c r="K26" s="13">
        <f>J26-H26</f>
        <v>-4686</v>
      </c>
      <c r="L26" s="12">
        <f>J26-'20191108'!J24</f>
        <v>-14267</v>
      </c>
      <c r="M26" s="12" t="s">
        <v>38</v>
      </c>
      <c r="N26" s="13"/>
    </row>
    <row r="27" spans="1:14">
      <c r="B27" s="10"/>
      <c r="C27" s="10"/>
      <c r="D27" s="10"/>
      <c r="E27" s="10"/>
      <c r="F27" s="10"/>
      <c r="G27" s="10"/>
      <c r="H27" s="12"/>
      <c r="I27" s="12"/>
      <c r="J27" s="12"/>
      <c r="K27" s="13"/>
      <c r="L27" s="10"/>
      <c r="M27" s="10"/>
      <c r="N27" s="10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1</v>
      </c>
      <c r="B29" s="10" t="s">
        <v>5</v>
      </c>
      <c r="C29" s="10">
        <v>-4862</v>
      </c>
      <c r="D29" s="10" t="s">
        <v>60</v>
      </c>
      <c r="E29" s="10"/>
      <c r="F29" s="10"/>
      <c r="G29" s="10">
        <v>13600</v>
      </c>
      <c r="H29" s="12">
        <v>1.21</v>
      </c>
      <c r="I29" s="12">
        <v>0.53</v>
      </c>
      <c r="J29" s="12">
        <f>G29*I29</f>
        <v>7208</v>
      </c>
      <c r="K29" s="13"/>
      <c r="L29" s="10" t="s">
        <v>146</v>
      </c>
      <c r="M29" s="10"/>
      <c r="N29" s="13"/>
    </row>
    <row r="30" spans="1:14" s="7" customFormat="1">
      <c r="A30" s="1"/>
      <c r="B30" s="10"/>
      <c r="C30" s="10"/>
      <c r="D30" s="10" t="s">
        <v>11</v>
      </c>
      <c r="E30" s="10"/>
      <c r="F30" s="10"/>
      <c r="G30" s="10">
        <v>500</v>
      </c>
      <c r="H30" s="12">
        <v>10.02</v>
      </c>
      <c r="I30" s="12">
        <v>9.8699999999999992</v>
      </c>
      <c r="J30" s="12">
        <f>G30*I30</f>
        <v>4935</v>
      </c>
      <c r="K30" s="13"/>
      <c r="L30" s="10"/>
      <c r="M30" s="10"/>
      <c r="N30" s="13"/>
    </row>
    <row r="31" spans="1:14" s="7" customFormat="1">
      <c r="A31" s="1"/>
      <c r="B31" s="10"/>
      <c r="C31" s="10"/>
      <c r="D31" s="10" t="s">
        <v>25</v>
      </c>
      <c r="E31" s="10"/>
      <c r="F31" s="10"/>
      <c r="G31" s="10">
        <v>0</v>
      </c>
      <c r="H31" s="12">
        <v>4.33</v>
      </c>
      <c r="I31" s="12">
        <v>2.7</v>
      </c>
      <c r="J31" s="12">
        <f>G31*I31</f>
        <v>0</v>
      </c>
      <c r="K31" s="13"/>
      <c r="L31" s="10"/>
      <c r="M31" s="10"/>
      <c r="N31" s="13"/>
    </row>
    <row r="32" spans="1:14" s="7" customFormat="1">
      <c r="A32" s="1"/>
      <c r="B32" s="10" t="s">
        <v>13</v>
      </c>
      <c r="C32" s="10"/>
      <c r="D32" s="10"/>
      <c r="E32" s="10"/>
      <c r="F32" s="10"/>
      <c r="G32" s="10"/>
      <c r="H32" s="12"/>
      <c r="I32" s="12" t="s">
        <v>9</v>
      </c>
      <c r="J32" s="12">
        <f>SUM(J29:J31)</f>
        <v>12143</v>
      </c>
      <c r="K32" s="13"/>
      <c r="L32" s="10"/>
      <c r="M32" s="10"/>
      <c r="N32" s="13"/>
    </row>
    <row r="33" spans="1:14" s="7" customFormat="1">
      <c r="A33" s="1" t="s">
        <v>23</v>
      </c>
      <c r="B33" s="10">
        <v>24940</v>
      </c>
      <c r="C33" s="10"/>
      <c r="D33" s="10"/>
      <c r="E33" s="10"/>
      <c r="F33" s="10"/>
      <c r="G33" s="10"/>
      <c r="H33" s="12">
        <v>24739</v>
      </c>
      <c r="I33" s="12" t="s">
        <v>10</v>
      </c>
      <c r="J33" s="12">
        <f>C29+J32</f>
        <v>7281</v>
      </c>
      <c r="K33" s="13">
        <f>J33-H33</f>
        <v>-17458</v>
      </c>
      <c r="L33" s="10"/>
      <c r="M33" s="10"/>
      <c r="N33" s="13"/>
    </row>
    <row r="34" spans="1:14">
      <c r="B34" s="10"/>
      <c r="C34" s="10"/>
      <c r="D34" s="10"/>
      <c r="E34" s="10"/>
      <c r="F34" s="10"/>
      <c r="G34" s="10"/>
      <c r="H34" s="12"/>
      <c r="I34" s="12"/>
      <c r="J34" s="12"/>
      <c r="K34" s="13"/>
      <c r="L34" s="10"/>
      <c r="M34" s="10"/>
      <c r="N34" s="10"/>
    </row>
    <row r="35" spans="1:14" s="7" customFormat="1">
      <c r="A35" s="1" t="s">
        <v>23</v>
      </c>
      <c r="B35" s="13">
        <f>B9+B13+B26+B33</f>
        <v>131440</v>
      </c>
      <c r="C35" s="10"/>
      <c r="D35" s="10"/>
      <c r="E35" s="10"/>
      <c r="F35" s="10"/>
      <c r="G35" s="10"/>
      <c r="H35" s="12"/>
      <c r="I35" s="12" t="s">
        <v>14</v>
      </c>
      <c r="J35" s="12">
        <f>J9+J13+J26+J33</f>
        <v>42062</v>
      </c>
      <c r="K35" s="13">
        <f>J35-B35</f>
        <v>-89378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 s="7" customFormat="1">
      <c r="A38" s="1" t="s">
        <v>15</v>
      </c>
      <c r="B38" s="10" t="s">
        <v>19</v>
      </c>
      <c r="C38" s="10">
        <v>18370</v>
      </c>
      <c r="D38" s="10" t="s">
        <v>55</v>
      </c>
      <c r="E38" s="10"/>
      <c r="F38" s="10"/>
      <c r="G38" s="10">
        <v>0</v>
      </c>
      <c r="H38" s="12">
        <v>6.78</v>
      </c>
      <c r="I38" s="12">
        <v>7.09</v>
      </c>
      <c r="J38" s="12">
        <f t="shared" ref="J38:J39" si="12">G38*I38</f>
        <v>0</v>
      </c>
      <c r="K38" s="13"/>
      <c r="L38" s="10"/>
      <c r="M38" s="10"/>
      <c r="N38" s="13"/>
    </row>
    <row r="39" spans="1:14" s="7" customFormat="1">
      <c r="A39" s="1"/>
      <c r="B39" s="10"/>
      <c r="C39" s="10"/>
      <c r="D39" s="10" t="s">
        <v>78</v>
      </c>
      <c r="E39" s="10"/>
      <c r="F39" s="10"/>
      <c r="G39" s="10">
        <v>2400</v>
      </c>
      <c r="H39" s="12">
        <v>16.45</v>
      </c>
      <c r="I39" s="12">
        <v>16.510000000000002</v>
      </c>
      <c r="J39" s="12">
        <f t="shared" si="12"/>
        <v>39624.000000000007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SUM(J38:J39)</f>
        <v>39624.000000000007</v>
      </c>
      <c r="K40" s="13"/>
      <c r="L40" s="10"/>
      <c r="M40" s="10"/>
      <c r="N40" s="13"/>
    </row>
    <row r="41" spans="1:14" s="7" customFormat="1">
      <c r="A41" s="1" t="s">
        <v>23</v>
      </c>
      <c r="B41" s="10">
        <v>51100</v>
      </c>
      <c r="C41" s="10"/>
      <c r="D41" s="10"/>
      <c r="E41" s="10"/>
      <c r="F41" s="10"/>
      <c r="G41" s="10"/>
      <c r="H41" s="12"/>
      <c r="I41" s="12" t="s">
        <v>10</v>
      </c>
      <c r="J41" s="12">
        <f>C38+J40</f>
        <v>57994.000000000007</v>
      </c>
      <c r="K41" s="13">
        <f>J41-B41</f>
        <v>6894.0000000000073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16</v>
      </c>
      <c r="C45" s="10">
        <v>17</v>
      </c>
      <c r="D45" s="10" t="s">
        <v>163</v>
      </c>
      <c r="E45" s="10"/>
      <c r="F45" s="10"/>
      <c r="G45" s="10">
        <v>16</v>
      </c>
      <c r="H45" s="12">
        <v>402.78</v>
      </c>
      <c r="I45" s="12">
        <v>456.91</v>
      </c>
      <c r="J45" s="12">
        <f>G45*I45</f>
        <v>7310.56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SUM(J45:J45)</f>
        <v>7310.56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10300</v>
      </c>
      <c r="C47" s="10"/>
      <c r="D47" s="10"/>
      <c r="E47" s="10"/>
      <c r="F47" s="10"/>
      <c r="G47" s="10"/>
      <c r="H47" s="12"/>
      <c r="I47" s="12" t="s">
        <v>10</v>
      </c>
      <c r="J47" s="12">
        <f>C45+J46</f>
        <v>7327.56</v>
      </c>
      <c r="K47" s="13">
        <f t="shared" ref="K47:K59" si="13">J47-B47</f>
        <v>-2972.4399999999996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17</v>
      </c>
      <c r="C49" s="10">
        <v>29</v>
      </c>
      <c r="D49" s="10" t="s">
        <v>24</v>
      </c>
      <c r="E49" s="10"/>
      <c r="F49" s="10"/>
      <c r="G49" s="10">
        <v>75</v>
      </c>
      <c r="H49" s="12">
        <v>65.2</v>
      </c>
      <c r="I49" s="12">
        <v>26.53</v>
      </c>
      <c r="J49" s="12">
        <f t="shared" ref="J49" si="14">G49*I49</f>
        <v>1989.75</v>
      </c>
      <c r="K49" s="13"/>
      <c r="L49" s="10" t="s">
        <v>161</v>
      </c>
      <c r="M49" s="10"/>
      <c r="N49" s="13"/>
    </row>
    <row r="50" spans="1:14" s="7" customFormat="1">
      <c r="A50" s="1"/>
      <c r="B50" s="10"/>
      <c r="C50" s="10"/>
      <c r="D50" s="10" t="s">
        <v>163</v>
      </c>
      <c r="E50" s="10"/>
      <c r="F50" s="10"/>
      <c r="G50" s="10">
        <v>17</v>
      </c>
      <c r="H50" s="12">
        <v>402.2</v>
      </c>
      <c r="I50" s="12">
        <v>456.91</v>
      </c>
      <c r="J50" s="12">
        <f>G50*I50</f>
        <v>7767.47</v>
      </c>
      <c r="K50" s="13"/>
      <c r="L50" s="10"/>
      <c r="M50" s="10"/>
      <c r="N50" s="13"/>
    </row>
    <row r="51" spans="1:14" s="7" customFormat="1">
      <c r="A51" s="1"/>
      <c r="B51" s="10" t="s">
        <v>13</v>
      </c>
      <c r="C51" s="10"/>
      <c r="D51" s="10"/>
      <c r="E51" s="10"/>
      <c r="F51" s="10"/>
      <c r="G51" s="10"/>
      <c r="H51" s="12"/>
      <c r="I51" s="12" t="s">
        <v>9</v>
      </c>
      <c r="J51" s="12">
        <f>SUM(J49:J50)</f>
        <v>9757.2200000000012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17000</v>
      </c>
      <c r="C52" s="10"/>
      <c r="D52" s="10"/>
      <c r="E52" s="10"/>
      <c r="F52" s="10"/>
      <c r="G52" s="10"/>
      <c r="H52" s="12"/>
      <c r="I52" s="12" t="s">
        <v>10</v>
      </c>
      <c r="J52" s="12">
        <f>C49+J51</f>
        <v>9786.2200000000012</v>
      </c>
      <c r="K52" s="13">
        <f t="shared" si="13"/>
        <v>-7213.7799999999988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15</v>
      </c>
      <c r="B54" s="10" t="s">
        <v>20</v>
      </c>
      <c r="C54" s="10">
        <v>121</v>
      </c>
      <c r="D54" s="10" t="s">
        <v>68</v>
      </c>
      <c r="E54" s="10"/>
      <c r="F54" s="10"/>
      <c r="G54" s="10">
        <v>1300</v>
      </c>
      <c r="H54" s="12">
        <v>5.4</v>
      </c>
      <c r="I54" s="12">
        <v>4.97</v>
      </c>
      <c r="J54" s="12">
        <f t="shared" ref="J54" si="15">G54*I54</f>
        <v>6461</v>
      </c>
      <c r="K54" s="13"/>
      <c r="L54" s="10" t="s">
        <v>206</v>
      </c>
      <c r="M54" s="10"/>
      <c r="N54" s="13"/>
    </row>
    <row r="55" spans="1:14" s="7" customFormat="1">
      <c r="A55" s="1"/>
      <c r="B55" s="10" t="s">
        <v>12</v>
      </c>
      <c r="C55" s="10"/>
      <c r="D55" s="10"/>
      <c r="E55" s="10"/>
      <c r="F55" s="10"/>
      <c r="G55" s="10"/>
      <c r="H55" s="12"/>
      <c r="I55" s="12" t="s">
        <v>9</v>
      </c>
      <c r="J55" s="12">
        <f>SUM(J54:J54)</f>
        <v>6461</v>
      </c>
      <c r="K55" s="13"/>
      <c r="L55" s="10"/>
      <c r="M55" s="10"/>
      <c r="N55" s="13"/>
    </row>
    <row r="56" spans="1:14" s="7" customFormat="1">
      <c r="A56" s="1" t="s">
        <v>23</v>
      </c>
      <c r="B56" s="10">
        <v>14100</v>
      </c>
      <c r="C56" s="10"/>
      <c r="D56" s="10"/>
      <c r="E56" s="10"/>
      <c r="F56" s="10"/>
      <c r="G56" s="10"/>
      <c r="H56" s="12"/>
      <c r="I56" s="12" t="s">
        <v>10</v>
      </c>
      <c r="J56" s="12">
        <f>C54+J55</f>
        <v>6582</v>
      </c>
      <c r="K56" s="13">
        <f t="shared" si="13"/>
        <v>-7518</v>
      </c>
      <c r="L56" s="10"/>
      <c r="M56" s="10"/>
      <c r="N56" s="13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 s="7" customFormat="1">
      <c r="A59" s="1" t="s">
        <v>23</v>
      </c>
      <c r="B59" s="10">
        <f>B47+B52+B56</f>
        <v>41400</v>
      </c>
      <c r="C59" s="10"/>
      <c r="D59" s="10"/>
      <c r="E59" s="10"/>
      <c r="F59" s="10"/>
      <c r="G59" s="10"/>
      <c r="H59" s="12"/>
      <c r="I59" s="12" t="s">
        <v>14</v>
      </c>
      <c r="J59" s="12">
        <f>J47+J52+J55</f>
        <v>23574.780000000002</v>
      </c>
      <c r="K59" s="13">
        <f t="shared" si="13"/>
        <v>-17825.219999999998</v>
      </c>
      <c r="L59" s="10"/>
      <c r="M59" s="10"/>
      <c r="N59" s="13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B71" s="10"/>
      <c r="C71" s="10"/>
      <c r="D71" s="10"/>
      <c r="E71" s="10"/>
      <c r="F71" s="10"/>
      <c r="G71" s="10"/>
      <c r="H71" s="12"/>
      <c r="I71" s="12"/>
      <c r="J71" s="12"/>
      <c r="K71" s="13"/>
      <c r="L71" s="10"/>
      <c r="M71" s="10"/>
      <c r="N71" s="10"/>
    </row>
    <row r="72" spans="2:14">
      <c r="B72" s="10"/>
      <c r="C72" s="10"/>
      <c r="D72" s="10"/>
      <c r="E72" s="10"/>
      <c r="F72" s="10"/>
      <c r="G72" s="10"/>
      <c r="H72" s="12"/>
      <c r="I72" s="12"/>
      <c r="J72" s="12"/>
      <c r="K72" s="13"/>
      <c r="L72" s="10"/>
      <c r="M72" s="10"/>
      <c r="N72" s="10"/>
    </row>
    <row r="73" spans="2:14">
      <c r="B73" s="10"/>
      <c r="C73" s="10"/>
      <c r="D73" s="10"/>
      <c r="E73" s="10"/>
      <c r="F73" s="10"/>
      <c r="G73" s="10"/>
      <c r="H73" s="12"/>
      <c r="I73" s="12"/>
      <c r="J73" s="12"/>
      <c r="K73" s="13"/>
      <c r="L73" s="10"/>
      <c r="M73" s="10"/>
      <c r="N73" s="10"/>
    </row>
    <row r="74" spans="2:14">
      <c r="B74" s="10"/>
      <c r="C74" s="10"/>
      <c r="D74" s="10"/>
      <c r="E74" s="10"/>
      <c r="F74" s="10"/>
      <c r="G74" s="10"/>
      <c r="H74" s="12"/>
      <c r="I74" s="12"/>
      <c r="J74" s="12"/>
      <c r="K74" s="13"/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  <c r="M77" s="10"/>
      <c r="N77" s="10"/>
    </row>
    <row r="78" spans="2:14">
      <c r="L78" s="10"/>
      <c r="M78" s="10"/>
      <c r="N78" s="10"/>
    </row>
    <row r="79" spans="2:14">
      <c r="L79" s="10"/>
      <c r="M79" s="10"/>
      <c r="N79" s="10"/>
    </row>
    <row r="80" spans="2:14">
      <c r="L80" s="10"/>
      <c r="M80" s="10"/>
      <c r="N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  <row r="96" spans="12:12">
      <c r="L96" s="10"/>
    </row>
    <row r="97" spans="12:12">
      <c r="L97" s="10"/>
    </row>
    <row r="98" spans="12:12">
      <c r="L98" s="10"/>
    </row>
    <row r="99" spans="12:12">
      <c r="L99" s="10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N94"/>
  <sheetViews>
    <sheetView zoomScaleNormal="100" workbookViewId="0">
      <selection activeCell="K4" sqref="K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31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0.19</v>
      </c>
      <c r="J4" s="12">
        <f t="shared" ref="J4" si="0">G4*I4</f>
        <v>1140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4000</v>
      </c>
      <c r="H5" s="12">
        <v>0.8</v>
      </c>
      <c r="I5" s="12">
        <v>0.2</v>
      </c>
      <c r="J5" s="12">
        <f t="shared" ref="J5" si="2">G5*I5</f>
        <v>800</v>
      </c>
      <c r="K5" s="13" t="str">
        <f t="shared" ref="K5" ca="1" si="3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1940</v>
      </c>
      <c r="K6" s="13"/>
      <c r="L6" s="10">
        <f>SUMIF(F4:F5, "&lt;&gt;",J4:J5)</f>
        <v>1940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5512</v>
      </c>
      <c r="I7" s="12" t="s">
        <v>10</v>
      </c>
      <c r="J7" s="12">
        <f>C4+J6</f>
        <v>1971</v>
      </c>
      <c r="K7" s="13">
        <f>J7-H7</f>
        <v>-3541</v>
      </c>
      <c r="L7" s="12">
        <f>J7-'20191108'!J9</f>
        <v>-3643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4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2511</v>
      </c>
      <c r="D13" s="10" t="s">
        <v>212</v>
      </c>
      <c r="E13" s="11">
        <v>43781</v>
      </c>
      <c r="F13" s="11">
        <v>43791</v>
      </c>
      <c r="G13" s="10">
        <v>4000</v>
      </c>
      <c r="H13" s="12">
        <v>1.28</v>
      </c>
      <c r="I13" s="12">
        <v>0.6</v>
      </c>
      <c r="J13" s="12">
        <f t="shared" ref="J13" si="5">G13*I13</f>
        <v>2400</v>
      </c>
      <c r="K13" s="13" t="str">
        <f t="shared" ref="K13" ca="1" si="6">IF(AND(F13&lt;&gt;"", I13/H13&lt;=Allowed_Lose_Ratio),"Stop Lose!",IF(AND(F13&lt;&gt;"", DAYS360(TODAY(), E13)&gt;2), "Hold Too Long", "Ok"))</f>
        <v>Stop Lose!</v>
      </c>
      <c r="L13" s="10"/>
      <c r="M13" s="10"/>
      <c r="N13" s="13"/>
    </row>
    <row r="14" spans="1:14" s="7" customFormat="1">
      <c r="A14" s="1"/>
      <c r="B14" s="10"/>
      <c r="C14" s="10"/>
      <c r="D14" s="10" t="s">
        <v>216</v>
      </c>
      <c r="E14" s="11">
        <v>43784</v>
      </c>
      <c r="F14" s="11">
        <v>43791</v>
      </c>
      <c r="G14" s="10">
        <v>1000</v>
      </c>
      <c r="H14" s="12">
        <v>2.2999999999999998</v>
      </c>
      <c r="I14" s="12">
        <v>1.88</v>
      </c>
      <c r="J14" s="12">
        <f t="shared" ref="J14" si="7">G14*I14</f>
        <v>1880</v>
      </c>
      <c r="K14" s="13" t="str">
        <f t="shared" ref="K14" ca="1" si="8">IF(AND(F14&lt;&gt;"", I14/H14&lt;=Allowed_Lose_Ratio),"Stop Lose!",IF(AND(F14&lt;&gt;"", DAYS360(TODAY(), E14)&gt;2), "Hold Too Long", "Ok"))</f>
        <v>Ok</v>
      </c>
      <c r="L14" s="10"/>
      <c r="M14" s="10"/>
      <c r="N14" s="13"/>
    </row>
    <row r="15" spans="1:14" s="7" customFormat="1">
      <c r="A15" s="1"/>
      <c r="B15" s="10"/>
      <c r="C15" s="10"/>
      <c r="D15" s="10" t="s">
        <v>193</v>
      </c>
      <c r="E15" s="11">
        <v>43763</v>
      </c>
      <c r="F15" s="11">
        <v>43798</v>
      </c>
      <c r="G15" s="10">
        <v>200</v>
      </c>
      <c r="H15" s="12">
        <v>13.6</v>
      </c>
      <c r="I15" s="12">
        <v>0.2</v>
      </c>
      <c r="J15" s="12">
        <f t="shared" ref="J15:J19" si="9">G15*I15</f>
        <v>40</v>
      </c>
      <c r="K15" s="13" t="str">
        <f t="shared" ref="K15" ca="1" si="10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202</v>
      </c>
      <c r="E16" s="11">
        <v>43770</v>
      </c>
      <c r="F16" s="11">
        <v>43805</v>
      </c>
      <c r="G16" s="10">
        <v>9000</v>
      </c>
      <c r="H16" s="12">
        <v>2.08</v>
      </c>
      <c r="I16" s="12">
        <v>0.68</v>
      </c>
      <c r="J16" s="12">
        <f t="shared" si="9"/>
        <v>6120</v>
      </c>
      <c r="K16" s="13" t="str">
        <f t="shared" ref="K16:K17" ca="1" si="11">IF(AND(F16&lt;&gt;"", I16/H16&lt;=Allowed_Lose_Ratio),"Stop Lose!",IF(AND(F16&lt;&gt;"", DAYS360(TODAY(), E16)&gt;2), "Hold Too Long", "Ok"))</f>
        <v>Stop Lose!</v>
      </c>
      <c r="L16" s="10" t="s">
        <v>199</v>
      </c>
      <c r="M16" s="10"/>
      <c r="N16" s="13"/>
    </row>
    <row r="17" spans="1:14" s="7" customFormat="1">
      <c r="A17" s="1"/>
      <c r="B17" s="10"/>
      <c r="C17" s="10"/>
      <c r="D17" s="10" t="s">
        <v>203</v>
      </c>
      <c r="E17" s="11">
        <v>43770</v>
      </c>
      <c r="F17" s="11">
        <v>43798</v>
      </c>
      <c r="G17" s="10">
        <v>9000</v>
      </c>
      <c r="H17" s="12">
        <v>1.05</v>
      </c>
      <c r="I17" s="12">
        <v>0.19</v>
      </c>
      <c r="J17" s="12">
        <f t="shared" si="9"/>
        <v>1710</v>
      </c>
      <c r="K17" s="13" t="str">
        <f t="shared" ca="1" si="11"/>
        <v>Stop Lose!</v>
      </c>
      <c r="L17" s="10" t="s">
        <v>205</v>
      </c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43776</v>
      </c>
      <c r="F18" s="11">
        <v>43798</v>
      </c>
      <c r="G18" s="10">
        <v>10000</v>
      </c>
      <c r="H18" s="12">
        <v>0.39</v>
      </c>
      <c r="I18" s="12">
        <v>0.17</v>
      </c>
      <c r="J18" s="12">
        <f t="shared" si="9"/>
        <v>1700.0000000000002</v>
      </c>
      <c r="K18" s="13" t="str">
        <f t="shared" ref="K18" ca="1" si="12">IF(AND(F18&lt;&gt;"", I18/H18&lt;=Allowed_Lose_Ratio),"Stop Lose!",IF(AND(F18&lt;&gt;"", DAYS360(TODAY(), E18)&gt;2), "Hold Too Long", "Ok"))</f>
        <v>Stop Lose!</v>
      </c>
      <c r="L18" s="10" t="s">
        <v>207</v>
      </c>
      <c r="M18" s="10"/>
      <c r="N18" s="13"/>
    </row>
    <row r="19" spans="1:14" s="7" customFormat="1">
      <c r="A19" s="1"/>
      <c r="B19" s="10"/>
      <c r="C19" s="10"/>
      <c r="D19" s="10" t="s">
        <v>210</v>
      </c>
      <c r="E19" s="11">
        <v>43766</v>
      </c>
      <c r="F19" s="11">
        <v>43798</v>
      </c>
      <c r="G19" s="10">
        <v>15000</v>
      </c>
      <c r="H19" s="12">
        <v>0.78</v>
      </c>
      <c r="I19" s="12">
        <v>0.09</v>
      </c>
      <c r="J19" s="12">
        <f t="shared" si="9"/>
        <v>1350</v>
      </c>
      <c r="K19" s="13" t="str">
        <f t="shared" ref="K19" ca="1" si="13">IF(AND(F19&lt;&gt;"", I19/H19&lt;=Allowed_Lose_Ratio),"Stop Lose!",IF(AND(F19&lt;&gt;"", DAYS360(TODAY(), E19)&gt;2), "Hold Too Long", "Ok"))</f>
        <v>Stop Lose!</v>
      </c>
      <c r="L19" s="10" t="s">
        <v>207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SUM(J13:J19)</f>
        <v>15200</v>
      </c>
      <c r="K20" s="13"/>
      <c r="L20" s="10">
        <f>SUMIF(F13:F19, "&lt;&gt;",J13:J19)</f>
        <v>15200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29266</v>
      </c>
      <c r="I21" s="12" t="s">
        <v>10</v>
      </c>
      <c r="J21" s="12">
        <f>C13+J20</f>
        <v>17711</v>
      </c>
      <c r="K21" s="13">
        <f>J21-H21</f>
        <v>-11555</v>
      </c>
      <c r="L21" s="12">
        <f>J21-'20191108'!J24</f>
        <v>-25822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0.53</v>
      </c>
      <c r="J24" s="12">
        <f>G24*I24</f>
        <v>7208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500</v>
      </c>
      <c r="H25" s="12">
        <v>10.02</v>
      </c>
      <c r="I25" s="12">
        <v>9.8699999999999992</v>
      </c>
      <c r="J25" s="12">
        <f>G25*I25</f>
        <v>4935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0</v>
      </c>
      <c r="H26" s="12">
        <v>4.33</v>
      </c>
      <c r="I26" s="12">
        <v>2.7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12143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7281</v>
      </c>
      <c r="K28" s="13">
        <f>J28-H28</f>
        <v>-17458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B7+B11+B21+B28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J7+J11+J21+J28</f>
        <v>26966</v>
      </c>
      <c r="K30" s="13">
        <f>J30-B30</f>
        <v>-104474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18370</v>
      </c>
      <c r="D33" s="10" t="s">
        <v>55</v>
      </c>
      <c r="E33" s="10"/>
      <c r="F33" s="10"/>
      <c r="G33" s="10">
        <v>0</v>
      </c>
      <c r="H33" s="12">
        <v>6.78</v>
      </c>
      <c r="I33" s="12">
        <v>7.09</v>
      </c>
      <c r="J33" s="12">
        <f t="shared" ref="J33:J34" si="14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2400</v>
      </c>
      <c r="H34" s="12">
        <v>16.45</v>
      </c>
      <c r="I34" s="12">
        <v>16.510000000000002</v>
      </c>
      <c r="J34" s="12">
        <f t="shared" si="14"/>
        <v>39624.000000000007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39624.000000000007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57994.000000000007</v>
      </c>
      <c r="K36" s="13">
        <f>J36-B36</f>
        <v>6894.0000000000073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5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6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5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4.97</v>
      </c>
      <c r="J49" s="12">
        <f t="shared" ref="J49" si="17">G49*I49</f>
        <v>6461</v>
      </c>
      <c r="K49" s="13"/>
      <c r="L49" s="10" t="s">
        <v>206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6461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6582</v>
      </c>
      <c r="K51" s="13">
        <f t="shared" si="15"/>
        <v>-7518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23574.780000000002</v>
      </c>
      <c r="K54" s="13">
        <f t="shared" si="15"/>
        <v>-17825.219999999998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N95"/>
  <sheetViews>
    <sheetView topLeftCell="B1" zoomScaleNormal="100" workbookViewId="0">
      <selection activeCell="K4" sqref="K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DAYS360(TODAY(),E6)&gt;2)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0.11</v>
      </c>
      <c r="J4" s="12">
        <f t="shared" ref="J4:J5" si="0">G4*I4</f>
        <v>660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660</v>
      </c>
      <c r="K6" s="13"/>
      <c r="L6" s="10">
        <f>SUMIF(F4:F5, "&lt;&gt;",J4:J5)</f>
        <v>660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1971</v>
      </c>
      <c r="I7" s="12" t="s">
        <v>10</v>
      </c>
      <c r="J7" s="12">
        <f>C4+J6</f>
        <v>1936</v>
      </c>
      <c r="K7" s="13">
        <f>J7-H7</f>
        <v>-35</v>
      </c>
      <c r="L7" s="12">
        <f>J7-'20191108'!J9</f>
        <v>-3678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1429</v>
      </c>
      <c r="D13" s="10" t="s">
        <v>212</v>
      </c>
      <c r="E13" s="11">
        <v>43781</v>
      </c>
      <c r="F13" s="11">
        <v>43791</v>
      </c>
      <c r="G13" s="10">
        <v>4000</v>
      </c>
      <c r="H13" s="12">
        <v>1.28</v>
      </c>
      <c r="I13" s="12">
        <v>0.23</v>
      </c>
      <c r="J13" s="12">
        <f t="shared" ref="J13:J20" si="4">G13*I13</f>
        <v>920</v>
      </c>
      <c r="K13" s="13" t="str">
        <f t="shared" ref="K13" ca="1" si="5">IF(AND(F13&lt;&gt;"", I13/H13&lt;=Allowed_Lose_Ratio),"Stop Lose!",IF(AND(F13&lt;&gt;"", DAYS360(TODAY(), E13)&gt;2), "Hold Too Long", "Ok"))</f>
        <v>Stop Lose!</v>
      </c>
      <c r="L13" s="10"/>
      <c r="M13" s="10"/>
      <c r="N13" s="13"/>
    </row>
    <row r="14" spans="1:14" s="7" customFormat="1">
      <c r="A14" s="1"/>
      <c r="B14" s="10"/>
      <c r="C14" s="10"/>
      <c r="D14" s="10" t="s">
        <v>216</v>
      </c>
      <c r="E14" s="11">
        <v>43784</v>
      </c>
      <c r="F14" s="11">
        <v>43791</v>
      </c>
      <c r="G14" s="10">
        <v>1000</v>
      </c>
      <c r="H14" s="12">
        <v>2.2999999999999998</v>
      </c>
      <c r="I14" s="12">
        <v>1</v>
      </c>
      <c r="J14" s="12">
        <f t="shared" si="4"/>
        <v>1000</v>
      </c>
      <c r="K14" s="13" t="str">
        <f t="shared" ref="K14" ca="1" si="6">IF(AND(F14&lt;&gt;"", I14/H14&lt;=Allowed_Lose_Ratio),"Stop Lose!",IF(AND(F14&lt;&gt;"", DAYS360(TODAY(),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217</v>
      </c>
      <c r="E15" s="11">
        <v>43787</v>
      </c>
      <c r="F15" s="11">
        <v>43798</v>
      </c>
      <c r="G15" s="10">
        <v>200</v>
      </c>
      <c r="H15" s="12">
        <v>3.6</v>
      </c>
      <c r="I15" s="12">
        <v>3.2</v>
      </c>
      <c r="J15" s="12">
        <f t="shared" ref="J15" si="7">G15*I15</f>
        <v>640</v>
      </c>
      <c r="K15" s="13" t="str">
        <f t="shared" ref="K15" ca="1" si="8">IF(AND(F15&lt;&gt;"", I15/H15&lt;=Allowed_Lose_Ratio),"Stop Lose!",IF(AND(F15&lt;&gt;"", DAYS360(TODAY(), E15)&gt;2), "Hold Too Long", "Ok"))</f>
        <v>Ok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0.2</v>
      </c>
      <c r="J16" s="12">
        <f t="shared" si="4"/>
        <v>40</v>
      </c>
      <c r="K16" s="13" t="str">
        <f t="shared" ref="K16" ca="1" si="9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9000</v>
      </c>
      <c r="H17" s="12">
        <v>2.08</v>
      </c>
      <c r="I17" s="12">
        <v>0.55000000000000004</v>
      </c>
      <c r="J17" s="12">
        <f t="shared" si="4"/>
        <v>4950</v>
      </c>
      <c r="K17" s="13" t="str">
        <f t="shared" ref="K17:K18" ca="1" si="10">IF(AND(F17&lt;&gt;"", I17/H17&lt;=Allowed_Lose_Ratio),"Stop Lose!",IF(AND(F17&lt;&gt;"", DAYS360(TODAY(), E17)&gt;2), "Hold Too Long", "Ok"))</f>
        <v>Stop Lose!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9000</v>
      </c>
      <c r="H18" s="12">
        <v>1.05</v>
      </c>
      <c r="I18" s="12">
        <v>0.12</v>
      </c>
      <c r="J18" s="12">
        <f t="shared" si="4"/>
        <v>1080</v>
      </c>
      <c r="K18" s="13" t="str">
        <f t="shared" ca="1" si="10"/>
        <v>Stop Lose!</v>
      </c>
      <c r="L18" s="10" t="s">
        <v>205</v>
      </c>
      <c r="M18" s="10"/>
      <c r="N18" s="13"/>
    </row>
    <row r="19" spans="1:14" s="7" customFormat="1">
      <c r="A19" s="1"/>
      <c r="B19" s="10"/>
      <c r="C19" s="10"/>
      <c r="D19" s="10" t="s">
        <v>157</v>
      </c>
      <c r="E19" s="11">
        <v>43776</v>
      </c>
      <c r="F19" s="11">
        <v>43798</v>
      </c>
      <c r="G19" s="10">
        <v>10000</v>
      </c>
      <c r="H19" s="12">
        <v>0.39</v>
      </c>
      <c r="I19" s="12">
        <v>0.28000000000000003</v>
      </c>
      <c r="J19" s="12">
        <f t="shared" si="4"/>
        <v>2800.0000000000005</v>
      </c>
      <c r="K19" s="13" t="str">
        <f t="shared" ref="K19" ca="1" si="11">IF(AND(F19&lt;&gt;"", I19/H19&lt;=Allowed_Lose_Ratio),"Stop Lose!",IF(AND(F19&lt;&gt;"", DAYS360(TODAY(), E19)&gt;2), "Hold Too Long", "Ok"))</f>
        <v>Ok</v>
      </c>
      <c r="L19" s="10" t="s">
        <v>207</v>
      </c>
      <c r="M19" s="10"/>
      <c r="N19" s="13"/>
    </row>
    <row r="20" spans="1:14" s="7" customFormat="1">
      <c r="A20" s="1"/>
      <c r="B20" s="10"/>
      <c r="C20" s="10"/>
      <c r="D20" s="10" t="s">
        <v>210</v>
      </c>
      <c r="E20" s="11">
        <v>43766</v>
      </c>
      <c r="F20" s="11">
        <v>43798</v>
      </c>
      <c r="G20" s="10">
        <v>15000</v>
      </c>
      <c r="H20" s="12">
        <v>0.78</v>
      </c>
      <c r="I20" s="12">
        <v>0.13</v>
      </c>
      <c r="J20" s="12">
        <f t="shared" si="4"/>
        <v>1950</v>
      </c>
      <c r="K20" s="13" t="str">
        <f t="shared" ref="K20" ca="1" si="12">IF(AND(F20&lt;&gt;"", I20/H20&lt;=Allowed_Lose_Ratio),"Stop Lose!",IF(AND(F20&lt;&gt;"", DAYS360(TODAY(), E20)&gt;2), "Hold Too Long", "Ok"))</f>
        <v>Stop Lose!</v>
      </c>
      <c r="L20" s="10" t="s">
        <v>207</v>
      </c>
      <c r="M20" s="10"/>
      <c r="N20" s="13"/>
    </row>
    <row r="21" spans="1:14" s="7" customFormat="1">
      <c r="A21" s="1"/>
      <c r="B21" s="10" t="s">
        <v>13</v>
      </c>
      <c r="C21" s="10"/>
      <c r="D21" s="10"/>
      <c r="E21" s="10"/>
      <c r="F21" s="10"/>
      <c r="G21" s="10"/>
      <c r="H21" s="12"/>
      <c r="I21" s="12" t="s">
        <v>9</v>
      </c>
      <c r="J21" s="12">
        <f>SUM(J13:J20)</f>
        <v>13380</v>
      </c>
      <c r="K21" s="13"/>
      <c r="L21" s="10">
        <f>SUMIF(F13:F20, "&lt;&gt;",J13:J20)</f>
        <v>13380</v>
      </c>
      <c r="M21" s="10" t="s">
        <v>36</v>
      </c>
      <c r="N21" s="13"/>
    </row>
    <row r="22" spans="1:14" s="7" customFormat="1">
      <c r="A22" s="1" t="s">
        <v>23</v>
      </c>
      <c r="B22" s="10">
        <v>0</v>
      </c>
      <c r="C22" s="10"/>
      <c r="D22" s="10"/>
      <c r="E22" s="10"/>
      <c r="F22" s="10"/>
      <c r="G22" s="10"/>
      <c r="H22" s="12">
        <v>17711</v>
      </c>
      <c r="I22" s="12" t="s">
        <v>10</v>
      </c>
      <c r="J22" s="12">
        <f>C13+J21</f>
        <v>14809</v>
      </c>
      <c r="K22" s="13">
        <f>J22-H22</f>
        <v>-2902</v>
      </c>
      <c r="L22" s="12">
        <f>J22-'20191108'!J24</f>
        <v>-28724</v>
      </c>
      <c r="M22" s="12" t="s">
        <v>38</v>
      </c>
      <c r="N22" s="13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>
      <c r="B24" s="10"/>
      <c r="C24" s="10"/>
      <c r="D24" s="10"/>
      <c r="E24" s="10"/>
      <c r="F24" s="10"/>
      <c r="G24" s="10"/>
      <c r="H24" s="12"/>
      <c r="I24" s="12"/>
      <c r="J24" s="12"/>
      <c r="K24" s="13"/>
      <c r="L24" s="10"/>
      <c r="M24" s="10"/>
      <c r="N24" s="10"/>
    </row>
    <row r="25" spans="1:14" s="7" customFormat="1">
      <c r="A25" s="1" t="s">
        <v>1</v>
      </c>
      <c r="B25" s="10" t="s">
        <v>5</v>
      </c>
      <c r="C25" s="10">
        <v>-4862</v>
      </c>
      <c r="D25" s="10" t="s">
        <v>60</v>
      </c>
      <c r="E25" s="10"/>
      <c r="F25" s="10"/>
      <c r="G25" s="10">
        <v>13600</v>
      </c>
      <c r="H25" s="12">
        <v>1.21</v>
      </c>
      <c r="I25" s="12">
        <v>0.27</v>
      </c>
      <c r="J25" s="12">
        <f>G25*I25</f>
        <v>3672.0000000000005</v>
      </c>
      <c r="K25" s="13"/>
      <c r="L25" s="10" t="s">
        <v>146</v>
      </c>
      <c r="M25" s="10"/>
      <c r="N25" s="13"/>
    </row>
    <row r="26" spans="1:14" s="7" customFormat="1">
      <c r="A26" s="1"/>
      <c r="B26" s="10"/>
      <c r="C26" s="10"/>
      <c r="D26" s="10" t="s">
        <v>11</v>
      </c>
      <c r="E26" s="10"/>
      <c r="F26" s="10"/>
      <c r="G26" s="10">
        <v>1000</v>
      </c>
      <c r="H26" s="12">
        <v>10.02</v>
      </c>
      <c r="I26" s="12">
        <v>7.11</v>
      </c>
      <c r="J26" s="12">
        <f>G26*I26</f>
        <v>7110</v>
      </c>
      <c r="K26" s="13"/>
      <c r="L26" s="10"/>
      <c r="M26" s="10"/>
      <c r="N26" s="13"/>
    </row>
    <row r="27" spans="1:14" s="7" customFormat="1">
      <c r="A27" s="1"/>
      <c r="B27" s="10"/>
      <c r="C27" s="10"/>
      <c r="D27" s="10" t="s">
        <v>25</v>
      </c>
      <c r="E27" s="10"/>
      <c r="F27" s="10"/>
      <c r="G27" s="10">
        <v>0</v>
      </c>
      <c r="H27" s="12">
        <v>4.33</v>
      </c>
      <c r="I27" s="12">
        <v>2.7</v>
      </c>
      <c r="J27" s="12">
        <f>G27*I27</f>
        <v>0</v>
      </c>
      <c r="K27" s="13"/>
      <c r="L27" s="10"/>
      <c r="M27" s="10"/>
      <c r="N27" s="13"/>
    </row>
    <row r="28" spans="1:14" s="7" customFormat="1">
      <c r="A28" s="1"/>
      <c r="B28" s="10" t="s">
        <v>13</v>
      </c>
      <c r="C28" s="10"/>
      <c r="D28" s="10"/>
      <c r="E28" s="10"/>
      <c r="F28" s="10"/>
      <c r="G28" s="10"/>
      <c r="H28" s="12"/>
      <c r="I28" s="12" t="s">
        <v>9</v>
      </c>
      <c r="J28" s="12">
        <f>SUM(J25:J27)</f>
        <v>10782</v>
      </c>
      <c r="K28" s="13"/>
      <c r="L28" s="10"/>
      <c r="M28" s="10"/>
      <c r="N28" s="13"/>
    </row>
    <row r="29" spans="1:14" s="7" customFormat="1">
      <c r="A29" s="1" t="s">
        <v>23</v>
      </c>
      <c r="B29" s="10">
        <v>24940</v>
      </c>
      <c r="C29" s="10"/>
      <c r="D29" s="10"/>
      <c r="E29" s="10"/>
      <c r="F29" s="10"/>
      <c r="G29" s="10"/>
      <c r="H29" s="12">
        <v>24739</v>
      </c>
      <c r="I29" s="12" t="s">
        <v>10</v>
      </c>
      <c r="J29" s="12">
        <f>C25+J28</f>
        <v>5920</v>
      </c>
      <c r="K29" s="13">
        <f>J29-H29</f>
        <v>-18819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 s="7" customFormat="1">
      <c r="A31" s="1" t="s">
        <v>23</v>
      </c>
      <c r="B31" s="13">
        <f>B7+B11+B22+B29</f>
        <v>131440</v>
      </c>
      <c r="C31" s="10"/>
      <c r="D31" s="10"/>
      <c r="E31" s="10"/>
      <c r="F31" s="10"/>
      <c r="G31" s="10"/>
      <c r="H31" s="12"/>
      <c r="I31" s="12" t="s">
        <v>14</v>
      </c>
      <c r="J31" s="12">
        <f>J7+J11+J22+J29</f>
        <v>22668</v>
      </c>
      <c r="K31" s="13">
        <f>J31-B31</f>
        <v>-108772</v>
      </c>
      <c r="L31" s="10"/>
      <c r="M31" s="10"/>
      <c r="N31" s="13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>
      <c r="B33" s="10"/>
      <c r="C33" s="10"/>
      <c r="D33" s="10"/>
      <c r="E33" s="10"/>
      <c r="F33" s="10"/>
      <c r="G33" s="10"/>
      <c r="H33" s="12"/>
      <c r="I33" s="12"/>
      <c r="J33" s="12"/>
      <c r="K33" s="13"/>
      <c r="L33" s="10"/>
      <c r="M33" s="10"/>
      <c r="N33" s="10"/>
    </row>
    <row r="34" spans="1:14" s="7" customFormat="1">
      <c r="A34" s="1" t="s">
        <v>15</v>
      </c>
      <c r="B34" s="10" t="s">
        <v>19</v>
      </c>
      <c r="C34" s="10">
        <v>18370</v>
      </c>
      <c r="D34" s="10" t="s">
        <v>55</v>
      </c>
      <c r="E34" s="10"/>
      <c r="F34" s="10"/>
      <c r="G34" s="10">
        <v>0</v>
      </c>
      <c r="H34" s="12">
        <v>6.78</v>
      </c>
      <c r="I34" s="12">
        <v>7.09</v>
      </c>
      <c r="J34" s="12">
        <f t="shared" ref="J34:J35" si="13">G34*I34</f>
        <v>0</v>
      </c>
      <c r="K34" s="13"/>
      <c r="L34" s="10"/>
      <c r="M34" s="10"/>
      <c r="N34" s="13"/>
    </row>
    <row r="35" spans="1:14" s="7" customFormat="1">
      <c r="A35" s="1"/>
      <c r="B35" s="10"/>
      <c r="C35" s="10"/>
      <c r="D35" s="10" t="s">
        <v>78</v>
      </c>
      <c r="E35" s="10"/>
      <c r="F35" s="10"/>
      <c r="G35" s="10">
        <v>1600</v>
      </c>
      <c r="H35" s="12">
        <v>16.45</v>
      </c>
      <c r="I35" s="12">
        <v>16.399999999999999</v>
      </c>
      <c r="J35" s="12">
        <f t="shared" si="13"/>
        <v>26239.999999999996</v>
      </c>
      <c r="K35" s="13"/>
      <c r="L35" s="10"/>
      <c r="M35" s="10"/>
      <c r="N35" s="13"/>
    </row>
    <row r="36" spans="1:14" s="7" customFormat="1">
      <c r="A36" s="1"/>
      <c r="B36" s="10" t="s">
        <v>13</v>
      </c>
      <c r="C36" s="10"/>
      <c r="D36" s="10"/>
      <c r="E36" s="10"/>
      <c r="F36" s="10"/>
      <c r="G36" s="10"/>
      <c r="H36" s="12"/>
      <c r="I36" s="12" t="s">
        <v>9</v>
      </c>
      <c r="J36" s="12">
        <f>SUM(J34:J35)</f>
        <v>26239.999999999996</v>
      </c>
      <c r="K36" s="13"/>
      <c r="L36" s="10"/>
      <c r="M36" s="10"/>
      <c r="N36" s="13"/>
    </row>
    <row r="37" spans="1:14" s="7" customFormat="1">
      <c r="A37" s="1" t="s">
        <v>23</v>
      </c>
      <c r="B37" s="10">
        <v>51100</v>
      </c>
      <c r="C37" s="10"/>
      <c r="D37" s="10"/>
      <c r="E37" s="10"/>
      <c r="F37" s="10"/>
      <c r="G37" s="10"/>
      <c r="H37" s="12"/>
      <c r="I37" s="12" t="s">
        <v>10</v>
      </c>
      <c r="J37" s="12">
        <f>C34+J36</f>
        <v>44610</v>
      </c>
      <c r="K37" s="13">
        <f>J37-B37</f>
        <v>-6490</v>
      </c>
      <c r="L37" s="10"/>
      <c r="M37" s="10"/>
      <c r="N37" s="13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>
      <c r="B40" s="10"/>
      <c r="C40" s="10"/>
      <c r="D40" s="10"/>
      <c r="E40" s="10"/>
      <c r="F40" s="10"/>
      <c r="G40" s="10"/>
      <c r="H40" s="12"/>
      <c r="I40" s="12"/>
      <c r="J40" s="12"/>
      <c r="K40" s="13"/>
      <c r="L40" s="10"/>
      <c r="M40" s="10"/>
      <c r="N40" s="10"/>
    </row>
    <row r="41" spans="1:14" s="7" customFormat="1">
      <c r="A41" s="1" t="s">
        <v>15</v>
      </c>
      <c r="B41" s="10" t="s">
        <v>16</v>
      </c>
      <c r="C41" s="10">
        <v>17</v>
      </c>
      <c r="D41" s="10" t="s">
        <v>163</v>
      </c>
      <c r="E41" s="10"/>
      <c r="F41" s="10"/>
      <c r="G41" s="10">
        <v>16</v>
      </c>
      <c r="H41" s="12">
        <v>402.78</v>
      </c>
      <c r="I41" s="12">
        <v>456.91</v>
      </c>
      <c r="J41" s="12">
        <f>G41*I41</f>
        <v>7310.56</v>
      </c>
      <c r="K41" s="13"/>
      <c r="L41" s="10"/>
      <c r="M41" s="10"/>
      <c r="N41" s="13"/>
    </row>
    <row r="42" spans="1:14" s="7" customFormat="1">
      <c r="A42" s="1"/>
      <c r="B42" s="10" t="s">
        <v>13</v>
      </c>
      <c r="C42" s="10"/>
      <c r="D42" s="10"/>
      <c r="E42" s="10"/>
      <c r="F42" s="10"/>
      <c r="G42" s="10"/>
      <c r="H42" s="12"/>
      <c r="I42" s="12" t="s">
        <v>9</v>
      </c>
      <c r="J42" s="12">
        <f>SUM(J41:J41)</f>
        <v>7310.56</v>
      </c>
      <c r="K42" s="13"/>
      <c r="L42" s="10"/>
      <c r="M42" s="10"/>
      <c r="N42" s="13"/>
    </row>
    <row r="43" spans="1:14" s="7" customFormat="1">
      <c r="A43" s="1" t="s">
        <v>23</v>
      </c>
      <c r="B43" s="10">
        <v>10300</v>
      </c>
      <c r="C43" s="10"/>
      <c r="D43" s="10"/>
      <c r="E43" s="10"/>
      <c r="F43" s="10"/>
      <c r="G43" s="10"/>
      <c r="H43" s="12"/>
      <c r="I43" s="12" t="s">
        <v>10</v>
      </c>
      <c r="J43" s="12">
        <f>C41+J42</f>
        <v>7327.56</v>
      </c>
      <c r="K43" s="13">
        <f t="shared" ref="K43:K55" si="14">J43-B43</f>
        <v>-2972.4399999999996</v>
      </c>
      <c r="L43" s="10"/>
      <c r="M43" s="10"/>
      <c r="N43" s="13"/>
    </row>
    <row r="44" spans="1:14">
      <c r="B44" s="10"/>
      <c r="C44" s="10"/>
      <c r="D44" s="10"/>
      <c r="E44" s="10"/>
      <c r="F44" s="10"/>
      <c r="G44" s="10"/>
      <c r="H44" s="12"/>
      <c r="I44" s="12"/>
      <c r="J44" s="12"/>
      <c r="K44" s="13"/>
      <c r="L44" s="10"/>
      <c r="M44" s="10"/>
      <c r="N44" s="10"/>
    </row>
    <row r="45" spans="1:14" s="7" customFormat="1">
      <c r="A45" s="1" t="s">
        <v>15</v>
      </c>
      <c r="B45" s="10" t="s">
        <v>17</v>
      </c>
      <c r="C45" s="10">
        <v>29</v>
      </c>
      <c r="D45" s="10" t="s">
        <v>24</v>
      </c>
      <c r="E45" s="10"/>
      <c r="F45" s="10"/>
      <c r="G45" s="10">
        <v>75</v>
      </c>
      <c r="H45" s="12">
        <v>65.2</v>
      </c>
      <c r="I45" s="12">
        <v>26.53</v>
      </c>
      <c r="J45" s="12">
        <f t="shared" ref="J45" si="15">G45*I45</f>
        <v>1989.75</v>
      </c>
      <c r="K45" s="13"/>
      <c r="L45" s="10" t="s">
        <v>161</v>
      </c>
      <c r="M45" s="10"/>
      <c r="N45" s="13"/>
    </row>
    <row r="46" spans="1:14" s="7" customFormat="1">
      <c r="A46" s="1"/>
      <c r="B46" s="10"/>
      <c r="C46" s="10"/>
      <c r="D46" s="10" t="s">
        <v>163</v>
      </c>
      <c r="E46" s="10"/>
      <c r="F46" s="10"/>
      <c r="G46" s="10">
        <v>17</v>
      </c>
      <c r="H46" s="12">
        <v>402.2</v>
      </c>
      <c r="I46" s="12">
        <v>456.91</v>
      </c>
      <c r="J46" s="12">
        <f>G46*I46</f>
        <v>7767.47</v>
      </c>
      <c r="K46" s="13"/>
      <c r="L46" s="10"/>
      <c r="M46" s="10"/>
      <c r="N46" s="13"/>
    </row>
    <row r="47" spans="1:14" s="7" customFormat="1">
      <c r="A47" s="1"/>
      <c r="B47" s="10" t="s">
        <v>13</v>
      </c>
      <c r="C47" s="10"/>
      <c r="D47" s="10"/>
      <c r="E47" s="10"/>
      <c r="F47" s="10"/>
      <c r="G47" s="10"/>
      <c r="H47" s="12"/>
      <c r="I47" s="12" t="s">
        <v>9</v>
      </c>
      <c r="J47" s="12">
        <f>SUM(J45:J46)</f>
        <v>9757.2200000000012</v>
      </c>
      <c r="K47" s="13"/>
      <c r="L47" s="10"/>
      <c r="M47" s="10"/>
      <c r="N47" s="13"/>
    </row>
    <row r="48" spans="1:14" s="7" customFormat="1">
      <c r="A48" s="1" t="s">
        <v>23</v>
      </c>
      <c r="B48" s="10">
        <v>17000</v>
      </c>
      <c r="C48" s="10"/>
      <c r="D48" s="10"/>
      <c r="E48" s="10"/>
      <c r="F48" s="10"/>
      <c r="G48" s="10"/>
      <c r="H48" s="12"/>
      <c r="I48" s="12" t="s">
        <v>10</v>
      </c>
      <c r="J48" s="12">
        <f>C45+J47</f>
        <v>9786.2200000000012</v>
      </c>
      <c r="K48" s="13">
        <f t="shared" si="14"/>
        <v>-7213.7799999999988</v>
      </c>
      <c r="L48" s="10"/>
      <c r="M48" s="10"/>
      <c r="N48" s="13"/>
    </row>
    <row r="49" spans="1:14">
      <c r="B49" s="10"/>
      <c r="C49" s="10"/>
      <c r="D49" s="10"/>
      <c r="E49" s="10"/>
      <c r="F49" s="10"/>
      <c r="G49" s="10"/>
      <c r="H49" s="12"/>
      <c r="I49" s="12"/>
      <c r="J49" s="12"/>
      <c r="K49" s="13"/>
      <c r="L49" s="10"/>
      <c r="M49" s="10"/>
      <c r="N49" s="10"/>
    </row>
    <row r="50" spans="1:14" s="7" customFormat="1">
      <c r="A50" s="1" t="s">
        <v>15</v>
      </c>
      <c r="B50" s="10" t="s">
        <v>20</v>
      </c>
      <c r="C50" s="10">
        <v>121</v>
      </c>
      <c r="D50" s="10" t="s">
        <v>68</v>
      </c>
      <c r="E50" s="10"/>
      <c r="F50" s="10"/>
      <c r="G50" s="10">
        <v>1300</v>
      </c>
      <c r="H50" s="12">
        <v>5.4</v>
      </c>
      <c r="I50" s="12">
        <v>4.97</v>
      </c>
      <c r="J50" s="12">
        <f t="shared" ref="J50" si="16">G50*I50</f>
        <v>6461</v>
      </c>
      <c r="K50" s="13"/>
      <c r="L50" s="10" t="s">
        <v>206</v>
      </c>
      <c r="M50" s="10"/>
      <c r="N50" s="13"/>
    </row>
    <row r="51" spans="1:14" s="7" customFormat="1">
      <c r="A51" s="1"/>
      <c r="B51" s="10" t="s">
        <v>12</v>
      </c>
      <c r="C51" s="10"/>
      <c r="D51" s="10"/>
      <c r="E51" s="10"/>
      <c r="F51" s="10"/>
      <c r="G51" s="10"/>
      <c r="H51" s="12"/>
      <c r="I51" s="12" t="s">
        <v>9</v>
      </c>
      <c r="J51" s="12">
        <f>SUM(J50:J50)</f>
        <v>6461</v>
      </c>
      <c r="K51" s="13"/>
      <c r="L51" s="10"/>
      <c r="M51" s="10"/>
      <c r="N51" s="13"/>
    </row>
    <row r="52" spans="1:14" s="7" customFormat="1">
      <c r="A52" s="1" t="s">
        <v>23</v>
      </c>
      <c r="B52" s="10">
        <v>14100</v>
      </c>
      <c r="C52" s="10"/>
      <c r="D52" s="10"/>
      <c r="E52" s="10"/>
      <c r="F52" s="10"/>
      <c r="G52" s="10"/>
      <c r="H52" s="12"/>
      <c r="I52" s="12" t="s">
        <v>10</v>
      </c>
      <c r="J52" s="12">
        <f>C50+J51</f>
        <v>6582</v>
      </c>
      <c r="K52" s="13">
        <f t="shared" si="14"/>
        <v>-7518</v>
      </c>
      <c r="L52" s="10"/>
      <c r="M52" s="10"/>
      <c r="N52" s="13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 s="7" customFormat="1">
      <c r="A55" s="1" t="s">
        <v>23</v>
      </c>
      <c r="B55" s="10">
        <f>B43+B48+B52</f>
        <v>41400</v>
      </c>
      <c r="C55" s="10"/>
      <c r="D55" s="10"/>
      <c r="E55" s="10"/>
      <c r="F55" s="10"/>
      <c r="G55" s="10"/>
      <c r="H55" s="12"/>
      <c r="I55" s="12" t="s">
        <v>14</v>
      </c>
      <c r="J55" s="12">
        <f>J43+J48+J51</f>
        <v>23574.780000000002</v>
      </c>
      <c r="K55" s="13">
        <f t="shared" si="14"/>
        <v>-17825.219999999998</v>
      </c>
      <c r="L55" s="10"/>
      <c r="M55" s="10"/>
      <c r="N55" s="13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B70" s="10"/>
      <c r="C70" s="10"/>
      <c r="D70" s="10"/>
      <c r="E70" s="10"/>
      <c r="F70" s="10"/>
      <c r="G70" s="10"/>
      <c r="H70" s="12"/>
      <c r="I70" s="12"/>
      <c r="J70" s="12"/>
      <c r="K70" s="13"/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  <c r="M76" s="10"/>
      <c r="N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  <row r="95" spans="12:12">
      <c r="L95" s="10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N94"/>
  <sheetViews>
    <sheetView topLeftCell="B1" zoomScaleNormal="100" workbookViewId="0">
      <selection activeCell="K4" sqref="K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0.1</v>
      </c>
      <c r="J4" s="12">
        <f t="shared" ref="J4:J5" si="0">G4*I4</f>
        <v>600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600</v>
      </c>
      <c r="K6" s="13"/>
      <c r="L6" s="10">
        <f>SUMIF(F4:F5, "&lt;&gt;",J4:J5)</f>
        <v>600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1936</v>
      </c>
      <c r="I7" s="12" t="s">
        <v>10</v>
      </c>
      <c r="J7" s="12">
        <f>C4+J6</f>
        <v>1876</v>
      </c>
      <c r="K7" s="13">
        <f>J7-H7</f>
        <v>-60</v>
      </c>
      <c r="L7" s="12">
        <f>J7-'20191108'!J9</f>
        <v>-3738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5818</v>
      </c>
      <c r="D13" s="10" t="s">
        <v>217</v>
      </c>
      <c r="E13" s="11">
        <v>43787</v>
      </c>
      <c r="F13" s="11">
        <v>43798</v>
      </c>
      <c r="G13" s="10">
        <v>100</v>
      </c>
      <c r="H13" s="12">
        <v>3.6</v>
      </c>
      <c r="I13" s="12">
        <v>4.75</v>
      </c>
      <c r="J13" s="12">
        <f t="shared" ref="J13" si="4">G13*I13</f>
        <v>475</v>
      </c>
      <c r="K13" s="13" t="str">
        <f t="shared" ref="K13" ca="1" si="5">IF(AND(F13&lt;&gt;"", I13/H13&lt;=Allowed_Lose_Ratio),"Stop Lose!",IF(AND(F13&lt;&gt;"", DAYS360(TODAY(), E13)&gt;2), "Hold Too Long", "Ok"))</f>
        <v>Ok</v>
      </c>
      <c r="L13" s="10"/>
      <c r="M13" s="10"/>
      <c r="N13" s="13"/>
    </row>
    <row r="14" spans="1:14" s="7" customFormat="1">
      <c r="A14" s="1"/>
      <c r="B14" s="10"/>
      <c r="C14" s="10"/>
      <c r="D14" s="10" t="s">
        <v>216</v>
      </c>
      <c r="E14" s="11">
        <v>43784</v>
      </c>
      <c r="F14" s="11">
        <v>43791</v>
      </c>
      <c r="G14" s="10">
        <v>1500</v>
      </c>
      <c r="H14" s="12">
        <v>1.6</v>
      </c>
      <c r="I14" s="12">
        <v>1.5</v>
      </c>
      <c r="J14" s="12">
        <f t="shared" ref="J14:J19" si="6">G14*I14</f>
        <v>2250</v>
      </c>
      <c r="K14" s="13" t="str">
        <f t="shared" ref="K14" ca="1" si="7">IF(AND(F14&lt;&gt;"", I14/H14&lt;=Allowed_Lose_Ratio),"Stop Lose!",IF(AND(F14&lt;&gt;"", DAYS360(TODAY(), E14)&gt;2), "Hold Too Long", "Ok"))</f>
        <v>Ok</v>
      </c>
      <c r="L14" s="10"/>
      <c r="M14" s="10"/>
      <c r="N14" s="13"/>
    </row>
    <row r="15" spans="1:14" s="7" customFormat="1">
      <c r="A15" s="1"/>
      <c r="B15" s="10"/>
      <c r="C15" s="10"/>
      <c r="D15" s="10" t="s">
        <v>193</v>
      </c>
      <c r="E15" s="11">
        <v>43763</v>
      </c>
      <c r="F15" s="11">
        <v>43798</v>
      </c>
      <c r="G15" s="10">
        <v>200</v>
      </c>
      <c r="H15" s="12">
        <v>13.6</v>
      </c>
      <c r="I15" s="12">
        <v>0.2</v>
      </c>
      <c r="J15" s="12">
        <f t="shared" si="6"/>
        <v>40</v>
      </c>
      <c r="K15" s="13" t="str">
        <f t="shared" ref="K15" ca="1" si="8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202</v>
      </c>
      <c r="E16" s="11">
        <v>43770</v>
      </c>
      <c r="F16" s="11">
        <v>43805</v>
      </c>
      <c r="G16" s="10">
        <v>9000</v>
      </c>
      <c r="H16" s="12">
        <v>2.08</v>
      </c>
      <c r="I16" s="12">
        <v>0.5</v>
      </c>
      <c r="J16" s="12">
        <f t="shared" si="6"/>
        <v>4500</v>
      </c>
      <c r="K16" s="13" t="str">
        <f t="shared" ref="K16:K17" ca="1" si="9">IF(AND(F16&lt;&gt;"", I16/H16&lt;=Allowed_Lose_Ratio),"Stop Lose!",IF(AND(F16&lt;&gt;"", DAYS360(TODAY(), E16)&gt;2), "Hold Too Long", "Ok"))</f>
        <v>Stop Lose!</v>
      </c>
      <c r="L16" s="10" t="s">
        <v>199</v>
      </c>
      <c r="M16" s="10"/>
      <c r="N16" s="13"/>
    </row>
    <row r="17" spans="1:14" s="7" customFormat="1">
      <c r="A17" s="1"/>
      <c r="B17" s="10"/>
      <c r="C17" s="10"/>
      <c r="D17" s="10" t="s">
        <v>203</v>
      </c>
      <c r="E17" s="11">
        <v>43770</v>
      </c>
      <c r="F17" s="11">
        <v>43798</v>
      </c>
      <c r="G17" s="10">
        <v>9000</v>
      </c>
      <c r="H17" s="12">
        <v>1.05</v>
      </c>
      <c r="I17" s="12">
        <v>0.11</v>
      </c>
      <c r="J17" s="12">
        <f t="shared" si="6"/>
        <v>990</v>
      </c>
      <c r="K17" s="13" t="str">
        <f t="shared" ca="1" si="9"/>
        <v>Stop Lose!</v>
      </c>
      <c r="L17" s="10" t="s">
        <v>205</v>
      </c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43776</v>
      </c>
      <c r="F18" s="11">
        <v>43798</v>
      </c>
      <c r="G18" s="10">
        <v>10000</v>
      </c>
      <c r="H18" s="12">
        <v>0.39</v>
      </c>
      <c r="I18" s="12">
        <v>0.28000000000000003</v>
      </c>
      <c r="J18" s="12">
        <f t="shared" si="6"/>
        <v>2800.0000000000005</v>
      </c>
      <c r="K18" s="13" t="str">
        <f t="shared" ref="K18" ca="1" si="10">IF(AND(F18&lt;&gt;"", I18/H18&lt;=Allowed_Lose_Ratio),"Stop Lose!",IF(AND(F18&lt;&gt;"", DAYS360(TODAY(), E18)&gt;2), "Hold Too Long", "Ok"))</f>
        <v>Ok</v>
      </c>
      <c r="L18" s="10" t="s">
        <v>207</v>
      </c>
      <c r="M18" s="10"/>
      <c r="N18" s="13"/>
    </row>
    <row r="19" spans="1:14" s="7" customFormat="1">
      <c r="A19" s="1"/>
      <c r="B19" s="10"/>
      <c r="C19" s="10"/>
      <c r="D19" s="10" t="s">
        <v>210</v>
      </c>
      <c r="E19" s="11">
        <v>43766</v>
      </c>
      <c r="F19" s="11">
        <v>43798</v>
      </c>
      <c r="G19" s="10">
        <v>15000</v>
      </c>
      <c r="H19" s="12">
        <v>0.78</v>
      </c>
      <c r="I19" s="12">
        <v>0.13</v>
      </c>
      <c r="J19" s="12">
        <f t="shared" si="6"/>
        <v>1950</v>
      </c>
      <c r="K19" s="13" t="str">
        <f t="shared" ref="K19" ca="1" si="11">IF(AND(F19&lt;&gt;"", I19/H19&lt;=Allowed_Lose_Ratio),"Stop Lose!",IF(AND(F19&lt;&gt;"", DAYS360(TODAY(), E19)&gt;2), "Hold Too Long", "Ok"))</f>
        <v>Stop Lose!</v>
      </c>
      <c r="L19" s="10" t="s">
        <v>207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SUM(J13:J19)</f>
        <v>13005</v>
      </c>
      <c r="K20" s="13"/>
      <c r="L20" s="10">
        <f>SUMIF(F13:F19, "&lt;&gt;",J13:J19)</f>
        <v>13005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14809</v>
      </c>
      <c r="I21" s="12" t="s">
        <v>10</v>
      </c>
      <c r="J21" s="12">
        <f>C13+J20</f>
        <v>18823</v>
      </c>
      <c r="K21" s="13">
        <f>J21-H21</f>
        <v>4014</v>
      </c>
      <c r="L21" s="12">
        <f>J21-'20191108'!J24</f>
        <v>-24710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0.27</v>
      </c>
      <c r="J24" s="12">
        <f>G24*I24</f>
        <v>3672.0000000000005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1000</v>
      </c>
      <c r="H25" s="12">
        <v>10.02</v>
      </c>
      <c r="I25" s="12">
        <v>7.11</v>
      </c>
      <c r="J25" s="12">
        <f>G25*I25</f>
        <v>7110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0</v>
      </c>
      <c r="H26" s="12">
        <v>4.33</v>
      </c>
      <c r="I26" s="12">
        <v>2.7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10782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5920</v>
      </c>
      <c r="K28" s="13">
        <f>J28-H28</f>
        <v>-18819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B7+B11+B21+B28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J7+J11+J21+J28</f>
        <v>26622</v>
      </c>
      <c r="K30" s="13">
        <f>J30-B30</f>
        <v>-104818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18370</v>
      </c>
      <c r="D33" s="10" t="s">
        <v>55</v>
      </c>
      <c r="E33" s="10"/>
      <c r="F33" s="10"/>
      <c r="G33" s="10">
        <v>0</v>
      </c>
      <c r="H33" s="12">
        <v>6.78</v>
      </c>
      <c r="I33" s="12">
        <v>7.09</v>
      </c>
      <c r="J33" s="12">
        <f t="shared" ref="J33:J34" si="12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1600</v>
      </c>
      <c r="H34" s="12">
        <v>16.45</v>
      </c>
      <c r="I34" s="12">
        <v>16.399999999999999</v>
      </c>
      <c r="J34" s="12">
        <f t="shared" si="12"/>
        <v>26239.999999999996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26239.999999999996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44610</v>
      </c>
      <c r="K36" s="13">
        <f>J36-B36</f>
        <v>-6490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3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4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3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4.97</v>
      </c>
      <c r="J49" s="12">
        <f t="shared" ref="J49" si="15">G49*I49</f>
        <v>6461</v>
      </c>
      <c r="K49" s="13"/>
      <c r="L49" s="10" t="s">
        <v>206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6461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6582</v>
      </c>
      <c r="K51" s="13">
        <f t="shared" si="13"/>
        <v>-7518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23574.780000000002</v>
      </c>
      <c r="K54" s="13">
        <f t="shared" si="13"/>
        <v>-17825.219999999998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1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905</v>
      </c>
      <c r="D3" s="1" t="s">
        <v>25</v>
      </c>
      <c r="E3" s="8">
        <v>43590</v>
      </c>
      <c r="F3" s="8"/>
      <c r="G3" s="1">
        <v>2000</v>
      </c>
      <c r="H3" s="4">
        <v>5.62</v>
      </c>
      <c r="I3" s="4">
        <v>4.66</v>
      </c>
      <c r="J3" s="4">
        <f t="shared" ref="J3:J11" si="0">G3*I3</f>
        <v>9320</v>
      </c>
      <c r="K3" s="7" t="e">
        <f t="shared" ref="K3:K11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43</v>
      </c>
      <c r="E4" s="8">
        <v>43637</v>
      </c>
      <c r="F4" s="8">
        <v>43644</v>
      </c>
      <c r="G4" s="1">
        <v>1000</v>
      </c>
      <c r="H4" s="4">
        <v>0.68</v>
      </c>
      <c r="I4" s="4">
        <v>0</v>
      </c>
      <c r="J4" s="4">
        <f t="shared" si="0"/>
        <v>0</v>
      </c>
      <c r="K4" s="7" t="str">
        <f t="shared" ca="1" si="1"/>
        <v>Stop Lose!</v>
      </c>
      <c r="L4" s="1" t="s">
        <v>28</v>
      </c>
    </row>
    <row r="5" spans="1:13">
      <c r="D5" s="1" t="s">
        <v>32</v>
      </c>
      <c r="E5" s="8">
        <v>43619</v>
      </c>
      <c r="F5" s="8">
        <v>43665</v>
      </c>
      <c r="G5" s="1">
        <v>15000</v>
      </c>
      <c r="H5" s="4">
        <v>0.1</v>
      </c>
      <c r="I5" s="4">
        <v>0.04</v>
      </c>
      <c r="J5" s="4">
        <f>G5*I5</f>
        <v>600</v>
      </c>
      <c r="K5" s="7" t="str">
        <f ca="1">IF(AND(F5&lt;&gt;"", I5/H5&lt;=0.75),"Stop Lose!",IF(AND(F5&lt;&gt;"", _xlfn.DAYS(TODAY(), E5)&gt;=2), "Hold Too Long", "Ok"))</f>
        <v>Stop Lose!</v>
      </c>
    </row>
    <row r="6" spans="1:13">
      <c r="D6" s="1" t="s">
        <v>32</v>
      </c>
      <c r="E6" s="8">
        <v>43636</v>
      </c>
      <c r="F6" s="8">
        <v>43665</v>
      </c>
      <c r="G6" s="1">
        <v>6000</v>
      </c>
      <c r="H6" s="4">
        <v>0.31</v>
      </c>
      <c r="I6" s="4">
        <v>0.25</v>
      </c>
      <c r="J6" s="4">
        <f>G6*I6</f>
        <v>1500</v>
      </c>
      <c r="K6" s="7" t="e">
        <f ca="1">IF(AND(F6&lt;&gt;"", I6/H6&lt;=0.75),"Stop Lose!",IF(AND(F6&lt;&gt;"", _xlfn.DAYS(TODAY(), E6)&gt;=2), "Hold Too Long", "Ok"))</f>
        <v>#NAME?</v>
      </c>
    </row>
    <row r="7" spans="1:13">
      <c r="D7" s="1" t="s">
        <v>33</v>
      </c>
      <c r="E7" s="8">
        <v>43619</v>
      </c>
      <c r="F7" s="8">
        <v>43665</v>
      </c>
      <c r="G7" s="1">
        <v>13000</v>
      </c>
      <c r="H7" s="4">
        <v>0.39</v>
      </c>
      <c r="I7" s="4">
        <v>0.05</v>
      </c>
      <c r="J7" s="4">
        <f>G7*I7</f>
        <v>650</v>
      </c>
      <c r="K7" s="7" t="str">
        <f ca="1">IF(AND(F7&lt;&gt;"", I7/H7&lt;=0.75),"Stop Lose!",IF(AND(F7&lt;&gt;"", _xlfn.DAYS(TODAY(), E7)&gt;=2), "Hold Too Long", "Ok"))</f>
        <v>Stop Lose!</v>
      </c>
      <c r="L7" s="1" t="s">
        <v>49</v>
      </c>
    </row>
    <row r="8" spans="1:13">
      <c r="D8" s="1" t="s">
        <v>33</v>
      </c>
      <c r="E8" s="8">
        <v>43636</v>
      </c>
      <c r="F8" s="8">
        <v>43665</v>
      </c>
      <c r="G8" s="1">
        <v>6000</v>
      </c>
      <c r="H8" s="4">
        <v>0.35</v>
      </c>
      <c r="I8" s="4">
        <v>0.1</v>
      </c>
      <c r="J8" s="4">
        <f>G8*I8</f>
        <v>600</v>
      </c>
      <c r="K8" s="7" t="str">
        <f ca="1">IF(AND(F8&lt;&gt;"", I8/H8&lt;=0.75),"Stop Lose!",IF(AND(F8&lt;&gt;"", _xlfn.DAYS(TODAY(), E8)&gt;=2), "Hold Too Long", "Ok"))</f>
        <v>Stop Lose!</v>
      </c>
    </row>
    <row r="9" spans="1:13">
      <c r="D9" s="1" t="s">
        <v>30</v>
      </c>
      <c r="E9" s="8">
        <v>43619</v>
      </c>
      <c r="F9" s="8">
        <v>43644</v>
      </c>
      <c r="G9" s="1">
        <v>2000</v>
      </c>
      <c r="H9" s="4">
        <v>1.2</v>
      </c>
      <c r="I9" s="4">
        <v>0</v>
      </c>
      <c r="J9" s="4">
        <f t="shared" si="0"/>
        <v>0</v>
      </c>
      <c r="K9" s="7" t="str">
        <f t="shared" ca="1" si="1"/>
        <v>Stop Lose!</v>
      </c>
    </row>
    <row r="10" spans="1:13">
      <c r="D10" s="1" t="s">
        <v>46</v>
      </c>
      <c r="E10" s="8">
        <v>43643</v>
      </c>
      <c r="F10" s="8">
        <v>43658</v>
      </c>
      <c r="G10" s="1">
        <v>2000</v>
      </c>
      <c r="H10" s="4">
        <v>0.8</v>
      </c>
      <c r="I10" s="4">
        <v>0.37</v>
      </c>
      <c r="J10" s="4">
        <f t="shared" si="0"/>
        <v>740</v>
      </c>
      <c r="K10" s="7" t="str">
        <f t="shared" ca="1" si="1"/>
        <v>Stop Lose!</v>
      </c>
    </row>
    <row r="11" spans="1:13">
      <c r="D11" s="1" t="s">
        <v>30</v>
      </c>
      <c r="E11" s="8">
        <v>43627</v>
      </c>
      <c r="F11" s="8">
        <v>43644</v>
      </c>
      <c r="G11" s="1">
        <v>4000</v>
      </c>
      <c r="H11" s="4">
        <v>0.83</v>
      </c>
      <c r="I11" s="4">
        <v>0</v>
      </c>
      <c r="J11" s="4">
        <f t="shared" si="0"/>
        <v>0</v>
      </c>
      <c r="K11" s="7" t="str">
        <f t="shared" ca="1" si="1"/>
        <v>Stop Lose!</v>
      </c>
    </row>
    <row r="12" spans="1:13">
      <c r="B12" s="1" t="s">
        <v>12</v>
      </c>
      <c r="I12" s="4" t="s">
        <v>9</v>
      </c>
      <c r="J12" s="4">
        <f>SUM(J3:J11)</f>
        <v>13410</v>
      </c>
      <c r="L12" s="1">
        <f>SUMIF(F3:F11, "&lt;&gt;",J3:J11)</f>
        <v>4090</v>
      </c>
      <c r="M12" s="1" t="s">
        <v>36</v>
      </c>
    </row>
    <row r="13" spans="1:13">
      <c r="A13" s="1" t="s">
        <v>23</v>
      </c>
      <c r="B13" s="1">
        <v>68300</v>
      </c>
      <c r="H13" s="4">
        <v>15995</v>
      </c>
      <c r="I13" s="4" t="s">
        <v>10</v>
      </c>
      <c r="J13" s="4">
        <f>C3+J12</f>
        <v>14315</v>
      </c>
      <c r="K13" s="7">
        <f>J13-H13</f>
        <v>-1680</v>
      </c>
      <c r="L13" s="4">
        <f>J13-'20190621'!J13</f>
        <v>-4856</v>
      </c>
      <c r="M13" s="4" t="s">
        <v>38</v>
      </c>
    </row>
    <row r="14" spans="1:13">
      <c r="L14" s="4"/>
      <c r="M14" s="4"/>
    </row>
    <row r="15" spans="1:13">
      <c r="A15" s="1" t="s">
        <v>22</v>
      </c>
      <c r="B15" s="1">
        <v>51927769</v>
      </c>
      <c r="C15" s="1">
        <v>757</v>
      </c>
      <c r="D15" s="1" t="s">
        <v>26</v>
      </c>
      <c r="E15" s="8">
        <v>43628</v>
      </c>
      <c r="F15" s="8">
        <v>43658</v>
      </c>
      <c r="G15" s="1">
        <v>1200</v>
      </c>
      <c r="H15" s="4">
        <v>3.92</v>
      </c>
      <c r="I15" s="4">
        <v>1.1499999999999999</v>
      </c>
      <c r="J15" s="4">
        <f t="shared" ref="J15" si="2">G15*I15</f>
        <v>1380</v>
      </c>
      <c r="K15" s="7" t="str">
        <f t="shared" ref="K15" ca="1" si="3">IF(AND(F15&lt;&gt;"", I15/H15&lt;=0.75),"Stop Lose!",IF(AND(F15&lt;&gt;"", _xlfn.DAYS(TODAY(), E15)&gt;=2), "Hold Too Long", "Ok"))</f>
        <v>Stop Lose!</v>
      </c>
    </row>
    <row r="16" spans="1:13">
      <c r="B16" s="1" t="s">
        <v>12</v>
      </c>
      <c r="I16" s="4" t="s">
        <v>9</v>
      </c>
      <c r="J16" s="4">
        <f>SUM(J15:J15)</f>
        <v>1380</v>
      </c>
    </row>
    <row r="17" spans="1:13">
      <c r="A17" s="1" t="s">
        <v>23</v>
      </c>
      <c r="B17" s="1">
        <v>5000</v>
      </c>
      <c r="H17" s="4">
        <v>5000</v>
      </c>
      <c r="I17" s="4" t="s">
        <v>10</v>
      </c>
      <c r="J17" s="4">
        <f>C15+J16</f>
        <v>2137</v>
      </c>
      <c r="K17" s="7">
        <f>J17-H17</f>
        <v>-2863</v>
      </c>
      <c r="L17" s="4"/>
      <c r="M17" s="4"/>
    </row>
    <row r="19" spans="1:13" s="7" customFormat="1">
      <c r="A19" s="1" t="s">
        <v>1</v>
      </c>
      <c r="B19" s="1" t="s">
        <v>5</v>
      </c>
      <c r="C19" s="1">
        <v>290</v>
      </c>
      <c r="D19" s="1" t="s">
        <v>25</v>
      </c>
      <c r="E19" s="1"/>
      <c r="F19" s="1"/>
      <c r="G19" s="1">
        <v>1700</v>
      </c>
      <c r="H19" s="4">
        <v>5.28</v>
      </c>
      <c r="I19" s="4">
        <v>4.8</v>
      </c>
      <c r="J19" s="4">
        <f>G19*I19</f>
        <v>8160</v>
      </c>
      <c r="L19" s="1"/>
      <c r="M19" s="1"/>
    </row>
    <row r="20" spans="1:13" s="7" customFormat="1">
      <c r="A20" s="1"/>
      <c r="B20" s="1"/>
      <c r="C20" s="1"/>
      <c r="D20" s="1" t="s">
        <v>11</v>
      </c>
      <c r="E20" s="1"/>
      <c r="F20" s="1"/>
      <c r="G20" s="1">
        <v>450</v>
      </c>
      <c r="H20" s="4">
        <v>23.66</v>
      </c>
      <c r="I20" s="4">
        <v>18.87</v>
      </c>
      <c r="J20" s="4">
        <f>G20*I20</f>
        <v>8491.5</v>
      </c>
      <c r="L20" s="1"/>
      <c r="M20" s="1"/>
    </row>
    <row r="21" spans="1:13" s="7" customFormat="1">
      <c r="A21" s="1"/>
      <c r="B21" s="1" t="s">
        <v>13</v>
      </c>
      <c r="C21" s="1"/>
      <c r="D21" s="1"/>
      <c r="E21" s="1"/>
      <c r="F21" s="1"/>
      <c r="G21" s="1"/>
      <c r="H21" s="4"/>
      <c r="I21" s="4" t="s">
        <v>9</v>
      </c>
      <c r="J21" s="4">
        <f>SUM(J19:J20)</f>
        <v>16651.5</v>
      </c>
      <c r="L21" s="1"/>
      <c r="M21" s="1"/>
    </row>
    <row r="22" spans="1:13" s="7" customFormat="1">
      <c r="A22" s="1" t="s">
        <v>23</v>
      </c>
      <c r="B22" s="1">
        <v>22000</v>
      </c>
      <c r="C22" s="1"/>
      <c r="D22" s="1"/>
      <c r="E22" s="1"/>
      <c r="F22" s="1"/>
      <c r="G22" s="1"/>
      <c r="H22" s="4"/>
      <c r="I22" s="4" t="s">
        <v>10</v>
      </c>
      <c r="J22" s="4">
        <f>C19+J21</f>
        <v>16941.5</v>
      </c>
      <c r="K22" s="7">
        <f>J22-B22</f>
        <v>-5058.5</v>
      </c>
      <c r="L22" s="1"/>
      <c r="M22" s="1"/>
    </row>
    <row r="24" spans="1:13" s="7" customFormat="1">
      <c r="A24" s="1" t="s">
        <v>23</v>
      </c>
      <c r="B24" s="1">
        <f>B13+B17+B22</f>
        <v>95300</v>
      </c>
      <c r="C24" s="1"/>
      <c r="D24" s="1"/>
      <c r="E24" s="1"/>
      <c r="F24" s="1"/>
      <c r="G24" s="1"/>
      <c r="H24" s="4"/>
      <c r="I24" s="4" t="s">
        <v>14</v>
      </c>
      <c r="J24" s="4">
        <f>J13+J17+J22</f>
        <v>33393.5</v>
      </c>
      <c r="L24" s="1"/>
      <c r="M24" s="1"/>
    </row>
    <row r="27" spans="1:13" s="7" customFormat="1">
      <c r="A27" s="1" t="s">
        <v>15</v>
      </c>
      <c r="B27" s="1" t="s">
        <v>19</v>
      </c>
      <c r="C27" s="1">
        <v>170</v>
      </c>
      <c r="D27" s="1" t="s">
        <v>24</v>
      </c>
      <c r="E27" s="1"/>
      <c r="F27" s="1"/>
      <c r="G27" s="1">
        <v>100</v>
      </c>
      <c r="H27" s="4">
        <v>73.819999999999993</v>
      </c>
      <c r="I27" s="4">
        <v>56.85</v>
      </c>
      <c r="J27" s="4">
        <f t="shared" ref="J27:J29" si="4">G27*I27</f>
        <v>5685</v>
      </c>
      <c r="L27" s="1"/>
      <c r="M27" s="1"/>
    </row>
    <row r="28" spans="1:13" s="7" customFormat="1">
      <c r="A28" s="1"/>
      <c r="B28" s="1"/>
      <c r="C28" s="1"/>
      <c r="D28" s="1" t="s">
        <v>27</v>
      </c>
      <c r="E28" s="1"/>
      <c r="F28" s="1"/>
      <c r="G28" s="1">
        <v>400</v>
      </c>
      <c r="H28" s="4">
        <v>22.26</v>
      </c>
      <c r="I28" s="4">
        <v>22</v>
      </c>
      <c r="J28" s="4">
        <f t="shared" si="4"/>
        <v>8800</v>
      </c>
      <c r="L28" s="1"/>
      <c r="M28" s="1"/>
    </row>
    <row r="29" spans="1:13" s="7" customFormat="1">
      <c r="A29" s="1"/>
      <c r="B29" s="1"/>
      <c r="C29" s="1"/>
      <c r="D29" s="1" t="s">
        <v>40</v>
      </c>
      <c r="E29" s="1"/>
      <c r="F29" s="1"/>
      <c r="G29" s="1">
        <v>1900</v>
      </c>
      <c r="H29" s="4">
        <v>9.25</v>
      </c>
      <c r="I29" s="4">
        <v>8.8000000000000007</v>
      </c>
      <c r="J29" s="4">
        <f t="shared" si="4"/>
        <v>16720</v>
      </c>
      <c r="L29" s="1"/>
      <c r="M29" s="1"/>
    </row>
    <row r="30" spans="1:13" s="7" customFormat="1">
      <c r="A30" s="1"/>
      <c r="B30" s="1"/>
      <c r="C30" s="1"/>
      <c r="D30" s="1" t="s">
        <v>25</v>
      </c>
      <c r="E30" s="1"/>
      <c r="F30" s="1"/>
      <c r="G30" s="1">
        <v>1520</v>
      </c>
      <c r="H30" s="4">
        <v>4.33</v>
      </c>
      <c r="I30" s="4">
        <v>4.91</v>
      </c>
      <c r="J30" s="4">
        <f>G30*I30*A1</f>
        <v>10000.688</v>
      </c>
      <c r="L30" s="1"/>
      <c r="M30" s="1"/>
    </row>
    <row r="31" spans="1:13" s="7" customFormat="1">
      <c r="A31" s="1"/>
      <c r="B31" s="1" t="s">
        <v>13</v>
      </c>
      <c r="C31" s="1"/>
      <c r="D31" s="1"/>
      <c r="E31" s="1"/>
      <c r="F31" s="1"/>
      <c r="G31" s="1"/>
      <c r="H31" s="4"/>
      <c r="I31" s="4" t="s">
        <v>9</v>
      </c>
      <c r="J31" s="4">
        <f>SUM(J27:J30)</f>
        <v>41205.688000000002</v>
      </c>
      <c r="L31" s="1"/>
      <c r="M31" s="1"/>
    </row>
    <row r="32" spans="1:13" s="7" customFormat="1">
      <c r="A32" s="1" t="s">
        <v>23</v>
      </c>
      <c r="B32" s="1">
        <v>58582</v>
      </c>
      <c r="C32" s="1"/>
      <c r="D32" s="1"/>
      <c r="E32" s="1"/>
      <c r="F32" s="1"/>
      <c r="G32" s="1"/>
      <c r="H32" s="4"/>
      <c r="I32" s="4" t="s">
        <v>10</v>
      </c>
      <c r="J32" s="4">
        <f>C27+J31</f>
        <v>41375.688000000002</v>
      </c>
      <c r="L32" s="1"/>
      <c r="M32" s="1"/>
    </row>
    <row r="36" spans="1:13" s="7" customFormat="1">
      <c r="A36" s="1" t="s">
        <v>15</v>
      </c>
      <c r="B36" s="1" t="s">
        <v>16</v>
      </c>
      <c r="C36" s="1">
        <v>38</v>
      </c>
      <c r="D36" s="1" t="s">
        <v>25</v>
      </c>
      <c r="E36" s="1"/>
      <c r="F36" s="1"/>
      <c r="G36" s="1">
        <v>400</v>
      </c>
      <c r="H36" s="4">
        <v>5.69</v>
      </c>
      <c r="I36" s="4">
        <v>4.8</v>
      </c>
      <c r="J36" s="4">
        <f t="shared" ref="J36" si="5">G36*I36</f>
        <v>1920</v>
      </c>
      <c r="L36" s="1"/>
      <c r="M36" s="1"/>
    </row>
    <row r="37" spans="1:13" s="7" customFormat="1">
      <c r="A37" s="1"/>
      <c r="B37" s="1" t="s">
        <v>13</v>
      </c>
      <c r="C37" s="1"/>
      <c r="D37" s="1"/>
      <c r="E37" s="1"/>
      <c r="F37" s="1"/>
      <c r="G37" s="1"/>
      <c r="H37" s="4"/>
      <c r="I37" s="4" t="s">
        <v>9</v>
      </c>
      <c r="J37" s="4">
        <f>SUM(J36:J36)*A1</f>
        <v>2572.8000000000002</v>
      </c>
      <c r="L37" s="1"/>
      <c r="M37" s="1"/>
    </row>
    <row r="38" spans="1:13" s="7" customFormat="1">
      <c r="A38" s="1" t="s">
        <v>23</v>
      </c>
      <c r="B38" s="1">
        <v>6000</v>
      </c>
      <c r="C38" s="1"/>
      <c r="D38" s="1"/>
      <c r="E38" s="1"/>
      <c r="F38" s="1"/>
      <c r="G38" s="1"/>
      <c r="H38" s="4"/>
      <c r="I38" s="4" t="s">
        <v>10</v>
      </c>
      <c r="J38" s="4">
        <f>C36+J37</f>
        <v>2610.8000000000002</v>
      </c>
      <c r="L38" s="1"/>
      <c r="M38" s="1"/>
    </row>
    <row r="40" spans="1:13" s="7" customFormat="1">
      <c r="A40" s="1" t="s">
        <v>15</v>
      </c>
      <c r="B40" s="1" t="s">
        <v>17</v>
      </c>
      <c r="C40" s="1">
        <v>417</v>
      </c>
      <c r="D40" s="1" t="s">
        <v>24</v>
      </c>
      <c r="E40" s="1"/>
      <c r="F40" s="1"/>
      <c r="G40" s="1">
        <v>75</v>
      </c>
      <c r="H40" s="4">
        <v>65.2</v>
      </c>
      <c r="I40" s="4">
        <v>56.85</v>
      </c>
      <c r="J40" s="4">
        <f t="shared" ref="J40" si="6">G40*I40</f>
        <v>4263.75</v>
      </c>
      <c r="L40" s="1"/>
      <c r="M40" s="1"/>
    </row>
    <row r="41" spans="1:13" s="7" customFormat="1">
      <c r="A41" s="1"/>
      <c r="B41" s="1"/>
      <c r="C41" s="1"/>
      <c r="D41" s="1" t="s">
        <v>25</v>
      </c>
      <c r="E41" s="1"/>
      <c r="F41" s="1"/>
      <c r="G41" s="1">
        <v>1200</v>
      </c>
      <c r="H41" s="4">
        <v>5.6</v>
      </c>
      <c r="I41" s="4">
        <v>4.8</v>
      </c>
      <c r="J41" s="4">
        <f>G41*I41*A1</f>
        <v>7718.4000000000005</v>
      </c>
      <c r="L41" s="1"/>
      <c r="M41" s="1"/>
    </row>
    <row r="42" spans="1:13" s="7" customFormat="1">
      <c r="A42" s="1"/>
      <c r="B42" s="1" t="s">
        <v>13</v>
      </c>
      <c r="C42" s="1"/>
      <c r="D42" s="1"/>
      <c r="E42" s="1"/>
      <c r="F42" s="1"/>
      <c r="G42" s="1"/>
      <c r="H42" s="4"/>
      <c r="I42" s="4" t="s">
        <v>9</v>
      </c>
      <c r="J42" s="4">
        <f>SUM(J40:J41)*1.3</f>
        <v>15576.795000000002</v>
      </c>
      <c r="L42" s="1"/>
      <c r="M42" s="1"/>
    </row>
    <row r="43" spans="1:13" s="7" customFormat="1">
      <c r="A43" s="1" t="s">
        <v>23</v>
      </c>
      <c r="B43" s="1">
        <v>17000</v>
      </c>
      <c r="C43" s="1"/>
      <c r="D43" s="1"/>
      <c r="E43" s="1"/>
      <c r="F43" s="1"/>
      <c r="G43" s="1"/>
      <c r="H43" s="4"/>
      <c r="I43" s="4" t="s">
        <v>10</v>
      </c>
      <c r="J43" s="4">
        <f>C40+J42</f>
        <v>15993.795000000002</v>
      </c>
      <c r="L43" s="1"/>
      <c r="M43" s="1"/>
    </row>
    <row r="45" spans="1:13" s="7" customFormat="1">
      <c r="A45" s="1" t="s">
        <v>15</v>
      </c>
      <c r="B45" s="1" t="s">
        <v>20</v>
      </c>
      <c r="C45" s="1">
        <v>22</v>
      </c>
      <c r="D45" s="1" t="s">
        <v>18</v>
      </c>
      <c r="E45" s="1"/>
      <c r="F45" s="1"/>
      <c r="G45" s="1">
        <v>0</v>
      </c>
      <c r="H45" s="4">
        <v>6.01</v>
      </c>
      <c r="I45" s="4">
        <v>3.94</v>
      </c>
      <c r="J45" s="4">
        <f t="shared" ref="J45" si="7">G45*I45</f>
        <v>0</v>
      </c>
      <c r="L45" s="1"/>
      <c r="M45" s="1"/>
    </row>
    <row r="46" spans="1:13" s="7" customFormat="1">
      <c r="A46" s="1"/>
      <c r="B46" s="1"/>
      <c r="C46" s="1"/>
      <c r="D46" s="1" t="s">
        <v>25</v>
      </c>
      <c r="E46" s="1"/>
      <c r="F46" s="1"/>
      <c r="G46" s="1">
        <v>1330</v>
      </c>
      <c r="H46" s="4">
        <v>6.07</v>
      </c>
      <c r="I46" s="4">
        <v>4.8</v>
      </c>
      <c r="J46" s="4">
        <f>G46*I46*A1</f>
        <v>8554.5600000000013</v>
      </c>
      <c r="L46" s="1"/>
      <c r="M46" s="1"/>
    </row>
    <row r="47" spans="1:13" s="7" customFormat="1">
      <c r="A47" s="1"/>
      <c r="B47" s="1" t="s">
        <v>12</v>
      </c>
      <c r="C47" s="1"/>
      <c r="D47" s="1"/>
      <c r="E47" s="1"/>
      <c r="F47" s="1"/>
      <c r="G47" s="1"/>
      <c r="H47" s="4"/>
      <c r="I47" s="4" t="s">
        <v>9</v>
      </c>
      <c r="J47" s="4">
        <f>SUM(J45:J46)</f>
        <v>8554.5600000000013</v>
      </c>
      <c r="L47" s="1"/>
      <c r="M47" s="1"/>
    </row>
    <row r="48" spans="1:13" s="7" customFormat="1">
      <c r="A48" s="1" t="s">
        <v>23</v>
      </c>
      <c r="B48" s="1">
        <v>14100</v>
      </c>
      <c r="C48" s="1"/>
      <c r="D48" s="1"/>
      <c r="E48" s="1"/>
      <c r="F48" s="1"/>
      <c r="G48" s="1"/>
      <c r="H48" s="4"/>
      <c r="I48" s="4" t="s">
        <v>10</v>
      </c>
      <c r="J48" s="4">
        <f>C45+J47</f>
        <v>8576.5600000000013</v>
      </c>
      <c r="L48" s="1"/>
      <c r="M48" s="1"/>
    </row>
    <row r="51" spans="1:13" s="7" customFormat="1">
      <c r="A51" s="1" t="s">
        <v>23</v>
      </c>
      <c r="B51" s="1">
        <f>B38+B43+B48</f>
        <v>37100</v>
      </c>
      <c r="C51" s="1"/>
      <c r="D51" s="1"/>
      <c r="E51" s="1"/>
      <c r="F51" s="1"/>
      <c r="G51" s="1"/>
      <c r="H51" s="4"/>
      <c r="I51" s="4" t="s">
        <v>14</v>
      </c>
      <c r="J51" s="4">
        <f>J38+J43+J47</f>
        <v>27159.155000000002</v>
      </c>
      <c r="L51" s="1"/>
      <c r="M51" s="1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N94"/>
  <sheetViews>
    <sheetView topLeftCell="B1" zoomScaleNormal="100" workbookViewId="0">
      <selection activeCell="K4" sqref="K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0.1</v>
      </c>
      <c r="J4" s="12">
        <f t="shared" ref="J4:J5" si="0">G4*I4</f>
        <v>600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600</v>
      </c>
      <c r="K6" s="13"/>
      <c r="L6" s="10">
        <f>SUMIF(F4:F5, "&lt;&gt;",J4:J5)</f>
        <v>600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1876</v>
      </c>
      <c r="I7" s="12" t="s">
        <v>10</v>
      </c>
      <c r="J7" s="12">
        <f>C4+J6</f>
        <v>1876</v>
      </c>
      <c r="K7" s="13">
        <f>J7-H7</f>
        <v>0</v>
      </c>
      <c r="L7" s="12">
        <f>J7-'20191108'!J9</f>
        <v>-3738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5818</v>
      </c>
      <c r="D13" s="10" t="s">
        <v>217</v>
      </c>
      <c r="E13" s="11">
        <v>43787</v>
      </c>
      <c r="F13" s="11">
        <v>43798</v>
      </c>
      <c r="G13" s="10">
        <v>100</v>
      </c>
      <c r="H13" s="12">
        <v>3.6</v>
      </c>
      <c r="I13" s="12">
        <v>4.75</v>
      </c>
      <c r="J13" s="12">
        <f t="shared" ref="J13:J19" si="4">G13*I13</f>
        <v>475</v>
      </c>
      <c r="K13" s="13" t="str">
        <f t="shared" ref="K13" ca="1" si="5">IF(AND(F13&lt;&gt;"", I13/H13&lt;=Allowed_Lose_Ratio),"Stop Lose!",IF(AND(F13&lt;&gt;"", DAYS360(TODAY(), E13)&gt;2), "Hold Too Long", "Ok"))</f>
        <v>Ok</v>
      </c>
      <c r="L13" s="10"/>
      <c r="M13" s="10"/>
      <c r="N13" s="13"/>
    </row>
    <row r="14" spans="1:14" s="7" customFormat="1">
      <c r="A14" s="1"/>
      <c r="B14" s="10"/>
      <c r="C14" s="10"/>
      <c r="D14" s="10" t="s">
        <v>216</v>
      </c>
      <c r="E14" s="11">
        <v>43784</v>
      </c>
      <c r="F14" s="11">
        <v>43791</v>
      </c>
      <c r="G14" s="10">
        <v>1500</v>
      </c>
      <c r="H14" s="12">
        <v>1.6</v>
      </c>
      <c r="I14" s="12">
        <v>1.5</v>
      </c>
      <c r="J14" s="12">
        <f t="shared" si="4"/>
        <v>2250</v>
      </c>
      <c r="K14" s="13" t="str">
        <f t="shared" ref="K14" ca="1" si="6">IF(AND(F14&lt;&gt;"", I14/H14&lt;=Allowed_Lose_Ratio),"Stop Lose!",IF(AND(F14&lt;&gt;"", DAYS360(TODAY(), E14)&gt;2), "Hold Too Long", "Ok"))</f>
        <v>Ok</v>
      </c>
      <c r="L14" s="10"/>
      <c r="M14" s="10"/>
      <c r="N14" s="13"/>
    </row>
    <row r="15" spans="1:14" s="7" customFormat="1">
      <c r="A15" s="1"/>
      <c r="B15" s="10"/>
      <c r="C15" s="10"/>
      <c r="D15" s="10" t="s">
        <v>193</v>
      </c>
      <c r="E15" s="11">
        <v>43763</v>
      </c>
      <c r="F15" s="11">
        <v>43798</v>
      </c>
      <c r="G15" s="10">
        <v>200</v>
      </c>
      <c r="H15" s="12">
        <v>13.6</v>
      </c>
      <c r="I15" s="12">
        <v>0.2</v>
      </c>
      <c r="J15" s="12">
        <f t="shared" si="4"/>
        <v>40</v>
      </c>
      <c r="K15" s="13" t="str">
        <f t="shared" ref="K15" ca="1" si="7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202</v>
      </c>
      <c r="E16" s="11">
        <v>43770</v>
      </c>
      <c r="F16" s="11">
        <v>43805</v>
      </c>
      <c r="G16" s="10">
        <v>9000</v>
      </c>
      <c r="H16" s="12">
        <v>2.08</v>
      </c>
      <c r="I16" s="12">
        <v>0.5</v>
      </c>
      <c r="J16" s="12">
        <f t="shared" si="4"/>
        <v>4500</v>
      </c>
      <c r="K16" s="13" t="str">
        <f t="shared" ref="K16:K17" ca="1" si="8">IF(AND(F16&lt;&gt;"", I16/H16&lt;=Allowed_Lose_Ratio),"Stop Lose!",IF(AND(F16&lt;&gt;"", DAYS360(TODAY(), E16)&gt;2), "Hold Too Long", "Ok"))</f>
        <v>Stop Lose!</v>
      </c>
      <c r="L16" s="10" t="s">
        <v>199</v>
      </c>
      <c r="M16" s="10"/>
      <c r="N16" s="13"/>
    </row>
    <row r="17" spans="1:14" s="7" customFormat="1">
      <c r="A17" s="1"/>
      <c r="B17" s="10"/>
      <c r="C17" s="10"/>
      <c r="D17" s="10" t="s">
        <v>203</v>
      </c>
      <c r="E17" s="11">
        <v>43770</v>
      </c>
      <c r="F17" s="11">
        <v>43798</v>
      </c>
      <c r="G17" s="10">
        <v>9000</v>
      </c>
      <c r="H17" s="12">
        <v>1.05</v>
      </c>
      <c r="I17" s="12">
        <v>0.11</v>
      </c>
      <c r="J17" s="12">
        <f t="shared" si="4"/>
        <v>990</v>
      </c>
      <c r="K17" s="13" t="str">
        <f t="shared" ca="1" si="8"/>
        <v>Stop Lose!</v>
      </c>
      <c r="L17" s="10" t="s">
        <v>205</v>
      </c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43776</v>
      </c>
      <c r="F18" s="11">
        <v>43798</v>
      </c>
      <c r="G18" s="10">
        <v>10000</v>
      </c>
      <c r="H18" s="12">
        <v>0.39</v>
      </c>
      <c r="I18" s="12">
        <v>0.28000000000000003</v>
      </c>
      <c r="J18" s="12">
        <f t="shared" si="4"/>
        <v>2800.0000000000005</v>
      </c>
      <c r="K18" s="13" t="str">
        <f t="shared" ref="K18" ca="1" si="9">IF(AND(F18&lt;&gt;"", I18/H18&lt;=Allowed_Lose_Ratio),"Stop Lose!",IF(AND(F18&lt;&gt;"", DAYS360(TODAY(), E18)&gt;2), "Hold Too Long", "Ok"))</f>
        <v>Ok</v>
      </c>
      <c r="L18" s="10" t="s">
        <v>207</v>
      </c>
      <c r="M18" s="10"/>
      <c r="N18" s="13"/>
    </row>
    <row r="19" spans="1:14" s="7" customFormat="1">
      <c r="A19" s="1"/>
      <c r="B19" s="10"/>
      <c r="C19" s="10"/>
      <c r="D19" s="10" t="s">
        <v>210</v>
      </c>
      <c r="E19" s="11">
        <v>43766</v>
      </c>
      <c r="F19" s="11">
        <v>43798</v>
      </c>
      <c r="G19" s="10">
        <v>15000</v>
      </c>
      <c r="H19" s="12">
        <v>0.78</v>
      </c>
      <c r="I19" s="12">
        <v>0.13</v>
      </c>
      <c r="J19" s="12">
        <f t="shared" si="4"/>
        <v>1950</v>
      </c>
      <c r="K19" s="13" t="str">
        <f t="shared" ref="K19" ca="1" si="10">IF(AND(F19&lt;&gt;"", I19/H19&lt;=Allowed_Lose_Ratio),"Stop Lose!",IF(AND(F19&lt;&gt;"", DAYS360(TODAY(), E19)&gt;2), "Hold Too Long", "Ok"))</f>
        <v>Stop Lose!</v>
      </c>
      <c r="L19" s="10" t="s">
        <v>207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SUM(J13:J19)</f>
        <v>13005</v>
      </c>
      <c r="K20" s="13"/>
      <c r="L20" s="10">
        <f>SUMIF(F13:F19, "&lt;&gt;",J13:J19)</f>
        <v>13005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18823</v>
      </c>
      <c r="I21" s="12" t="s">
        <v>10</v>
      </c>
      <c r="J21" s="12">
        <f>C13+J20</f>
        <v>18823</v>
      </c>
      <c r="K21" s="13">
        <f>J21-H21</f>
        <v>0</v>
      </c>
      <c r="L21" s="12">
        <f>J21-'20191108'!J24</f>
        <v>-24710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0.27</v>
      </c>
      <c r="J24" s="12">
        <f>G24*I24</f>
        <v>3672.0000000000005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1000</v>
      </c>
      <c r="H25" s="12">
        <v>10.02</v>
      </c>
      <c r="I25" s="12">
        <v>7.11</v>
      </c>
      <c r="J25" s="12">
        <f>G25*I25</f>
        <v>7110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0</v>
      </c>
      <c r="H26" s="12">
        <v>4.33</v>
      </c>
      <c r="I26" s="12">
        <v>2.7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10782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5920</v>
      </c>
      <c r="K28" s="13">
        <f>J28-H28</f>
        <v>-18819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B7+B11+B21+B28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J7+J11+J21+J28</f>
        <v>26622</v>
      </c>
      <c r="K30" s="13">
        <f>J30-B30</f>
        <v>-104818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18370</v>
      </c>
      <c r="D33" s="10" t="s">
        <v>55</v>
      </c>
      <c r="E33" s="10"/>
      <c r="F33" s="10"/>
      <c r="G33" s="10">
        <v>0</v>
      </c>
      <c r="H33" s="12">
        <v>6.78</v>
      </c>
      <c r="I33" s="12">
        <v>7.09</v>
      </c>
      <c r="J33" s="12">
        <f t="shared" ref="J33:J34" si="11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1600</v>
      </c>
      <c r="H34" s="12">
        <v>16.45</v>
      </c>
      <c r="I34" s="12">
        <v>16.399999999999999</v>
      </c>
      <c r="J34" s="12">
        <f t="shared" si="11"/>
        <v>26239.999999999996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26239.999999999996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44610</v>
      </c>
      <c r="K36" s="13">
        <f>J36-B36</f>
        <v>-6490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2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3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2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3.4</v>
      </c>
      <c r="J49" s="12">
        <f t="shared" ref="J49" si="14">G49*I49</f>
        <v>4420</v>
      </c>
      <c r="K49" s="13"/>
      <c r="L49" s="10" t="s">
        <v>206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4420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4541</v>
      </c>
      <c r="K51" s="13">
        <f t="shared" si="12"/>
        <v>-9559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21533.780000000002</v>
      </c>
      <c r="K54" s="13">
        <f t="shared" si="12"/>
        <v>-19866.219999999998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N94"/>
  <sheetViews>
    <sheetView topLeftCell="B1" zoomScaleNormal="100" workbookViewId="0">
      <selection activeCell="K4" sqref="K4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0.1</v>
      </c>
      <c r="J4" s="12">
        <f t="shared" ref="J4:J5" si="0">G4*I4</f>
        <v>600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600</v>
      </c>
      <c r="K6" s="13"/>
      <c r="L6" s="10">
        <f>SUMIF(F4:F5, "&lt;&gt;",J4:J5)</f>
        <v>600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1876</v>
      </c>
      <c r="I7" s="12" t="s">
        <v>10</v>
      </c>
      <c r="J7" s="12">
        <f>C4+J6</f>
        <v>1876</v>
      </c>
      <c r="K7" s="13">
        <f>J7-H7</f>
        <v>0</v>
      </c>
      <c r="L7" s="12">
        <f>J7-'20191108'!J9</f>
        <v>-3738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5818</v>
      </c>
      <c r="D13" s="10" t="s">
        <v>217</v>
      </c>
      <c r="E13" s="11">
        <v>43787</v>
      </c>
      <c r="F13" s="11">
        <v>43798</v>
      </c>
      <c r="G13" s="10">
        <v>100</v>
      </c>
      <c r="H13" s="12">
        <v>3.6</v>
      </c>
      <c r="I13" s="12">
        <v>4.75</v>
      </c>
      <c r="J13" s="12">
        <f t="shared" ref="J13:J19" si="4">G13*I13</f>
        <v>475</v>
      </c>
      <c r="K13" s="13" t="str">
        <f t="shared" ref="K13" ca="1" si="5">IF(AND(F13&lt;&gt;"", I13/H13&lt;=Allowed_Lose_Ratio),"Stop Lose!",IF(AND(F13&lt;&gt;"", DAYS360(TODAY(), E13)&gt;2), "Hold Too Long", "Ok"))</f>
        <v>Ok</v>
      </c>
      <c r="L13" s="10"/>
      <c r="M13" s="10"/>
      <c r="N13" s="13"/>
    </row>
    <row r="14" spans="1:14" s="7" customFormat="1">
      <c r="A14" s="1"/>
      <c r="B14" s="10"/>
      <c r="C14" s="10"/>
      <c r="D14" s="10" t="s">
        <v>216</v>
      </c>
      <c r="E14" s="11">
        <v>43784</v>
      </c>
      <c r="F14" s="11">
        <v>43791</v>
      </c>
      <c r="G14" s="10">
        <v>1500</v>
      </c>
      <c r="H14" s="12">
        <v>1.6</v>
      </c>
      <c r="I14" s="12">
        <v>1.5</v>
      </c>
      <c r="J14" s="12">
        <f t="shared" si="4"/>
        <v>2250</v>
      </c>
      <c r="K14" s="13" t="str">
        <f t="shared" ref="K14" ca="1" si="6">IF(AND(F14&lt;&gt;"", I14/H14&lt;=Allowed_Lose_Ratio),"Stop Lose!",IF(AND(F14&lt;&gt;"", DAYS360(TODAY(), E14)&gt;2), "Hold Too Long", "Ok"))</f>
        <v>Ok</v>
      </c>
      <c r="L14" s="10"/>
      <c r="M14" s="10"/>
      <c r="N14" s="13"/>
    </row>
    <row r="15" spans="1:14" s="7" customFormat="1">
      <c r="A15" s="1"/>
      <c r="B15" s="10"/>
      <c r="C15" s="10"/>
      <c r="D15" s="10" t="s">
        <v>193</v>
      </c>
      <c r="E15" s="11">
        <v>43763</v>
      </c>
      <c r="F15" s="11">
        <v>43798</v>
      </c>
      <c r="G15" s="10">
        <v>200</v>
      </c>
      <c r="H15" s="12">
        <v>13.6</v>
      </c>
      <c r="I15" s="12">
        <v>0.2</v>
      </c>
      <c r="J15" s="12">
        <f t="shared" si="4"/>
        <v>40</v>
      </c>
      <c r="K15" s="13" t="str">
        <f t="shared" ref="K15" ca="1" si="7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202</v>
      </c>
      <c r="E16" s="11">
        <v>43770</v>
      </c>
      <c r="F16" s="11">
        <v>43805</v>
      </c>
      <c r="G16" s="10">
        <v>9000</v>
      </c>
      <c r="H16" s="12">
        <v>2.08</v>
      </c>
      <c r="I16" s="12">
        <v>0.5</v>
      </c>
      <c r="J16" s="12">
        <f t="shared" si="4"/>
        <v>4500</v>
      </c>
      <c r="K16" s="13" t="str">
        <f t="shared" ref="K16:K17" ca="1" si="8">IF(AND(F16&lt;&gt;"", I16/H16&lt;=Allowed_Lose_Ratio),"Stop Lose!",IF(AND(F16&lt;&gt;"", DAYS360(TODAY(), E16)&gt;2), "Hold Too Long", "Ok"))</f>
        <v>Stop Lose!</v>
      </c>
      <c r="L16" s="10" t="s">
        <v>199</v>
      </c>
      <c r="M16" s="10"/>
      <c r="N16" s="13"/>
    </row>
    <row r="17" spans="1:14" s="7" customFormat="1">
      <c r="A17" s="1"/>
      <c r="B17" s="10"/>
      <c r="C17" s="10"/>
      <c r="D17" s="10" t="s">
        <v>203</v>
      </c>
      <c r="E17" s="11">
        <v>43770</v>
      </c>
      <c r="F17" s="11">
        <v>43798</v>
      </c>
      <c r="G17" s="10">
        <v>9000</v>
      </c>
      <c r="H17" s="12">
        <v>1.05</v>
      </c>
      <c r="I17" s="12">
        <v>0.11</v>
      </c>
      <c r="J17" s="12">
        <f t="shared" si="4"/>
        <v>990</v>
      </c>
      <c r="K17" s="13" t="str">
        <f t="shared" ca="1" si="8"/>
        <v>Stop Lose!</v>
      </c>
      <c r="L17" s="10" t="s">
        <v>205</v>
      </c>
      <c r="M17" s="10"/>
      <c r="N17" s="13"/>
    </row>
    <row r="18" spans="1:14" s="7" customFormat="1">
      <c r="A18" s="1"/>
      <c r="B18" s="10"/>
      <c r="C18" s="10"/>
      <c r="D18" s="10" t="s">
        <v>157</v>
      </c>
      <c r="E18" s="11">
        <v>43776</v>
      </c>
      <c r="F18" s="11">
        <v>43798</v>
      </c>
      <c r="G18" s="10">
        <v>10000</v>
      </c>
      <c r="H18" s="12">
        <v>0.39</v>
      </c>
      <c r="I18" s="12">
        <v>0.28000000000000003</v>
      </c>
      <c r="J18" s="12">
        <f t="shared" si="4"/>
        <v>2800.0000000000005</v>
      </c>
      <c r="K18" s="13" t="str">
        <f t="shared" ref="K18" ca="1" si="9">IF(AND(F18&lt;&gt;"", I18/H18&lt;=Allowed_Lose_Ratio),"Stop Lose!",IF(AND(F18&lt;&gt;"", DAYS360(TODAY(), E18)&gt;2), "Hold Too Long", "Ok"))</f>
        <v>Ok</v>
      </c>
      <c r="L18" s="10" t="s">
        <v>207</v>
      </c>
      <c r="M18" s="10"/>
      <c r="N18" s="13"/>
    </row>
    <row r="19" spans="1:14" s="7" customFormat="1">
      <c r="A19" s="1"/>
      <c r="B19" s="10"/>
      <c r="C19" s="10"/>
      <c r="D19" s="10" t="s">
        <v>210</v>
      </c>
      <c r="E19" s="11">
        <v>43766</v>
      </c>
      <c r="F19" s="11">
        <v>43798</v>
      </c>
      <c r="G19" s="10">
        <v>15000</v>
      </c>
      <c r="H19" s="12">
        <v>0.78</v>
      </c>
      <c r="I19" s="12">
        <v>0.13</v>
      </c>
      <c r="J19" s="12">
        <f t="shared" si="4"/>
        <v>1950</v>
      </c>
      <c r="K19" s="13" t="str">
        <f t="shared" ref="K19" ca="1" si="10">IF(AND(F19&lt;&gt;"", I19/H19&lt;=Allowed_Lose_Ratio),"Stop Lose!",IF(AND(F19&lt;&gt;"", DAYS360(TODAY(), E19)&gt;2), "Hold Too Long", "Ok"))</f>
        <v>Stop Lose!</v>
      </c>
      <c r="L19" s="10" t="s">
        <v>207</v>
      </c>
      <c r="M19" s="10"/>
      <c r="N19" s="13"/>
    </row>
    <row r="20" spans="1:14" s="7" customFormat="1">
      <c r="A20" s="1"/>
      <c r="B20" s="10" t="s">
        <v>13</v>
      </c>
      <c r="C20" s="10"/>
      <c r="D20" s="10"/>
      <c r="E20" s="10"/>
      <c r="F20" s="10"/>
      <c r="G20" s="10"/>
      <c r="H20" s="12"/>
      <c r="I20" s="12" t="s">
        <v>9</v>
      </c>
      <c r="J20" s="12">
        <f>SUM(J13:J19)</f>
        <v>13005</v>
      </c>
      <c r="K20" s="13"/>
      <c r="L20" s="10">
        <f>SUMIF(F13:F19, "&lt;&gt;",J13:J19)</f>
        <v>13005</v>
      </c>
      <c r="M20" s="10" t="s">
        <v>36</v>
      </c>
      <c r="N20" s="13"/>
    </row>
    <row r="21" spans="1:14" s="7" customFormat="1">
      <c r="A21" s="1" t="s">
        <v>23</v>
      </c>
      <c r="B21" s="10">
        <v>0</v>
      </c>
      <c r="C21" s="10"/>
      <c r="D21" s="10"/>
      <c r="E21" s="10"/>
      <c r="F21" s="10"/>
      <c r="G21" s="10"/>
      <c r="H21" s="12">
        <v>18823</v>
      </c>
      <c r="I21" s="12" t="s">
        <v>10</v>
      </c>
      <c r="J21" s="12">
        <f>C13+J20</f>
        <v>18823</v>
      </c>
      <c r="K21" s="13">
        <f>J21-H21</f>
        <v>0</v>
      </c>
      <c r="L21" s="12">
        <f>J21-'20191108'!J24</f>
        <v>-24710</v>
      </c>
      <c r="M21" s="12" t="s">
        <v>38</v>
      </c>
      <c r="N21" s="13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>
      <c r="B23" s="10"/>
      <c r="C23" s="10"/>
      <c r="D23" s="10"/>
      <c r="E23" s="10"/>
      <c r="F23" s="10"/>
      <c r="G23" s="10"/>
      <c r="H23" s="12"/>
      <c r="I23" s="12"/>
      <c r="J23" s="12"/>
      <c r="K23" s="13"/>
      <c r="L23" s="10"/>
      <c r="M23" s="10"/>
      <c r="N23" s="10"/>
    </row>
    <row r="24" spans="1:14" s="7" customFormat="1">
      <c r="A24" s="1" t="s">
        <v>1</v>
      </c>
      <c r="B24" s="10" t="s">
        <v>5</v>
      </c>
      <c r="C24" s="10">
        <v>-4862</v>
      </c>
      <c r="D24" s="10" t="s">
        <v>60</v>
      </c>
      <c r="E24" s="10"/>
      <c r="F24" s="10"/>
      <c r="G24" s="10">
        <v>13600</v>
      </c>
      <c r="H24" s="12">
        <v>1.21</v>
      </c>
      <c r="I24" s="12">
        <v>0.27</v>
      </c>
      <c r="J24" s="12">
        <f>G24*I24</f>
        <v>3672.0000000000005</v>
      </c>
      <c r="K24" s="13"/>
      <c r="L24" s="10" t="s">
        <v>146</v>
      </c>
      <c r="M24" s="10"/>
      <c r="N24" s="13"/>
    </row>
    <row r="25" spans="1:14" s="7" customFormat="1">
      <c r="A25" s="1"/>
      <c r="B25" s="10"/>
      <c r="C25" s="10"/>
      <c r="D25" s="10" t="s">
        <v>11</v>
      </c>
      <c r="E25" s="10"/>
      <c r="F25" s="10"/>
      <c r="G25" s="10">
        <v>1000</v>
      </c>
      <c r="H25" s="12">
        <v>10.02</v>
      </c>
      <c r="I25" s="12">
        <v>7.11</v>
      </c>
      <c r="J25" s="12">
        <f>G25*I25</f>
        <v>7110</v>
      </c>
      <c r="K25" s="13"/>
      <c r="L25" s="10"/>
      <c r="M25" s="10"/>
      <c r="N25" s="13"/>
    </row>
    <row r="26" spans="1:14" s="7" customFormat="1">
      <c r="A26" s="1"/>
      <c r="B26" s="10"/>
      <c r="C26" s="10"/>
      <c r="D26" s="10" t="s">
        <v>25</v>
      </c>
      <c r="E26" s="10"/>
      <c r="F26" s="10"/>
      <c r="G26" s="10">
        <v>0</v>
      </c>
      <c r="H26" s="12">
        <v>4.33</v>
      </c>
      <c r="I26" s="12">
        <v>2.7</v>
      </c>
      <c r="J26" s="12">
        <f>G26*I26</f>
        <v>0</v>
      </c>
      <c r="K26" s="13"/>
      <c r="L26" s="10"/>
      <c r="M26" s="10"/>
      <c r="N26" s="13"/>
    </row>
    <row r="27" spans="1:14" s="7" customFormat="1">
      <c r="A27" s="1"/>
      <c r="B27" s="10" t="s">
        <v>13</v>
      </c>
      <c r="C27" s="10"/>
      <c r="D27" s="10"/>
      <c r="E27" s="10"/>
      <c r="F27" s="10"/>
      <c r="G27" s="10"/>
      <c r="H27" s="12"/>
      <c r="I27" s="12" t="s">
        <v>9</v>
      </c>
      <c r="J27" s="12">
        <f>SUM(J24:J26)</f>
        <v>10782</v>
      </c>
      <c r="K27" s="13"/>
      <c r="L27" s="10"/>
      <c r="M27" s="10"/>
      <c r="N27" s="13"/>
    </row>
    <row r="28" spans="1:14" s="7" customFormat="1">
      <c r="A28" s="1" t="s">
        <v>23</v>
      </c>
      <c r="B28" s="10">
        <v>24940</v>
      </c>
      <c r="C28" s="10"/>
      <c r="D28" s="10"/>
      <c r="E28" s="10"/>
      <c r="F28" s="10"/>
      <c r="G28" s="10"/>
      <c r="H28" s="12">
        <v>24739</v>
      </c>
      <c r="I28" s="12" t="s">
        <v>10</v>
      </c>
      <c r="J28" s="12">
        <f>C24+J27</f>
        <v>5920</v>
      </c>
      <c r="K28" s="13">
        <f>J28-H28</f>
        <v>-18819</v>
      </c>
      <c r="L28" s="10"/>
      <c r="M28" s="10"/>
      <c r="N28" s="13"/>
    </row>
    <row r="29" spans="1:14">
      <c r="B29" s="10"/>
      <c r="C29" s="10"/>
      <c r="D29" s="10"/>
      <c r="E29" s="10"/>
      <c r="F29" s="10"/>
      <c r="G29" s="10"/>
      <c r="H29" s="12"/>
      <c r="I29" s="12"/>
      <c r="J29" s="12"/>
      <c r="K29" s="13"/>
      <c r="L29" s="10"/>
      <c r="M29" s="10"/>
      <c r="N29" s="10"/>
    </row>
    <row r="30" spans="1:14" s="7" customFormat="1">
      <c r="A30" s="1" t="s">
        <v>23</v>
      </c>
      <c r="B30" s="13">
        <f>B7+B11+B21+B28</f>
        <v>131440</v>
      </c>
      <c r="C30" s="10"/>
      <c r="D30" s="10"/>
      <c r="E30" s="10"/>
      <c r="F30" s="10"/>
      <c r="G30" s="10"/>
      <c r="H30" s="12"/>
      <c r="I30" s="12" t="s">
        <v>14</v>
      </c>
      <c r="J30" s="12">
        <f>J7+J11+J21+J28</f>
        <v>26622</v>
      </c>
      <c r="K30" s="13">
        <f>J30-B30</f>
        <v>-104818</v>
      </c>
      <c r="L30" s="10"/>
      <c r="M30" s="10"/>
      <c r="N30" s="13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>
      <c r="B32" s="10"/>
      <c r="C32" s="10"/>
      <c r="D32" s="10"/>
      <c r="E32" s="10"/>
      <c r="F32" s="10"/>
      <c r="G32" s="10"/>
      <c r="H32" s="12"/>
      <c r="I32" s="12"/>
      <c r="J32" s="12"/>
      <c r="K32" s="13"/>
      <c r="L32" s="10"/>
      <c r="M32" s="10"/>
      <c r="N32" s="10"/>
    </row>
    <row r="33" spans="1:14" s="7" customFormat="1">
      <c r="A33" s="1" t="s">
        <v>15</v>
      </c>
      <c r="B33" s="10" t="s">
        <v>19</v>
      </c>
      <c r="C33" s="10">
        <v>18370</v>
      </c>
      <c r="D33" s="10" t="s">
        <v>55</v>
      </c>
      <c r="E33" s="10"/>
      <c r="F33" s="10"/>
      <c r="G33" s="10">
        <v>0</v>
      </c>
      <c r="H33" s="12">
        <v>6.78</v>
      </c>
      <c r="I33" s="12">
        <v>7.09</v>
      </c>
      <c r="J33" s="12">
        <f t="shared" ref="J33:J34" si="11">G33*I33</f>
        <v>0</v>
      </c>
      <c r="K33" s="13"/>
      <c r="L33" s="10"/>
      <c r="M33" s="10"/>
      <c r="N33" s="13"/>
    </row>
    <row r="34" spans="1:14" s="7" customFormat="1">
      <c r="A34" s="1"/>
      <c r="B34" s="10"/>
      <c r="C34" s="10"/>
      <c r="D34" s="10" t="s">
        <v>78</v>
      </c>
      <c r="E34" s="10"/>
      <c r="F34" s="10"/>
      <c r="G34" s="10">
        <v>1600</v>
      </c>
      <c r="H34" s="12">
        <v>16.45</v>
      </c>
      <c r="I34" s="12">
        <v>16.399999999999999</v>
      </c>
      <c r="J34" s="12">
        <f t="shared" si="11"/>
        <v>26239.999999999996</v>
      </c>
      <c r="K34" s="13"/>
      <c r="L34" s="10"/>
      <c r="M34" s="10"/>
      <c r="N34" s="13"/>
    </row>
    <row r="35" spans="1:14" s="7" customFormat="1">
      <c r="A35" s="1"/>
      <c r="B35" s="10" t="s">
        <v>13</v>
      </c>
      <c r="C35" s="10"/>
      <c r="D35" s="10"/>
      <c r="E35" s="10"/>
      <c r="F35" s="10"/>
      <c r="G35" s="10"/>
      <c r="H35" s="12"/>
      <c r="I35" s="12" t="s">
        <v>9</v>
      </c>
      <c r="J35" s="12">
        <f>SUM(J33:J34)</f>
        <v>26239.999999999996</v>
      </c>
      <c r="K35" s="13"/>
      <c r="L35" s="10"/>
      <c r="M35" s="10"/>
      <c r="N35" s="13"/>
    </row>
    <row r="36" spans="1:14" s="7" customFormat="1">
      <c r="A36" s="1" t="s">
        <v>23</v>
      </c>
      <c r="B36" s="10">
        <v>51100</v>
      </c>
      <c r="C36" s="10"/>
      <c r="D36" s="10"/>
      <c r="E36" s="10"/>
      <c r="F36" s="10"/>
      <c r="G36" s="10"/>
      <c r="H36" s="12"/>
      <c r="I36" s="12" t="s">
        <v>10</v>
      </c>
      <c r="J36" s="12">
        <f>C33+J35</f>
        <v>44610</v>
      </c>
      <c r="K36" s="13">
        <f>J36-B36</f>
        <v>-6490</v>
      </c>
      <c r="L36" s="10"/>
      <c r="M36" s="10"/>
      <c r="N36" s="13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>
      <c r="B39" s="10"/>
      <c r="C39" s="10"/>
      <c r="D39" s="10"/>
      <c r="E39" s="10"/>
      <c r="F39" s="10"/>
      <c r="G39" s="10"/>
      <c r="H39" s="12"/>
      <c r="I39" s="12"/>
      <c r="J39" s="12"/>
      <c r="K39" s="13"/>
      <c r="L39" s="10"/>
      <c r="M39" s="10"/>
      <c r="N39" s="10"/>
    </row>
    <row r="40" spans="1:14" s="7" customFormat="1">
      <c r="A40" s="1" t="s">
        <v>15</v>
      </c>
      <c r="B40" s="10" t="s">
        <v>16</v>
      </c>
      <c r="C40" s="10">
        <v>17</v>
      </c>
      <c r="D40" s="10" t="s">
        <v>163</v>
      </c>
      <c r="E40" s="10"/>
      <c r="F40" s="10"/>
      <c r="G40" s="10">
        <v>16</v>
      </c>
      <c r="H40" s="12">
        <v>402.78</v>
      </c>
      <c r="I40" s="12">
        <v>456.91</v>
      </c>
      <c r="J40" s="12">
        <f>G40*I40</f>
        <v>7310.56</v>
      </c>
      <c r="K40" s="13"/>
      <c r="L40" s="10"/>
      <c r="M40" s="10"/>
      <c r="N40" s="13"/>
    </row>
    <row r="41" spans="1:14" s="7" customFormat="1">
      <c r="A41" s="1"/>
      <c r="B41" s="10" t="s">
        <v>13</v>
      </c>
      <c r="C41" s="10"/>
      <c r="D41" s="10"/>
      <c r="E41" s="10"/>
      <c r="F41" s="10"/>
      <c r="G41" s="10"/>
      <c r="H41" s="12"/>
      <c r="I41" s="12" t="s">
        <v>9</v>
      </c>
      <c r="J41" s="12">
        <f>SUM(J40:J40)</f>
        <v>7310.56</v>
      </c>
      <c r="K41" s="13"/>
      <c r="L41" s="10"/>
      <c r="M41" s="10"/>
      <c r="N41" s="13"/>
    </row>
    <row r="42" spans="1:14" s="7" customFormat="1">
      <c r="A42" s="1" t="s">
        <v>23</v>
      </c>
      <c r="B42" s="10">
        <v>10300</v>
      </c>
      <c r="C42" s="10"/>
      <c r="D42" s="10"/>
      <c r="E42" s="10"/>
      <c r="F42" s="10"/>
      <c r="G42" s="10"/>
      <c r="H42" s="12"/>
      <c r="I42" s="12" t="s">
        <v>10</v>
      </c>
      <c r="J42" s="12">
        <f>C40+J41</f>
        <v>7327.56</v>
      </c>
      <c r="K42" s="13">
        <f t="shared" ref="K42:K54" si="12">J42-B42</f>
        <v>-2972.4399999999996</v>
      </c>
      <c r="L42" s="10"/>
      <c r="M42" s="10"/>
      <c r="N42" s="13"/>
    </row>
    <row r="43" spans="1:14">
      <c r="B43" s="10"/>
      <c r="C43" s="10"/>
      <c r="D43" s="10"/>
      <c r="E43" s="10"/>
      <c r="F43" s="10"/>
      <c r="G43" s="10"/>
      <c r="H43" s="12"/>
      <c r="I43" s="12"/>
      <c r="J43" s="12"/>
      <c r="K43" s="13"/>
      <c r="L43" s="10"/>
      <c r="M43" s="10"/>
      <c r="N43" s="10"/>
    </row>
    <row r="44" spans="1:14" s="7" customFormat="1">
      <c r="A44" s="1" t="s">
        <v>15</v>
      </c>
      <c r="B44" s="10" t="s">
        <v>17</v>
      </c>
      <c r="C44" s="10">
        <v>29</v>
      </c>
      <c r="D44" s="10" t="s">
        <v>24</v>
      </c>
      <c r="E44" s="10"/>
      <c r="F44" s="10"/>
      <c r="G44" s="10">
        <v>75</v>
      </c>
      <c r="H44" s="12">
        <v>65.2</v>
      </c>
      <c r="I44" s="12">
        <v>26.53</v>
      </c>
      <c r="J44" s="12">
        <f t="shared" ref="J44" si="13">G44*I44</f>
        <v>1989.75</v>
      </c>
      <c r="K44" s="13"/>
      <c r="L44" s="10" t="s">
        <v>161</v>
      </c>
      <c r="M44" s="10"/>
      <c r="N44" s="13"/>
    </row>
    <row r="45" spans="1:14" s="7" customFormat="1">
      <c r="A45" s="1"/>
      <c r="B45" s="10"/>
      <c r="C45" s="10"/>
      <c r="D45" s="10" t="s">
        <v>163</v>
      </c>
      <c r="E45" s="10"/>
      <c r="F45" s="10"/>
      <c r="G45" s="10">
        <v>17</v>
      </c>
      <c r="H45" s="12">
        <v>402.2</v>
      </c>
      <c r="I45" s="12">
        <v>456.91</v>
      </c>
      <c r="J45" s="12">
        <f>G45*I45</f>
        <v>7767.47</v>
      </c>
      <c r="K45" s="13"/>
      <c r="L45" s="10"/>
      <c r="M45" s="10"/>
      <c r="N45" s="13"/>
    </row>
    <row r="46" spans="1:14" s="7" customFormat="1">
      <c r="A46" s="1"/>
      <c r="B46" s="10" t="s">
        <v>13</v>
      </c>
      <c r="C46" s="10"/>
      <c r="D46" s="10"/>
      <c r="E46" s="10"/>
      <c r="F46" s="10"/>
      <c r="G46" s="10"/>
      <c r="H46" s="12"/>
      <c r="I46" s="12" t="s">
        <v>9</v>
      </c>
      <c r="J46" s="12">
        <f>SUM(J44:J45)</f>
        <v>9757.2200000000012</v>
      </c>
      <c r="K46" s="13"/>
      <c r="L46" s="10"/>
      <c r="M46" s="10"/>
      <c r="N46" s="13"/>
    </row>
    <row r="47" spans="1:14" s="7" customFormat="1">
      <c r="A47" s="1" t="s">
        <v>23</v>
      </c>
      <c r="B47" s="10">
        <v>17000</v>
      </c>
      <c r="C47" s="10"/>
      <c r="D47" s="10"/>
      <c r="E47" s="10"/>
      <c r="F47" s="10"/>
      <c r="G47" s="10"/>
      <c r="H47" s="12"/>
      <c r="I47" s="12" t="s">
        <v>10</v>
      </c>
      <c r="J47" s="12">
        <f>C44+J46</f>
        <v>9786.2200000000012</v>
      </c>
      <c r="K47" s="13">
        <f t="shared" si="12"/>
        <v>-7213.7799999999988</v>
      </c>
      <c r="L47" s="10"/>
      <c r="M47" s="10"/>
      <c r="N47" s="13"/>
    </row>
    <row r="48" spans="1:14">
      <c r="B48" s="10"/>
      <c r="C48" s="10"/>
      <c r="D48" s="10"/>
      <c r="E48" s="10"/>
      <c r="F48" s="10"/>
      <c r="G48" s="10"/>
      <c r="H48" s="12"/>
      <c r="I48" s="12"/>
      <c r="J48" s="12"/>
      <c r="K48" s="13"/>
      <c r="L48" s="10"/>
      <c r="M48" s="10"/>
      <c r="N48" s="10"/>
    </row>
    <row r="49" spans="1:14" s="7" customFormat="1">
      <c r="A49" s="1" t="s">
        <v>15</v>
      </c>
      <c r="B49" s="10" t="s">
        <v>20</v>
      </c>
      <c r="C49" s="10">
        <v>121</v>
      </c>
      <c r="D49" s="10" t="s">
        <v>68</v>
      </c>
      <c r="E49" s="10"/>
      <c r="F49" s="10"/>
      <c r="G49" s="10">
        <v>1300</v>
      </c>
      <c r="H49" s="12">
        <v>5.4</v>
      </c>
      <c r="I49" s="12">
        <v>3.4</v>
      </c>
      <c r="J49" s="12">
        <f t="shared" ref="J49" si="14">G49*I49</f>
        <v>4420</v>
      </c>
      <c r="K49" s="13"/>
      <c r="L49" s="10" t="s">
        <v>206</v>
      </c>
      <c r="M49" s="10"/>
      <c r="N49" s="13"/>
    </row>
    <row r="50" spans="1:14" s="7" customFormat="1">
      <c r="A50" s="1"/>
      <c r="B50" s="10" t="s">
        <v>12</v>
      </c>
      <c r="C50" s="10"/>
      <c r="D50" s="10"/>
      <c r="E50" s="10"/>
      <c r="F50" s="10"/>
      <c r="G50" s="10"/>
      <c r="H50" s="12"/>
      <c r="I50" s="12" t="s">
        <v>9</v>
      </c>
      <c r="J50" s="12">
        <f>SUM(J49:J49)</f>
        <v>4420</v>
      </c>
      <c r="K50" s="13"/>
      <c r="L50" s="10"/>
      <c r="M50" s="10"/>
      <c r="N50" s="13"/>
    </row>
    <row r="51" spans="1:14" s="7" customFormat="1">
      <c r="A51" s="1" t="s">
        <v>23</v>
      </c>
      <c r="B51" s="10">
        <v>14100</v>
      </c>
      <c r="C51" s="10"/>
      <c r="D51" s="10"/>
      <c r="E51" s="10"/>
      <c r="F51" s="10"/>
      <c r="G51" s="10"/>
      <c r="H51" s="12"/>
      <c r="I51" s="12" t="s">
        <v>10</v>
      </c>
      <c r="J51" s="12">
        <f>C49+J50</f>
        <v>4541</v>
      </c>
      <c r="K51" s="13">
        <f t="shared" si="12"/>
        <v>-9559</v>
      </c>
      <c r="L51" s="10"/>
      <c r="M51" s="10"/>
      <c r="N51" s="13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>
      <c r="B53" s="10"/>
      <c r="C53" s="10"/>
      <c r="D53" s="10"/>
      <c r="E53" s="10"/>
      <c r="F53" s="10"/>
      <c r="G53" s="10"/>
      <c r="H53" s="12"/>
      <c r="I53" s="12"/>
      <c r="J53" s="12"/>
      <c r="K53" s="13"/>
      <c r="L53" s="10"/>
      <c r="M53" s="10"/>
      <c r="N53" s="10"/>
    </row>
    <row r="54" spans="1:14" s="7" customFormat="1">
      <c r="A54" s="1" t="s">
        <v>23</v>
      </c>
      <c r="B54" s="10">
        <f>B42+B47+B51</f>
        <v>41400</v>
      </c>
      <c r="C54" s="10"/>
      <c r="D54" s="10"/>
      <c r="E54" s="10"/>
      <c r="F54" s="10"/>
      <c r="G54" s="10"/>
      <c r="H54" s="12"/>
      <c r="I54" s="12" t="s">
        <v>14</v>
      </c>
      <c r="J54" s="12">
        <f>J42+J47+J50</f>
        <v>21533.780000000002</v>
      </c>
      <c r="K54" s="13">
        <f t="shared" si="12"/>
        <v>-19866.219999999998</v>
      </c>
      <c r="L54" s="10"/>
      <c r="M54" s="10"/>
      <c r="N54" s="13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B69" s="10"/>
      <c r="C69" s="10"/>
      <c r="D69" s="10"/>
      <c r="E69" s="10"/>
      <c r="F69" s="10"/>
      <c r="G69" s="10"/>
      <c r="H69" s="12"/>
      <c r="I69" s="12"/>
      <c r="J69" s="12"/>
      <c r="K69" s="13"/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  <c r="M75" s="10"/>
      <c r="N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  <row r="94" spans="12:12">
      <c r="L94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N93"/>
  <sheetViews>
    <sheetView tabSelected="1" topLeftCell="B1" zoomScaleNormal="100" workbookViewId="0">
      <selection activeCell="D16" sqref="D1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0.03</v>
      </c>
      <c r="J4" s="12">
        <f t="shared" ref="J4:J5" si="0">G4*I4</f>
        <v>180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180</v>
      </c>
      <c r="K6" s="13"/>
      <c r="L6" s="10">
        <f>SUMIF(F4:F5, "&lt;&gt;",J4:J5)</f>
        <v>180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1876</v>
      </c>
      <c r="I7" s="12" t="s">
        <v>10</v>
      </c>
      <c r="J7" s="12">
        <f>C4+J6</f>
        <v>1456</v>
      </c>
      <c r="K7" s="13">
        <f>J7-H7</f>
        <v>-420</v>
      </c>
      <c r="L7" s="12">
        <f>J7-'20191108'!J9</f>
        <v>-4158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3965</v>
      </c>
      <c r="D13" s="10" t="s">
        <v>157</v>
      </c>
      <c r="E13" s="11">
        <v>43776</v>
      </c>
      <c r="F13" s="11">
        <v>43798</v>
      </c>
      <c r="G13" s="10">
        <v>10000</v>
      </c>
      <c r="H13" s="12">
        <v>0.39</v>
      </c>
      <c r="I13" s="12">
        <v>0.06</v>
      </c>
      <c r="J13" s="12">
        <f>G13*I13</f>
        <v>600</v>
      </c>
      <c r="K13" s="13" t="str">
        <f t="shared" ref="K13" ca="1" si="4">IF(AND(F13&lt;&gt;"", I13/H13&lt;=Allowed_Lose_Ratio),"Stop Lose!",IF(AND(F13&lt;&gt;"", DAYS360(TODAY(), E13)&gt;2), "Hold Too Long", "Ok"))</f>
        <v>Stop Lose!</v>
      </c>
      <c r="L13" s="10"/>
      <c r="M13" s="10"/>
      <c r="N13" s="13"/>
    </row>
    <row r="14" spans="1:14" s="7" customFormat="1">
      <c r="A14" s="1"/>
      <c r="B14" s="10"/>
      <c r="C14" s="10"/>
      <c r="D14" s="10" t="s">
        <v>210</v>
      </c>
      <c r="E14" s="11">
        <v>43766</v>
      </c>
      <c r="F14" s="11">
        <v>43798</v>
      </c>
      <c r="G14" s="10">
        <v>15000</v>
      </c>
      <c r="H14" s="12">
        <v>0.78</v>
      </c>
      <c r="I14" s="12">
        <v>0.03</v>
      </c>
      <c r="J14" s="12">
        <f>G14*I14</f>
        <v>450</v>
      </c>
      <c r="K14" s="13" t="str">
        <f t="shared" ref="K14" ca="1" si="5">IF(AND(F14&lt;&gt;"", I14/H14&lt;=Allowed_Lose_Ratio),"Stop Lose!",IF(AND(F14&lt;&gt;"", DAYS360(TODAY(),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157</v>
      </c>
      <c r="E15" s="11">
        <v>43789</v>
      </c>
      <c r="F15" s="11">
        <v>43805</v>
      </c>
      <c r="G15" s="10">
        <v>8000</v>
      </c>
      <c r="H15" s="12">
        <v>0.28000000000000003</v>
      </c>
      <c r="I15" s="12">
        <v>0.19</v>
      </c>
      <c r="J15" s="12">
        <f>G15*I15</f>
        <v>1520</v>
      </c>
      <c r="K15" s="13" t="str">
        <f t="shared" ref="K15" ca="1" si="6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0.37</v>
      </c>
      <c r="J16" s="12">
        <f t="shared" ref="J16:J18" si="7">G16*I16</f>
        <v>74</v>
      </c>
      <c r="K16" s="13" t="str">
        <f t="shared" ref="K16" ca="1" si="8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9000</v>
      </c>
      <c r="H17" s="12">
        <v>2.08</v>
      </c>
      <c r="I17" s="12">
        <v>0.49</v>
      </c>
      <c r="J17" s="12">
        <f t="shared" si="7"/>
        <v>4410</v>
      </c>
      <c r="K17" s="13" t="str">
        <f t="shared" ref="K17:K18" ca="1" si="9">IF(AND(F17&lt;&gt;"", I17/H17&lt;=Allowed_Lose_Ratio),"Stop Lose!",IF(AND(F17&lt;&gt;"", DAYS360(TODAY(), E17)&gt;2), "Hold Too Long", "Ok"))</f>
        <v>Stop Lose!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9000</v>
      </c>
      <c r="H18" s="12">
        <v>1.05</v>
      </c>
      <c r="I18" s="12">
        <v>0.04</v>
      </c>
      <c r="J18" s="12">
        <f t="shared" si="7"/>
        <v>360</v>
      </c>
      <c r="K18" s="13" t="str">
        <f t="shared" ca="1" si="9"/>
        <v>Stop Lose!</v>
      </c>
      <c r="L18" s="10" t="s">
        <v>205</v>
      </c>
      <c r="M18" s="10"/>
      <c r="N18" s="13"/>
    </row>
    <row r="19" spans="1:14" s="7" customFormat="1">
      <c r="A19" s="1"/>
      <c r="B19" s="10" t="s">
        <v>13</v>
      </c>
      <c r="C19" s="10"/>
      <c r="D19" s="10"/>
      <c r="E19" s="10"/>
      <c r="F19" s="10"/>
      <c r="G19" s="10"/>
      <c r="H19" s="12"/>
      <c r="I19" s="12" t="s">
        <v>9</v>
      </c>
      <c r="J19" s="12">
        <f>SUM(J13:J18)</f>
        <v>7414</v>
      </c>
      <c r="K19" s="13"/>
      <c r="L19" s="10">
        <f>SUMIF(F13:F18, "&lt;&gt;",J13:J18)</f>
        <v>7414</v>
      </c>
      <c r="M19" s="10" t="s">
        <v>36</v>
      </c>
      <c r="N19" s="13"/>
    </row>
    <row r="20" spans="1:14" s="7" customFormat="1">
      <c r="A20" s="1" t="s">
        <v>23</v>
      </c>
      <c r="B20" s="10">
        <v>0</v>
      </c>
      <c r="C20" s="10"/>
      <c r="D20" s="10"/>
      <c r="E20" s="10"/>
      <c r="F20" s="10"/>
      <c r="G20" s="10"/>
      <c r="H20" s="12">
        <v>18823</v>
      </c>
      <c r="I20" s="12" t="s">
        <v>10</v>
      </c>
      <c r="J20" s="12">
        <f>C13+J19</f>
        <v>11379</v>
      </c>
      <c r="K20" s="13">
        <f>J20-H20</f>
        <v>-7444</v>
      </c>
      <c r="L20" s="12">
        <f>J20-'20191108'!J24</f>
        <v>-32154</v>
      </c>
      <c r="M20" s="12" t="s">
        <v>38</v>
      </c>
      <c r="N20" s="13"/>
    </row>
    <row r="21" spans="1:14">
      <c r="B21" s="10"/>
      <c r="C21" s="10"/>
      <c r="D21" s="10"/>
      <c r="E21" s="10"/>
      <c r="F21" s="10"/>
      <c r="G21" s="10"/>
      <c r="H21" s="12"/>
      <c r="I21" s="12"/>
      <c r="J21" s="12"/>
      <c r="K21" s="13"/>
      <c r="L21" s="10"/>
      <c r="M21" s="10"/>
      <c r="N21" s="10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 s="7" customFormat="1">
      <c r="A23" s="1" t="s">
        <v>1</v>
      </c>
      <c r="B23" s="10" t="s">
        <v>5</v>
      </c>
      <c r="C23" s="10">
        <v>-4862</v>
      </c>
      <c r="D23" s="10" t="s">
        <v>60</v>
      </c>
      <c r="E23" s="10"/>
      <c r="F23" s="10"/>
      <c r="G23" s="10">
        <v>13600</v>
      </c>
      <c r="H23" s="12">
        <v>1.21</v>
      </c>
      <c r="I23" s="12">
        <v>0.27</v>
      </c>
      <c r="J23" s="12">
        <f>G23*I23</f>
        <v>3672.0000000000005</v>
      </c>
      <c r="K23" s="13"/>
      <c r="L23" s="10" t="s">
        <v>146</v>
      </c>
      <c r="M23" s="10"/>
      <c r="N23" s="13"/>
    </row>
    <row r="24" spans="1:14" s="7" customFormat="1">
      <c r="A24" s="1"/>
      <c r="B24" s="10"/>
      <c r="C24" s="10"/>
      <c r="D24" s="10" t="s">
        <v>11</v>
      </c>
      <c r="E24" s="10"/>
      <c r="F24" s="10"/>
      <c r="G24" s="10">
        <v>1000</v>
      </c>
      <c r="H24" s="12">
        <v>10.02</v>
      </c>
      <c r="I24" s="12">
        <v>7.11</v>
      </c>
      <c r="J24" s="12">
        <f>G24*I24</f>
        <v>7110</v>
      </c>
      <c r="K24" s="13"/>
      <c r="L24" s="10"/>
      <c r="M24" s="10"/>
      <c r="N24" s="13"/>
    </row>
    <row r="25" spans="1:14" s="7" customFormat="1">
      <c r="A25" s="1"/>
      <c r="B25" s="10"/>
      <c r="C25" s="10"/>
      <c r="D25" s="10" t="s">
        <v>25</v>
      </c>
      <c r="E25" s="10"/>
      <c r="F25" s="10"/>
      <c r="G25" s="10">
        <v>0</v>
      </c>
      <c r="H25" s="12">
        <v>4.33</v>
      </c>
      <c r="I25" s="12">
        <v>2.7</v>
      </c>
      <c r="J25" s="12">
        <f>G25*I25</f>
        <v>0</v>
      </c>
      <c r="K25" s="13"/>
      <c r="L25" s="10"/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SUM(J23:J25)</f>
        <v>10782</v>
      </c>
      <c r="K26" s="13"/>
      <c r="L26" s="10"/>
      <c r="M26" s="10"/>
      <c r="N26" s="13"/>
    </row>
    <row r="27" spans="1:14" s="7" customFormat="1">
      <c r="A27" s="1" t="s">
        <v>23</v>
      </c>
      <c r="B27" s="10">
        <v>24940</v>
      </c>
      <c r="C27" s="10"/>
      <c r="D27" s="10"/>
      <c r="E27" s="10"/>
      <c r="F27" s="10"/>
      <c r="G27" s="10"/>
      <c r="H27" s="12">
        <v>24739</v>
      </c>
      <c r="I27" s="12" t="s">
        <v>10</v>
      </c>
      <c r="J27" s="12">
        <f>C23+J26</f>
        <v>5920</v>
      </c>
      <c r="K27" s="13">
        <f>J27-H27</f>
        <v>-18819</v>
      </c>
      <c r="L27" s="10"/>
      <c r="M27" s="10"/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23</v>
      </c>
      <c r="B29" s="13">
        <f>B7+B11+B20+B27</f>
        <v>131440</v>
      </c>
      <c r="C29" s="10"/>
      <c r="D29" s="10"/>
      <c r="E29" s="10"/>
      <c r="F29" s="10"/>
      <c r="G29" s="10"/>
      <c r="H29" s="12"/>
      <c r="I29" s="12" t="s">
        <v>14</v>
      </c>
      <c r="J29" s="12">
        <f>J7+J11+J20+J27</f>
        <v>18758</v>
      </c>
      <c r="K29" s="13">
        <f>J29-B29</f>
        <v>-112682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15</v>
      </c>
      <c r="B32" s="10" t="s">
        <v>19</v>
      </c>
      <c r="C32" s="10">
        <v>18370</v>
      </c>
      <c r="D32" s="10" t="s">
        <v>55</v>
      </c>
      <c r="E32" s="10"/>
      <c r="F32" s="10"/>
      <c r="G32" s="10">
        <v>0</v>
      </c>
      <c r="H32" s="12">
        <v>6.78</v>
      </c>
      <c r="I32" s="12">
        <v>7.09</v>
      </c>
      <c r="J32" s="12">
        <f t="shared" ref="J32:J33" si="10">G32*I32</f>
        <v>0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78</v>
      </c>
      <c r="E33" s="10"/>
      <c r="F33" s="10"/>
      <c r="G33" s="10">
        <v>1600</v>
      </c>
      <c r="H33" s="12">
        <v>16.45</v>
      </c>
      <c r="I33" s="12">
        <v>16.399999999999999</v>
      </c>
      <c r="J33" s="12">
        <f t="shared" si="10"/>
        <v>26239.999999999996</v>
      </c>
      <c r="K33" s="13"/>
      <c r="L33" s="10"/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SUM(J32:J33)</f>
        <v>26239.999999999996</v>
      </c>
      <c r="K34" s="13"/>
      <c r="L34" s="10"/>
      <c r="M34" s="10"/>
      <c r="N34" s="13"/>
    </row>
    <row r="35" spans="1:14" s="7" customFormat="1">
      <c r="A35" s="1" t="s">
        <v>23</v>
      </c>
      <c r="B35" s="10">
        <v>51100</v>
      </c>
      <c r="C35" s="10"/>
      <c r="D35" s="10"/>
      <c r="E35" s="10"/>
      <c r="F35" s="10"/>
      <c r="G35" s="10"/>
      <c r="H35" s="12"/>
      <c r="I35" s="12" t="s">
        <v>10</v>
      </c>
      <c r="J35" s="12">
        <f>C32+J34</f>
        <v>44610</v>
      </c>
      <c r="K35" s="13">
        <f>J35-B35</f>
        <v>-6490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16</v>
      </c>
      <c r="C39" s="10">
        <v>17</v>
      </c>
      <c r="D39" s="10" t="s">
        <v>163</v>
      </c>
      <c r="E39" s="10"/>
      <c r="F39" s="10"/>
      <c r="G39" s="10">
        <v>16</v>
      </c>
      <c r="H39" s="12">
        <v>402.78</v>
      </c>
      <c r="I39" s="12">
        <v>456.91</v>
      </c>
      <c r="J39" s="12">
        <f>G39*I39</f>
        <v>7310.56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SUM(J39:J39)</f>
        <v>7310.56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10300</v>
      </c>
      <c r="C41" s="10"/>
      <c r="D41" s="10"/>
      <c r="E41" s="10"/>
      <c r="F41" s="10"/>
      <c r="G41" s="10"/>
      <c r="H41" s="12"/>
      <c r="I41" s="12" t="s">
        <v>10</v>
      </c>
      <c r="J41" s="12">
        <f>C39+J40</f>
        <v>7327.56</v>
      </c>
      <c r="K41" s="13">
        <f t="shared" ref="K41:K53" si="11">J41-B41</f>
        <v>-2972.4399999999996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17</v>
      </c>
      <c r="C43" s="10">
        <v>29</v>
      </c>
      <c r="D43" s="10" t="s">
        <v>24</v>
      </c>
      <c r="E43" s="10"/>
      <c r="F43" s="10"/>
      <c r="G43" s="10">
        <v>75</v>
      </c>
      <c r="H43" s="12">
        <v>65.2</v>
      </c>
      <c r="I43" s="12">
        <v>26.53</v>
      </c>
      <c r="J43" s="12">
        <f t="shared" ref="J43" si="12">G43*I43</f>
        <v>1989.75</v>
      </c>
      <c r="K43" s="13"/>
      <c r="L43" s="10" t="s">
        <v>161</v>
      </c>
      <c r="M43" s="10"/>
      <c r="N43" s="13"/>
    </row>
    <row r="44" spans="1:14" s="7" customFormat="1">
      <c r="A44" s="1"/>
      <c r="B44" s="10"/>
      <c r="C44" s="10"/>
      <c r="D44" s="10" t="s">
        <v>163</v>
      </c>
      <c r="E44" s="10"/>
      <c r="F44" s="10"/>
      <c r="G44" s="10">
        <v>17</v>
      </c>
      <c r="H44" s="12">
        <v>402.2</v>
      </c>
      <c r="I44" s="12">
        <v>456.91</v>
      </c>
      <c r="J44" s="12">
        <f>G44*I44</f>
        <v>7767.47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9757.2200000000012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17000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9786.2200000000012</v>
      </c>
      <c r="K46" s="13">
        <f t="shared" si="11"/>
        <v>-7213.7799999999988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20</v>
      </c>
      <c r="C48" s="10">
        <v>121</v>
      </c>
      <c r="D48" s="10" t="s">
        <v>68</v>
      </c>
      <c r="E48" s="10"/>
      <c r="F48" s="10"/>
      <c r="G48" s="10">
        <v>1300</v>
      </c>
      <c r="H48" s="12">
        <v>5.4</v>
      </c>
      <c r="I48" s="12">
        <v>3.4</v>
      </c>
      <c r="J48" s="12">
        <f t="shared" ref="J48" si="13">G48*I48</f>
        <v>4420</v>
      </c>
      <c r="K48" s="13"/>
      <c r="L48" s="10" t="s">
        <v>206</v>
      </c>
      <c r="M48" s="10"/>
      <c r="N48" s="13"/>
    </row>
    <row r="49" spans="1:14" s="7" customFormat="1">
      <c r="A49" s="1"/>
      <c r="B49" s="10" t="s">
        <v>12</v>
      </c>
      <c r="C49" s="10"/>
      <c r="D49" s="10"/>
      <c r="E49" s="10"/>
      <c r="F49" s="10"/>
      <c r="G49" s="10"/>
      <c r="H49" s="12"/>
      <c r="I49" s="12" t="s">
        <v>9</v>
      </c>
      <c r="J49" s="12">
        <f>SUM(J48:J48)</f>
        <v>4420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14100</v>
      </c>
      <c r="C50" s="10"/>
      <c r="D50" s="10"/>
      <c r="E50" s="10"/>
      <c r="F50" s="10"/>
      <c r="G50" s="10"/>
      <c r="H50" s="12"/>
      <c r="I50" s="12" t="s">
        <v>10</v>
      </c>
      <c r="J50" s="12">
        <f>C48+J49</f>
        <v>4541</v>
      </c>
      <c r="K50" s="13">
        <f t="shared" si="11"/>
        <v>-9559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23</v>
      </c>
      <c r="B53" s="10">
        <f>B41+B46+B50</f>
        <v>41400</v>
      </c>
      <c r="C53" s="10"/>
      <c r="D53" s="10"/>
      <c r="E53" s="10"/>
      <c r="F53" s="10"/>
      <c r="G53" s="10"/>
      <c r="H53" s="12"/>
      <c r="I53" s="12" t="s">
        <v>14</v>
      </c>
      <c r="J53" s="12">
        <f>J41+J46+J49</f>
        <v>21533.780000000002</v>
      </c>
      <c r="K53" s="13">
        <f t="shared" si="11"/>
        <v>-19866.219999999998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N93"/>
  <sheetViews>
    <sheetView topLeftCell="B10" zoomScaleNormal="100" workbookViewId="0">
      <selection activeCell="D16" sqref="D16"/>
    </sheetView>
  </sheetViews>
  <sheetFormatPr defaultColWidth="8.21875" defaultRowHeight="14.4"/>
  <cols>
    <col min="1" max="1" width="24.6640625" style="1" customWidth="1"/>
    <col min="2" max="2" width="11.5546875" style="1" bestFit="1" customWidth="1"/>
    <col min="3" max="3" width="9" style="1" bestFit="1" customWidth="1"/>
    <col min="4" max="4" width="9.77734375" style="1" customWidth="1"/>
    <col min="5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54.6640625" style="1" customWidth="1"/>
    <col min="13" max="13" width="29.88671875" style="1" customWidth="1"/>
    <col min="14" max="16384" width="8.21875" style="1"/>
  </cols>
  <sheetData>
    <row r="1" spans="1:14" s="2" customFormat="1">
      <c r="A1" s="2" t="s">
        <v>128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/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4" ht="49.2" customHeight="1">
      <c r="A2" s="1">
        <v>0.7</v>
      </c>
      <c r="L2" s="14" t="s">
        <v>37</v>
      </c>
      <c r="M2" s="14" t="s">
        <v>91</v>
      </c>
      <c r="N2" s="10"/>
    </row>
    <row r="3" spans="1:14" ht="17.399999999999999" customHeight="1">
      <c r="K3" s="7" t="b">
        <f ca="1">( DAYS360(TODAY(),E5)&gt;2)</f>
        <v>0</v>
      </c>
      <c r="L3" s="10" t="s">
        <v>191</v>
      </c>
      <c r="M3" s="10" t="s">
        <v>110</v>
      </c>
      <c r="N3" s="10"/>
    </row>
    <row r="4" spans="1:14">
      <c r="A4" s="1" t="s">
        <v>22</v>
      </c>
      <c r="B4" s="10">
        <v>27067767</v>
      </c>
      <c r="C4" s="10">
        <v>1276</v>
      </c>
      <c r="D4" s="10" t="s">
        <v>169</v>
      </c>
      <c r="E4" s="11">
        <v>43753</v>
      </c>
      <c r="F4" s="11">
        <v>43798</v>
      </c>
      <c r="G4" s="10">
        <v>6000</v>
      </c>
      <c r="H4" s="12">
        <v>2.59</v>
      </c>
      <c r="I4" s="12">
        <v>0.03</v>
      </c>
      <c r="J4" s="12">
        <f t="shared" ref="J4:J5" si="0">G4*I4</f>
        <v>180</v>
      </c>
      <c r="K4" s="13" t="str">
        <f t="shared" ref="K4" ca="1" si="1">IF(AND(F4&lt;&gt;"", I4/H4&lt;=Allowed_Lose_Ratio),"Stop Lose!",IF(AND(F4&lt;&gt;"", DAYS360(TODAY(), E4)&gt;2), "Hold Too Long", "Ok"))</f>
        <v>Stop Lose!</v>
      </c>
      <c r="N4" s="10"/>
    </row>
    <row r="5" spans="1:14">
      <c r="B5" s="10"/>
      <c r="C5" s="10"/>
      <c r="D5" s="10" t="s">
        <v>195</v>
      </c>
      <c r="E5" s="11">
        <v>43766</v>
      </c>
      <c r="F5" s="11">
        <v>43798</v>
      </c>
      <c r="G5" s="10">
        <v>0</v>
      </c>
      <c r="H5" s="12">
        <v>0.8</v>
      </c>
      <c r="I5" s="12">
        <v>0.2</v>
      </c>
      <c r="J5" s="12">
        <f t="shared" si="0"/>
        <v>0</v>
      </c>
      <c r="K5" s="13" t="str">
        <f t="shared" ref="K5" ca="1" si="2">IF(AND(F5&lt;&gt;"", I5/H5&lt;=Allowed_Lose_Ratio),"Stop Lose!",IF(AND(F5&lt;&gt;"", DAYS360(TODAY(), E5)&gt;2), "Hold Too Long", "Ok"))</f>
        <v>Stop Lose!</v>
      </c>
      <c r="N5" s="10"/>
    </row>
    <row r="6" spans="1:14">
      <c r="B6" s="10" t="s">
        <v>12</v>
      </c>
      <c r="C6" s="10"/>
      <c r="D6" s="10"/>
      <c r="E6" s="10"/>
      <c r="F6" s="10"/>
      <c r="G6" s="10"/>
      <c r="H6" s="12"/>
      <c r="I6" s="12" t="s">
        <v>9</v>
      </c>
      <c r="J6" s="12">
        <f>SUM(J4:J5)</f>
        <v>180</v>
      </c>
      <c r="K6" s="13"/>
      <c r="L6" s="10">
        <f>SUMIF(F4:F5, "&lt;&gt;",J4:J5)</f>
        <v>180</v>
      </c>
      <c r="M6" s="10" t="s">
        <v>36</v>
      </c>
      <c r="N6" s="10"/>
    </row>
    <row r="7" spans="1:14">
      <c r="A7" s="1" t="s">
        <v>23</v>
      </c>
      <c r="B7" s="10">
        <v>100200</v>
      </c>
      <c r="C7" s="10"/>
      <c r="D7" s="10"/>
      <c r="E7" s="10"/>
      <c r="F7" s="10"/>
      <c r="G7" s="10"/>
      <c r="H7" s="12">
        <v>1456</v>
      </c>
      <c r="I7" s="12" t="s">
        <v>10</v>
      </c>
      <c r="J7" s="12">
        <f>C4+J6</f>
        <v>1456</v>
      </c>
      <c r="K7" s="13">
        <f>J7-H7</f>
        <v>0</v>
      </c>
      <c r="L7" s="12">
        <f>J7-'20191108'!J9</f>
        <v>-4158</v>
      </c>
      <c r="M7" s="12" t="s">
        <v>38</v>
      </c>
      <c r="N7" s="10"/>
    </row>
    <row r="8" spans="1:14">
      <c r="B8" s="10"/>
      <c r="C8" s="10"/>
      <c r="D8" s="10"/>
      <c r="E8" s="10"/>
      <c r="F8" s="10"/>
      <c r="G8" s="10"/>
      <c r="H8" s="12"/>
      <c r="I8" s="12"/>
      <c r="J8" s="12"/>
      <c r="K8" s="13"/>
      <c r="L8" s="12"/>
      <c r="M8" s="12"/>
      <c r="N8" s="10"/>
    </row>
    <row r="9" spans="1:14">
      <c r="A9" s="1" t="s">
        <v>22</v>
      </c>
      <c r="B9" s="10">
        <v>51927769</v>
      </c>
      <c r="C9" s="10">
        <v>3</v>
      </c>
      <c r="D9" s="10" t="s">
        <v>84</v>
      </c>
      <c r="E9" s="11">
        <v>43703</v>
      </c>
      <c r="F9" s="11">
        <v>43756</v>
      </c>
      <c r="G9" s="10">
        <v>1300</v>
      </c>
      <c r="H9" s="12">
        <v>1.02</v>
      </c>
      <c r="I9" s="12">
        <v>0</v>
      </c>
      <c r="J9" s="12">
        <f t="shared" ref="J9" si="3">G9*I9</f>
        <v>0</v>
      </c>
      <c r="K9" s="13" t="str">
        <f ca="1">IF(AND(F9&lt;&gt;"", I9/H9&lt;=0.75),"Stop Lose!",IF(AND(F9&lt;&gt;"", _xlfn.DAYS(TODAY(), E9)&gt;2), "Hold Too Long", "Ok"))</f>
        <v>Stop Lose!</v>
      </c>
      <c r="L9" s="10"/>
      <c r="M9" s="10"/>
      <c r="N9" s="10"/>
    </row>
    <row r="10" spans="1:14">
      <c r="B10" s="10" t="s">
        <v>12</v>
      </c>
      <c r="C10" s="10"/>
      <c r="D10" s="10"/>
      <c r="E10" s="10"/>
      <c r="F10" s="10"/>
      <c r="G10" s="10"/>
      <c r="H10" s="12"/>
      <c r="I10" s="12" t="s">
        <v>9</v>
      </c>
      <c r="J10" s="12">
        <f>SUM(J9:J9)</f>
        <v>0</v>
      </c>
      <c r="K10" s="13"/>
      <c r="L10" s="10"/>
      <c r="M10" s="10"/>
      <c r="N10" s="10"/>
    </row>
    <row r="11" spans="1:14">
      <c r="A11" s="1" t="s">
        <v>23</v>
      </c>
      <c r="B11" s="10">
        <v>6300</v>
      </c>
      <c r="C11" s="10"/>
      <c r="D11" s="10"/>
      <c r="E11" s="10"/>
      <c r="F11" s="10"/>
      <c r="G11" s="10"/>
      <c r="H11" s="12">
        <v>1264</v>
      </c>
      <c r="I11" s="12" t="s">
        <v>10</v>
      </c>
      <c r="J11" s="12">
        <f>C9+J10</f>
        <v>3</v>
      </c>
      <c r="K11" s="13">
        <f>J11-H11</f>
        <v>-1261</v>
      </c>
      <c r="L11" s="12"/>
      <c r="M11" s="12"/>
      <c r="N11" s="10"/>
    </row>
    <row r="12" spans="1:14">
      <c r="B12" s="10"/>
      <c r="C12" s="10"/>
      <c r="D12" s="10"/>
      <c r="E12" s="10"/>
      <c r="F12" s="10"/>
      <c r="G12" s="10"/>
      <c r="H12" s="12"/>
      <c r="I12" s="12"/>
      <c r="J12" s="12"/>
      <c r="K12" s="13"/>
      <c r="L12" s="12"/>
      <c r="M12" s="12"/>
      <c r="N12" s="10"/>
    </row>
    <row r="13" spans="1:14" s="7" customFormat="1">
      <c r="A13" s="1" t="s">
        <v>82</v>
      </c>
      <c r="B13" s="10" t="s">
        <v>75</v>
      </c>
      <c r="C13" s="10">
        <v>3965</v>
      </c>
      <c r="D13" s="10" t="s">
        <v>157</v>
      </c>
      <c r="E13" s="11">
        <v>43776</v>
      </c>
      <c r="F13" s="11">
        <v>43798</v>
      </c>
      <c r="G13" s="10">
        <v>10000</v>
      </c>
      <c r="H13" s="12">
        <v>0.39</v>
      </c>
      <c r="I13" s="12">
        <v>0.06</v>
      </c>
      <c r="J13" s="12">
        <f>G13*I13</f>
        <v>600</v>
      </c>
      <c r="K13" s="13" t="str">
        <f t="shared" ref="K13" ca="1" si="4">IF(AND(F13&lt;&gt;"", I13/H13&lt;=Allowed_Lose_Ratio),"Stop Lose!",IF(AND(F13&lt;&gt;"", DAYS360(TODAY(), E13)&gt;2), "Hold Too Long", "Ok"))</f>
        <v>Stop Lose!</v>
      </c>
      <c r="L13" s="10"/>
      <c r="M13" s="10"/>
      <c r="N13" s="13"/>
    </row>
    <row r="14" spans="1:14" s="7" customFormat="1">
      <c r="A14" s="1"/>
      <c r="B14" s="10"/>
      <c r="C14" s="10"/>
      <c r="D14" s="10" t="s">
        <v>210</v>
      </c>
      <c r="E14" s="11">
        <v>43766</v>
      </c>
      <c r="F14" s="11">
        <v>43798</v>
      </c>
      <c r="G14" s="10">
        <v>15000</v>
      </c>
      <c r="H14" s="12">
        <v>0.78</v>
      </c>
      <c r="I14" s="12">
        <v>0.03</v>
      </c>
      <c r="J14" s="12">
        <f>G14*I14</f>
        <v>450</v>
      </c>
      <c r="K14" s="13" t="str">
        <f t="shared" ref="K14" ca="1" si="5">IF(AND(F14&lt;&gt;"", I14/H14&lt;=Allowed_Lose_Ratio),"Stop Lose!",IF(AND(F14&lt;&gt;"", DAYS360(TODAY(), E14)&gt;2), "Hold Too Long", "Ok"))</f>
        <v>Stop Lose!</v>
      </c>
      <c r="L14" s="10"/>
      <c r="M14" s="10"/>
      <c r="N14" s="13"/>
    </row>
    <row r="15" spans="1:14" s="7" customFormat="1">
      <c r="A15" s="1"/>
      <c r="B15" s="10"/>
      <c r="C15" s="10"/>
      <c r="D15" s="10" t="s">
        <v>157</v>
      </c>
      <c r="E15" s="11">
        <v>43789</v>
      </c>
      <c r="F15" s="11">
        <v>43805</v>
      </c>
      <c r="G15" s="10">
        <v>8000</v>
      </c>
      <c r="H15" s="12">
        <v>0.28000000000000003</v>
      </c>
      <c r="I15" s="12">
        <v>0.19</v>
      </c>
      <c r="J15" s="12">
        <f>G15*I15</f>
        <v>1520</v>
      </c>
      <c r="K15" s="13" t="str">
        <f t="shared" ref="K15" ca="1" si="6">IF(AND(F15&lt;&gt;"", I15/H15&lt;=Allowed_Lose_Ratio),"Stop Lose!",IF(AND(F15&lt;&gt;"", DAYS360(TODAY(), E15)&gt;2), "Hold Too Long", "Ok"))</f>
        <v>Stop Lose!</v>
      </c>
      <c r="L15" s="10"/>
      <c r="M15" s="10"/>
      <c r="N15" s="13"/>
    </row>
    <row r="16" spans="1:14" s="7" customFormat="1">
      <c r="A16" s="1"/>
      <c r="B16" s="10"/>
      <c r="C16" s="10"/>
      <c r="D16" s="10" t="s">
        <v>193</v>
      </c>
      <c r="E16" s="11">
        <v>43763</v>
      </c>
      <c r="F16" s="11">
        <v>43798</v>
      </c>
      <c r="G16" s="10">
        <v>200</v>
      </c>
      <c r="H16" s="12">
        <v>13.6</v>
      </c>
      <c r="I16" s="12">
        <v>0.37</v>
      </c>
      <c r="J16" s="12">
        <f t="shared" ref="J16:J18" si="7">G16*I16</f>
        <v>74</v>
      </c>
      <c r="K16" s="13" t="str">
        <f t="shared" ref="K16" ca="1" si="8">IF(AND(F16&lt;&gt;"", I16/H16&lt;=Allowed_Lose_Ratio),"Stop Lose!",IF(AND(F16&lt;&gt;"", DAYS360(TODAY(), E16)&gt;2), "Hold Too Long", "Ok"))</f>
        <v>Stop Lose!</v>
      </c>
      <c r="L16" s="10"/>
      <c r="M16" s="10"/>
      <c r="N16" s="13"/>
    </row>
    <row r="17" spans="1:14" s="7" customFormat="1">
      <c r="A17" s="1"/>
      <c r="B17" s="10"/>
      <c r="C17" s="10"/>
      <c r="D17" s="10" t="s">
        <v>202</v>
      </c>
      <c r="E17" s="11">
        <v>43770</v>
      </c>
      <c r="F17" s="11">
        <v>43805</v>
      </c>
      <c r="G17" s="10">
        <v>9000</v>
      </c>
      <c r="H17" s="12">
        <v>2.08</v>
      </c>
      <c r="I17" s="12">
        <v>0.49</v>
      </c>
      <c r="J17" s="12">
        <f t="shared" si="7"/>
        <v>4410</v>
      </c>
      <c r="K17" s="13" t="str">
        <f t="shared" ref="K17:K18" ca="1" si="9">IF(AND(F17&lt;&gt;"", I17/H17&lt;=Allowed_Lose_Ratio),"Stop Lose!",IF(AND(F17&lt;&gt;"", DAYS360(TODAY(), E17)&gt;2), "Hold Too Long", "Ok"))</f>
        <v>Stop Lose!</v>
      </c>
      <c r="L17" s="10" t="s">
        <v>199</v>
      </c>
      <c r="M17" s="10"/>
      <c r="N17" s="13"/>
    </row>
    <row r="18" spans="1:14" s="7" customFormat="1">
      <c r="A18" s="1"/>
      <c r="B18" s="10"/>
      <c r="C18" s="10"/>
      <c r="D18" s="10" t="s">
        <v>203</v>
      </c>
      <c r="E18" s="11">
        <v>43770</v>
      </c>
      <c r="F18" s="11">
        <v>43798</v>
      </c>
      <c r="G18" s="10">
        <v>9000</v>
      </c>
      <c r="H18" s="12">
        <v>1.05</v>
      </c>
      <c r="I18" s="12">
        <v>0.04</v>
      </c>
      <c r="J18" s="12">
        <f t="shared" si="7"/>
        <v>360</v>
      </c>
      <c r="K18" s="13" t="str">
        <f t="shared" ca="1" si="9"/>
        <v>Stop Lose!</v>
      </c>
      <c r="L18" s="10" t="s">
        <v>205</v>
      </c>
      <c r="M18" s="10"/>
      <c r="N18" s="13"/>
    </row>
    <row r="19" spans="1:14" s="7" customFormat="1">
      <c r="A19" s="1"/>
      <c r="B19" s="10" t="s">
        <v>13</v>
      </c>
      <c r="C19" s="10"/>
      <c r="D19" s="10"/>
      <c r="E19" s="10"/>
      <c r="F19" s="10"/>
      <c r="G19" s="10"/>
      <c r="H19" s="12"/>
      <c r="I19" s="12" t="s">
        <v>9</v>
      </c>
      <c r="J19" s="12">
        <f>SUM(J13:J18)</f>
        <v>7414</v>
      </c>
      <c r="K19" s="13"/>
      <c r="L19" s="10">
        <f>SUMIF(F13:F18, "&lt;&gt;",J13:J18)</f>
        <v>7414</v>
      </c>
      <c r="M19" s="10" t="s">
        <v>36</v>
      </c>
      <c r="N19" s="13"/>
    </row>
    <row r="20" spans="1:14" s="7" customFormat="1">
      <c r="A20" s="1" t="s">
        <v>23</v>
      </c>
      <c r="B20" s="10">
        <v>0</v>
      </c>
      <c r="C20" s="10"/>
      <c r="D20" s="10"/>
      <c r="E20" s="10"/>
      <c r="F20" s="10"/>
      <c r="G20" s="10"/>
      <c r="H20" s="12">
        <v>11379</v>
      </c>
      <c r="I20" s="12" t="s">
        <v>10</v>
      </c>
      <c r="J20" s="12">
        <f>C13+J19</f>
        <v>11379</v>
      </c>
      <c r="K20" s="13">
        <f>J20-H20</f>
        <v>0</v>
      </c>
      <c r="L20" s="12">
        <f>J20-'20191108'!J24</f>
        <v>-32154</v>
      </c>
      <c r="M20" s="12" t="s">
        <v>38</v>
      </c>
      <c r="N20" s="13"/>
    </row>
    <row r="21" spans="1:14">
      <c r="B21" s="10"/>
      <c r="C21" s="10"/>
      <c r="D21" s="10"/>
      <c r="E21" s="10"/>
      <c r="F21" s="10"/>
      <c r="G21" s="10"/>
      <c r="H21" s="12"/>
      <c r="I21" s="12"/>
      <c r="J21" s="12"/>
      <c r="K21" s="13"/>
      <c r="L21" s="10"/>
      <c r="M21" s="10"/>
      <c r="N21" s="10"/>
    </row>
    <row r="22" spans="1:14">
      <c r="B22" s="10"/>
      <c r="C22" s="10"/>
      <c r="D22" s="10"/>
      <c r="E22" s="10"/>
      <c r="F22" s="10"/>
      <c r="G22" s="10"/>
      <c r="H22" s="12"/>
      <c r="I22" s="12"/>
      <c r="J22" s="12"/>
      <c r="K22" s="13"/>
      <c r="L22" s="10"/>
      <c r="M22" s="10"/>
      <c r="N22" s="10"/>
    </row>
    <row r="23" spans="1:14" s="7" customFormat="1">
      <c r="A23" s="1" t="s">
        <v>1</v>
      </c>
      <c r="B23" s="10" t="s">
        <v>5</v>
      </c>
      <c r="C23" s="10">
        <v>-4862</v>
      </c>
      <c r="D23" s="10" t="s">
        <v>60</v>
      </c>
      <c r="E23" s="10"/>
      <c r="F23" s="10"/>
      <c r="G23" s="10">
        <v>13600</v>
      </c>
      <c r="H23" s="12">
        <v>1.21</v>
      </c>
      <c r="I23" s="12">
        <v>0.27</v>
      </c>
      <c r="J23" s="12">
        <f>G23*I23</f>
        <v>3672.0000000000005</v>
      </c>
      <c r="K23" s="13"/>
      <c r="L23" s="10" t="s">
        <v>146</v>
      </c>
      <c r="M23" s="10"/>
      <c r="N23" s="13"/>
    </row>
    <row r="24" spans="1:14" s="7" customFormat="1">
      <c r="A24" s="1"/>
      <c r="B24" s="10"/>
      <c r="C24" s="10"/>
      <c r="D24" s="10" t="s">
        <v>11</v>
      </c>
      <c r="E24" s="10"/>
      <c r="F24" s="10"/>
      <c r="G24" s="10">
        <v>1000</v>
      </c>
      <c r="H24" s="12">
        <v>10.02</v>
      </c>
      <c r="I24" s="12">
        <v>7.11</v>
      </c>
      <c r="J24" s="12">
        <f>G24*I24</f>
        <v>7110</v>
      </c>
      <c r="K24" s="13"/>
      <c r="L24" s="10"/>
      <c r="M24" s="10"/>
      <c r="N24" s="13"/>
    </row>
    <row r="25" spans="1:14" s="7" customFormat="1">
      <c r="A25" s="1"/>
      <c r="B25" s="10"/>
      <c r="C25" s="10"/>
      <c r="D25" s="10" t="s">
        <v>25</v>
      </c>
      <c r="E25" s="10"/>
      <c r="F25" s="10"/>
      <c r="G25" s="10">
        <v>0</v>
      </c>
      <c r="H25" s="12">
        <v>4.33</v>
      </c>
      <c r="I25" s="12">
        <v>2.7</v>
      </c>
      <c r="J25" s="12">
        <f>G25*I25</f>
        <v>0</v>
      </c>
      <c r="K25" s="13"/>
      <c r="L25" s="10"/>
      <c r="M25" s="10"/>
      <c r="N25" s="13"/>
    </row>
    <row r="26" spans="1:14" s="7" customFormat="1">
      <c r="A26" s="1"/>
      <c r="B26" s="10" t="s">
        <v>13</v>
      </c>
      <c r="C26" s="10"/>
      <c r="D26" s="10"/>
      <c r="E26" s="10"/>
      <c r="F26" s="10"/>
      <c r="G26" s="10"/>
      <c r="H26" s="12"/>
      <c r="I26" s="12" t="s">
        <v>9</v>
      </c>
      <c r="J26" s="12">
        <f>SUM(J23:J25)</f>
        <v>10782</v>
      </c>
      <c r="K26" s="13"/>
      <c r="L26" s="10"/>
      <c r="M26" s="10"/>
      <c r="N26" s="13"/>
    </row>
    <row r="27" spans="1:14" s="7" customFormat="1">
      <c r="A27" s="1" t="s">
        <v>23</v>
      </c>
      <c r="B27" s="10">
        <v>24940</v>
      </c>
      <c r="C27" s="10"/>
      <c r="D27" s="10"/>
      <c r="E27" s="10"/>
      <c r="F27" s="10"/>
      <c r="G27" s="10"/>
      <c r="H27" s="12">
        <v>24739</v>
      </c>
      <c r="I27" s="12" t="s">
        <v>10</v>
      </c>
      <c r="J27" s="12">
        <f>C23+J26</f>
        <v>5920</v>
      </c>
      <c r="K27" s="13">
        <f>J27-H27</f>
        <v>-18819</v>
      </c>
      <c r="L27" s="10"/>
      <c r="M27" s="10"/>
      <c r="N27" s="13"/>
    </row>
    <row r="28" spans="1:14">
      <c r="B28" s="10"/>
      <c r="C28" s="10"/>
      <c r="D28" s="10"/>
      <c r="E28" s="10"/>
      <c r="F28" s="10"/>
      <c r="G28" s="10"/>
      <c r="H28" s="12"/>
      <c r="I28" s="12"/>
      <c r="J28" s="12"/>
      <c r="K28" s="13"/>
      <c r="L28" s="10"/>
      <c r="M28" s="10"/>
      <c r="N28" s="10"/>
    </row>
    <row r="29" spans="1:14" s="7" customFormat="1">
      <c r="A29" s="1" t="s">
        <v>23</v>
      </c>
      <c r="B29" s="13">
        <f>B7+B11+B20+B27</f>
        <v>131440</v>
      </c>
      <c r="C29" s="10"/>
      <c r="D29" s="10"/>
      <c r="E29" s="10"/>
      <c r="F29" s="10"/>
      <c r="G29" s="10"/>
      <c r="H29" s="12"/>
      <c r="I29" s="12" t="s">
        <v>14</v>
      </c>
      <c r="J29" s="12">
        <f>J7+J11+J20+J27</f>
        <v>18758</v>
      </c>
      <c r="K29" s="13">
        <f>J29-B29</f>
        <v>-112682</v>
      </c>
      <c r="L29" s="10"/>
      <c r="M29" s="10"/>
      <c r="N29" s="13"/>
    </row>
    <row r="30" spans="1:14">
      <c r="B30" s="10"/>
      <c r="C30" s="10"/>
      <c r="D30" s="10"/>
      <c r="E30" s="10"/>
      <c r="F30" s="10"/>
      <c r="G30" s="10"/>
      <c r="H30" s="12"/>
      <c r="I30" s="12"/>
      <c r="J30" s="12"/>
      <c r="K30" s="13"/>
      <c r="L30" s="10"/>
      <c r="M30" s="10"/>
      <c r="N30" s="10"/>
    </row>
    <row r="31" spans="1:14">
      <c r="B31" s="10"/>
      <c r="C31" s="10"/>
      <c r="D31" s="10"/>
      <c r="E31" s="10"/>
      <c r="F31" s="10"/>
      <c r="G31" s="10"/>
      <c r="H31" s="12"/>
      <c r="I31" s="12"/>
      <c r="J31" s="12"/>
      <c r="K31" s="13"/>
      <c r="L31" s="10"/>
      <c r="M31" s="10"/>
      <c r="N31" s="10"/>
    </row>
    <row r="32" spans="1:14" s="7" customFormat="1">
      <c r="A32" s="1" t="s">
        <v>15</v>
      </c>
      <c r="B32" s="10" t="s">
        <v>19</v>
      </c>
      <c r="C32" s="10">
        <v>18370</v>
      </c>
      <c r="D32" s="10" t="s">
        <v>55</v>
      </c>
      <c r="E32" s="10"/>
      <c r="F32" s="10"/>
      <c r="G32" s="10">
        <v>0</v>
      </c>
      <c r="H32" s="12">
        <v>6.78</v>
      </c>
      <c r="I32" s="12">
        <v>7.09</v>
      </c>
      <c r="J32" s="12">
        <f t="shared" ref="J32:J33" si="10">G32*I32</f>
        <v>0</v>
      </c>
      <c r="K32" s="13"/>
      <c r="L32" s="10"/>
      <c r="M32" s="10"/>
      <c r="N32" s="13"/>
    </row>
    <row r="33" spans="1:14" s="7" customFormat="1">
      <c r="A33" s="1"/>
      <c r="B33" s="10"/>
      <c r="C33" s="10"/>
      <c r="D33" s="10" t="s">
        <v>78</v>
      </c>
      <c r="E33" s="10"/>
      <c r="F33" s="10"/>
      <c r="G33" s="10">
        <v>1600</v>
      </c>
      <c r="H33" s="12">
        <v>16.45</v>
      </c>
      <c r="I33" s="12">
        <v>16.399999999999999</v>
      </c>
      <c r="J33" s="12">
        <f t="shared" si="10"/>
        <v>26239.999999999996</v>
      </c>
      <c r="K33" s="13"/>
      <c r="L33" s="10"/>
      <c r="M33" s="10"/>
      <c r="N33" s="13"/>
    </row>
    <row r="34" spans="1:14" s="7" customFormat="1">
      <c r="A34" s="1"/>
      <c r="B34" s="10" t="s">
        <v>13</v>
      </c>
      <c r="C34" s="10"/>
      <c r="D34" s="10"/>
      <c r="E34" s="10"/>
      <c r="F34" s="10"/>
      <c r="G34" s="10"/>
      <c r="H34" s="12"/>
      <c r="I34" s="12" t="s">
        <v>9</v>
      </c>
      <c r="J34" s="12">
        <f>SUM(J32:J33)</f>
        <v>26239.999999999996</v>
      </c>
      <c r="K34" s="13"/>
      <c r="L34" s="10"/>
      <c r="M34" s="10"/>
      <c r="N34" s="13"/>
    </row>
    <row r="35" spans="1:14" s="7" customFormat="1">
      <c r="A35" s="1" t="s">
        <v>23</v>
      </c>
      <c r="B35" s="10">
        <v>51100</v>
      </c>
      <c r="C35" s="10"/>
      <c r="D35" s="10"/>
      <c r="E35" s="10"/>
      <c r="F35" s="10"/>
      <c r="G35" s="10"/>
      <c r="H35" s="12"/>
      <c r="I35" s="12" t="s">
        <v>10</v>
      </c>
      <c r="J35" s="12">
        <f>C32+J34</f>
        <v>44610</v>
      </c>
      <c r="K35" s="13">
        <f>J35-B35</f>
        <v>-6490</v>
      </c>
      <c r="L35" s="10"/>
      <c r="M35" s="10"/>
      <c r="N35" s="13"/>
    </row>
    <row r="36" spans="1:14">
      <c r="B36" s="10"/>
      <c r="C36" s="10"/>
      <c r="D36" s="10"/>
      <c r="E36" s="10"/>
      <c r="F36" s="10"/>
      <c r="G36" s="10"/>
      <c r="H36" s="12"/>
      <c r="I36" s="12"/>
      <c r="J36" s="12"/>
      <c r="K36" s="13"/>
      <c r="L36" s="10"/>
      <c r="M36" s="10"/>
      <c r="N36" s="10"/>
    </row>
    <row r="37" spans="1:14">
      <c r="B37" s="10"/>
      <c r="C37" s="10"/>
      <c r="D37" s="10"/>
      <c r="E37" s="10"/>
      <c r="F37" s="10"/>
      <c r="G37" s="10"/>
      <c r="H37" s="12"/>
      <c r="I37" s="12"/>
      <c r="J37" s="12"/>
      <c r="K37" s="13"/>
      <c r="L37" s="10"/>
      <c r="M37" s="10"/>
      <c r="N37" s="10"/>
    </row>
    <row r="38" spans="1:14">
      <c r="B38" s="10"/>
      <c r="C38" s="10"/>
      <c r="D38" s="10"/>
      <c r="E38" s="10"/>
      <c r="F38" s="10"/>
      <c r="G38" s="10"/>
      <c r="H38" s="12"/>
      <c r="I38" s="12"/>
      <c r="J38" s="12"/>
      <c r="K38" s="13"/>
      <c r="L38" s="10"/>
      <c r="M38" s="10"/>
      <c r="N38" s="10"/>
    </row>
    <row r="39" spans="1:14" s="7" customFormat="1">
      <c r="A39" s="1" t="s">
        <v>15</v>
      </c>
      <c r="B39" s="10" t="s">
        <v>16</v>
      </c>
      <c r="C39" s="10">
        <v>17</v>
      </c>
      <c r="D39" s="10" t="s">
        <v>163</v>
      </c>
      <c r="E39" s="10"/>
      <c r="F39" s="10"/>
      <c r="G39" s="10">
        <v>16</v>
      </c>
      <c r="H39" s="12">
        <v>402.78</v>
      </c>
      <c r="I39" s="12">
        <v>456.91</v>
      </c>
      <c r="J39" s="12">
        <f>G39*I39</f>
        <v>7310.56</v>
      </c>
      <c r="K39" s="13"/>
      <c r="L39" s="10"/>
      <c r="M39" s="10"/>
      <c r="N39" s="13"/>
    </row>
    <row r="40" spans="1:14" s="7" customFormat="1">
      <c r="A40" s="1"/>
      <c r="B40" s="10" t="s">
        <v>13</v>
      </c>
      <c r="C40" s="10"/>
      <c r="D40" s="10"/>
      <c r="E40" s="10"/>
      <c r="F40" s="10"/>
      <c r="G40" s="10"/>
      <c r="H40" s="12"/>
      <c r="I40" s="12" t="s">
        <v>9</v>
      </c>
      <c r="J40" s="12">
        <f>SUM(J39:J39)</f>
        <v>7310.56</v>
      </c>
      <c r="K40" s="13"/>
      <c r="L40" s="10"/>
      <c r="M40" s="10"/>
      <c r="N40" s="13"/>
    </row>
    <row r="41" spans="1:14" s="7" customFormat="1">
      <c r="A41" s="1" t="s">
        <v>23</v>
      </c>
      <c r="B41" s="10">
        <v>10300</v>
      </c>
      <c r="C41" s="10"/>
      <c r="D41" s="10"/>
      <c r="E41" s="10"/>
      <c r="F41" s="10"/>
      <c r="G41" s="10"/>
      <c r="H41" s="12"/>
      <c r="I41" s="12" t="s">
        <v>10</v>
      </c>
      <c r="J41" s="12">
        <f>C39+J40</f>
        <v>7327.56</v>
      </c>
      <c r="K41" s="13">
        <f t="shared" ref="K41:K53" si="11">J41-B41</f>
        <v>-2972.4399999999996</v>
      </c>
      <c r="L41" s="10"/>
      <c r="M41" s="10"/>
      <c r="N41" s="13"/>
    </row>
    <row r="42" spans="1:14">
      <c r="B42" s="10"/>
      <c r="C42" s="10"/>
      <c r="D42" s="10"/>
      <c r="E42" s="10"/>
      <c r="F42" s="10"/>
      <c r="G42" s="10"/>
      <c r="H42" s="12"/>
      <c r="I42" s="12"/>
      <c r="J42" s="12"/>
      <c r="K42" s="13"/>
      <c r="L42" s="10"/>
      <c r="M42" s="10"/>
      <c r="N42" s="10"/>
    </row>
    <row r="43" spans="1:14" s="7" customFormat="1">
      <c r="A43" s="1" t="s">
        <v>15</v>
      </c>
      <c r="B43" s="10" t="s">
        <v>17</v>
      </c>
      <c r="C43" s="10">
        <v>29</v>
      </c>
      <c r="D43" s="10" t="s">
        <v>24</v>
      </c>
      <c r="E43" s="10"/>
      <c r="F43" s="10"/>
      <c r="G43" s="10">
        <v>75</v>
      </c>
      <c r="H43" s="12">
        <v>65.2</v>
      </c>
      <c r="I43" s="12">
        <v>26.53</v>
      </c>
      <c r="J43" s="12">
        <f t="shared" ref="J43" si="12">G43*I43</f>
        <v>1989.75</v>
      </c>
      <c r="K43" s="13"/>
      <c r="L43" s="10" t="s">
        <v>161</v>
      </c>
      <c r="M43" s="10"/>
      <c r="N43" s="13"/>
    </row>
    <row r="44" spans="1:14" s="7" customFormat="1">
      <c r="A44" s="1"/>
      <c r="B44" s="10"/>
      <c r="C44" s="10"/>
      <c r="D44" s="10" t="s">
        <v>163</v>
      </c>
      <c r="E44" s="10"/>
      <c r="F44" s="10"/>
      <c r="G44" s="10">
        <v>17</v>
      </c>
      <c r="H44" s="12">
        <v>402.2</v>
      </c>
      <c r="I44" s="12">
        <v>456.91</v>
      </c>
      <c r="J44" s="12">
        <f>G44*I44</f>
        <v>7767.47</v>
      </c>
      <c r="K44" s="13"/>
      <c r="L44" s="10"/>
      <c r="M44" s="10"/>
      <c r="N44" s="13"/>
    </row>
    <row r="45" spans="1:14" s="7" customFormat="1">
      <c r="A45" s="1"/>
      <c r="B45" s="10" t="s">
        <v>13</v>
      </c>
      <c r="C45" s="10"/>
      <c r="D45" s="10"/>
      <c r="E45" s="10"/>
      <c r="F45" s="10"/>
      <c r="G45" s="10"/>
      <c r="H45" s="12"/>
      <c r="I45" s="12" t="s">
        <v>9</v>
      </c>
      <c r="J45" s="12">
        <f>SUM(J43:J44)</f>
        <v>9757.2200000000012</v>
      </c>
      <c r="K45" s="13"/>
      <c r="L45" s="10"/>
      <c r="M45" s="10"/>
      <c r="N45" s="13"/>
    </row>
    <row r="46" spans="1:14" s="7" customFormat="1">
      <c r="A46" s="1" t="s">
        <v>23</v>
      </c>
      <c r="B46" s="10">
        <v>17000</v>
      </c>
      <c r="C46" s="10"/>
      <c r="D46" s="10"/>
      <c r="E46" s="10"/>
      <c r="F46" s="10"/>
      <c r="G46" s="10"/>
      <c r="H46" s="12"/>
      <c r="I46" s="12" t="s">
        <v>10</v>
      </c>
      <c r="J46" s="12">
        <f>C43+J45</f>
        <v>9786.2200000000012</v>
      </c>
      <c r="K46" s="13">
        <f t="shared" si="11"/>
        <v>-7213.7799999999988</v>
      </c>
      <c r="L46" s="10"/>
      <c r="M46" s="10"/>
      <c r="N46" s="13"/>
    </row>
    <row r="47" spans="1:14">
      <c r="B47" s="10"/>
      <c r="C47" s="10"/>
      <c r="D47" s="10"/>
      <c r="E47" s="10"/>
      <c r="F47" s="10"/>
      <c r="G47" s="10"/>
      <c r="H47" s="12"/>
      <c r="I47" s="12"/>
      <c r="J47" s="12"/>
      <c r="K47" s="13"/>
      <c r="L47" s="10"/>
      <c r="M47" s="10"/>
      <c r="N47" s="10"/>
    </row>
    <row r="48" spans="1:14" s="7" customFormat="1">
      <c r="A48" s="1" t="s">
        <v>15</v>
      </c>
      <c r="B48" s="10" t="s">
        <v>20</v>
      </c>
      <c r="C48" s="10">
        <v>121</v>
      </c>
      <c r="D48" s="10" t="s">
        <v>68</v>
      </c>
      <c r="E48" s="10"/>
      <c r="F48" s="10"/>
      <c r="G48" s="10">
        <v>1300</v>
      </c>
      <c r="H48" s="12">
        <v>5.4</v>
      </c>
      <c r="I48" s="12">
        <v>3.4</v>
      </c>
      <c r="J48" s="12">
        <f t="shared" ref="J48" si="13">G48*I48</f>
        <v>4420</v>
      </c>
      <c r="K48" s="13"/>
      <c r="L48" s="10" t="s">
        <v>206</v>
      </c>
      <c r="M48" s="10"/>
      <c r="N48" s="13"/>
    </row>
    <row r="49" spans="1:14" s="7" customFormat="1">
      <c r="A49" s="1"/>
      <c r="B49" s="10" t="s">
        <v>12</v>
      </c>
      <c r="C49" s="10"/>
      <c r="D49" s="10"/>
      <c r="E49" s="10"/>
      <c r="F49" s="10"/>
      <c r="G49" s="10"/>
      <c r="H49" s="12"/>
      <c r="I49" s="12" t="s">
        <v>9</v>
      </c>
      <c r="J49" s="12">
        <f>SUM(J48:J48)</f>
        <v>4420</v>
      </c>
      <c r="K49" s="13"/>
      <c r="L49" s="10"/>
      <c r="M49" s="10"/>
      <c r="N49" s="13"/>
    </row>
    <row r="50" spans="1:14" s="7" customFormat="1">
      <c r="A50" s="1" t="s">
        <v>23</v>
      </c>
      <c r="B50" s="10">
        <v>14100</v>
      </c>
      <c r="C50" s="10"/>
      <c r="D50" s="10"/>
      <c r="E50" s="10"/>
      <c r="F50" s="10"/>
      <c r="G50" s="10"/>
      <c r="H50" s="12"/>
      <c r="I50" s="12" t="s">
        <v>10</v>
      </c>
      <c r="J50" s="12">
        <f>C48+J49</f>
        <v>4541</v>
      </c>
      <c r="K50" s="13">
        <f t="shared" si="11"/>
        <v>-9559</v>
      </c>
      <c r="L50" s="10"/>
      <c r="M50" s="10"/>
      <c r="N50" s="13"/>
    </row>
    <row r="51" spans="1:14">
      <c r="B51" s="10"/>
      <c r="C51" s="10"/>
      <c r="D51" s="10"/>
      <c r="E51" s="10"/>
      <c r="F51" s="10"/>
      <c r="G51" s="10"/>
      <c r="H51" s="12"/>
      <c r="I51" s="12"/>
      <c r="J51" s="12"/>
      <c r="K51" s="13"/>
      <c r="L51" s="10"/>
      <c r="M51" s="10"/>
      <c r="N51" s="10"/>
    </row>
    <row r="52" spans="1:14">
      <c r="B52" s="10"/>
      <c r="C52" s="10"/>
      <c r="D52" s="10"/>
      <c r="E52" s="10"/>
      <c r="F52" s="10"/>
      <c r="G52" s="10"/>
      <c r="H52" s="12"/>
      <c r="I52" s="12"/>
      <c r="J52" s="12"/>
      <c r="K52" s="13"/>
      <c r="L52" s="10"/>
      <c r="M52" s="10"/>
      <c r="N52" s="10"/>
    </row>
    <row r="53" spans="1:14" s="7" customFormat="1">
      <c r="A53" s="1" t="s">
        <v>23</v>
      </c>
      <c r="B53" s="10">
        <f>B41+B46+B50</f>
        <v>41400</v>
      </c>
      <c r="C53" s="10"/>
      <c r="D53" s="10"/>
      <c r="E53" s="10"/>
      <c r="F53" s="10"/>
      <c r="G53" s="10"/>
      <c r="H53" s="12"/>
      <c r="I53" s="12" t="s">
        <v>14</v>
      </c>
      <c r="J53" s="12">
        <f>J41+J46+J49</f>
        <v>21533.780000000002</v>
      </c>
      <c r="K53" s="13">
        <f t="shared" si="11"/>
        <v>-19866.219999999998</v>
      </c>
      <c r="L53" s="10"/>
      <c r="M53" s="10"/>
      <c r="N53" s="13"/>
    </row>
    <row r="54" spans="1:14">
      <c r="B54" s="10"/>
      <c r="C54" s="10"/>
      <c r="D54" s="10"/>
      <c r="E54" s="10"/>
      <c r="F54" s="10"/>
      <c r="G54" s="10"/>
      <c r="H54" s="12"/>
      <c r="I54" s="12"/>
      <c r="J54" s="12"/>
      <c r="K54" s="13"/>
      <c r="L54" s="10"/>
      <c r="M54" s="10"/>
      <c r="N54" s="10"/>
    </row>
    <row r="55" spans="1:14">
      <c r="B55" s="10"/>
      <c r="C55" s="10"/>
      <c r="D55" s="10"/>
      <c r="E55" s="10"/>
      <c r="F55" s="10"/>
      <c r="G55" s="10"/>
      <c r="H55" s="12"/>
      <c r="I55" s="12"/>
      <c r="J55" s="12"/>
      <c r="K55" s="13"/>
      <c r="L55" s="10"/>
      <c r="M55" s="10"/>
      <c r="N55" s="10"/>
    </row>
    <row r="56" spans="1:14">
      <c r="B56" s="10"/>
      <c r="C56" s="10"/>
      <c r="D56" s="10"/>
      <c r="E56" s="10"/>
      <c r="F56" s="10"/>
      <c r="G56" s="10"/>
      <c r="H56" s="12"/>
      <c r="I56" s="12"/>
      <c r="J56" s="12"/>
      <c r="K56" s="13"/>
      <c r="L56" s="10"/>
      <c r="M56" s="10"/>
      <c r="N56" s="10"/>
    </row>
    <row r="57" spans="1:14">
      <c r="B57" s="10"/>
      <c r="C57" s="10"/>
      <c r="D57" s="10"/>
      <c r="E57" s="10"/>
      <c r="F57" s="10"/>
      <c r="G57" s="10"/>
      <c r="H57" s="12"/>
      <c r="I57" s="12"/>
      <c r="J57" s="12"/>
      <c r="K57" s="13"/>
      <c r="L57" s="10"/>
      <c r="M57" s="10"/>
      <c r="N57" s="10"/>
    </row>
    <row r="58" spans="1:14">
      <c r="B58" s="10"/>
      <c r="C58" s="10"/>
      <c r="D58" s="10"/>
      <c r="E58" s="10"/>
      <c r="F58" s="10"/>
      <c r="G58" s="10"/>
      <c r="H58" s="12"/>
      <c r="I58" s="12"/>
      <c r="J58" s="12"/>
      <c r="K58" s="13"/>
      <c r="L58" s="10"/>
      <c r="M58" s="10"/>
      <c r="N58" s="10"/>
    </row>
    <row r="59" spans="1:14">
      <c r="B59" s="10"/>
      <c r="C59" s="10"/>
      <c r="D59" s="10"/>
      <c r="E59" s="10"/>
      <c r="F59" s="10"/>
      <c r="G59" s="10"/>
      <c r="H59" s="12"/>
      <c r="I59" s="12"/>
      <c r="J59" s="12"/>
      <c r="K59" s="13"/>
      <c r="L59" s="10"/>
      <c r="M59" s="10"/>
      <c r="N59" s="10"/>
    </row>
    <row r="60" spans="1:14">
      <c r="B60" s="10"/>
      <c r="C60" s="10"/>
      <c r="D60" s="10"/>
      <c r="E60" s="10"/>
      <c r="F60" s="10"/>
      <c r="G60" s="10"/>
      <c r="H60" s="12"/>
      <c r="I60" s="12"/>
      <c r="J60" s="12"/>
      <c r="K60" s="13"/>
      <c r="L60" s="10"/>
      <c r="M60" s="10"/>
      <c r="N60" s="10"/>
    </row>
    <row r="61" spans="1:14">
      <c r="B61" s="10"/>
      <c r="C61" s="10"/>
      <c r="D61" s="10"/>
      <c r="E61" s="10"/>
      <c r="F61" s="10"/>
      <c r="G61" s="10"/>
      <c r="H61" s="12"/>
      <c r="I61" s="12"/>
      <c r="J61" s="12"/>
      <c r="K61" s="13"/>
      <c r="L61" s="10"/>
      <c r="M61" s="10"/>
      <c r="N61" s="10"/>
    </row>
    <row r="62" spans="1:14">
      <c r="B62" s="10"/>
      <c r="C62" s="10"/>
      <c r="D62" s="10"/>
      <c r="E62" s="10"/>
      <c r="F62" s="10"/>
      <c r="G62" s="10"/>
      <c r="H62" s="12"/>
      <c r="I62" s="12"/>
      <c r="J62" s="12"/>
      <c r="K62" s="13"/>
      <c r="L62" s="10"/>
      <c r="M62" s="10"/>
      <c r="N62" s="10"/>
    </row>
    <row r="63" spans="1:14">
      <c r="B63" s="10"/>
      <c r="C63" s="10"/>
      <c r="D63" s="10"/>
      <c r="E63" s="10"/>
      <c r="F63" s="10"/>
      <c r="G63" s="10"/>
      <c r="H63" s="12"/>
      <c r="I63" s="12"/>
      <c r="J63" s="12"/>
      <c r="K63" s="13"/>
      <c r="L63" s="10"/>
      <c r="M63" s="10"/>
      <c r="N63" s="10"/>
    </row>
    <row r="64" spans="1:14">
      <c r="B64" s="10"/>
      <c r="C64" s="10"/>
      <c r="D64" s="10"/>
      <c r="E64" s="10"/>
      <c r="F64" s="10"/>
      <c r="G64" s="10"/>
      <c r="H64" s="12"/>
      <c r="I64" s="12"/>
      <c r="J64" s="12"/>
      <c r="K64" s="13"/>
      <c r="L64" s="10"/>
      <c r="M64" s="10"/>
      <c r="N64" s="10"/>
    </row>
    <row r="65" spans="2:14">
      <c r="B65" s="10"/>
      <c r="C65" s="10"/>
      <c r="D65" s="10"/>
      <c r="E65" s="10"/>
      <c r="F65" s="10"/>
      <c r="G65" s="10"/>
      <c r="H65" s="12"/>
      <c r="I65" s="12"/>
      <c r="J65" s="12"/>
      <c r="K65" s="13"/>
      <c r="L65" s="10"/>
      <c r="M65" s="10"/>
      <c r="N65" s="10"/>
    </row>
    <row r="66" spans="2:14">
      <c r="B66" s="10"/>
      <c r="C66" s="10"/>
      <c r="D66" s="10"/>
      <c r="E66" s="10"/>
      <c r="F66" s="10"/>
      <c r="G66" s="10"/>
      <c r="H66" s="12"/>
      <c r="I66" s="12"/>
      <c r="J66" s="12"/>
      <c r="K66" s="13"/>
      <c r="L66" s="10"/>
      <c r="M66" s="10"/>
      <c r="N66" s="10"/>
    </row>
    <row r="67" spans="2:14">
      <c r="B67" s="10"/>
      <c r="C67" s="10"/>
      <c r="D67" s="10"/>
      <c r="E67" s="10"/>
      <c r="F67" s="10"/>
      <c r="G67" s="10"/>
      <c r="H67" s="12"/>
      <c r="I67" s="12"/>
      <c r="J67" s="12"/>
      <c r="K67" s="13"/>
      <c r="L67" s="10"/>
      <c r="M67" s="10"/>
      <c r="N67" s="10"/>
    </row>
    <row r="68" spans="2:14">
      <c r="B68" s="10"/>
      <c r="C68" s="10"/>
      <c r="D68" s="10"/>
      <c r="E68" s="10"/>
      <c r="F68" s="10"/>
      <c r="G68" s="10"/>
      <c r="H68" s="12"/>
      <c r="I68" s="12"/>
      <c r="J68" s="12"/>
      <c r="K68" s="13"/>
      <c r="L68" s="10"/>
      <c r="M68" s="10"/>
      <c r="N68" s="10"/>
    </row>
    <row r="69" spans="2:14">
      <c r="L69" s="10"/>
      <c r="M69" s="10"/>
      <c r="N69" s="10"/>
    </row>
    <row r="70" spans="2:14">
      <c r="L70" s="10"/>
      <c r="M70" s="10"/>
      <c r="N70" s="10"/>
    </row>
    <row r="71" spans="2:14">
      <c r="L71" s="10"/>
      <c r="M71" s="10"/>
      <c r="N71" s="10"/>
    </row>
    <row r="72" spans="2:14">
      <c r="L72" s="10"/>
      <c r="M72" s="10"/>
      <c r="N72" s="10"/>
    </row>
    <row r="73" spans="2:14">
      <c r="L73" s="10"/>
      <c r="M73" s="10"/>
      <c r="N73" s="10"/>
    </row>
    <row r="74" spans="2:14">
      <c r="L74" s="10"/>
      <c r="M74" s="10"/>
      <c r="N74" s="10"/>
    </row>
    <row r="75" spans="2:14">
      <c r="L75" s="10"/>
    </row>
    <row r="76" spans="2:14">
      <c r="L76" s="10"/>
    </row>
    <row r="77" spans="2:14">
      <c r="L77" s="10"/>
    </row>
    <row r="78" spans="2:14">
      <c r="L78" s="10"/>
    </row>
    <row r="79" spans="2:14">
      <c r="L79" s="10"/>
    </row>
    <row r="80" spans="2:14">
      <c r="L80" s="10"/>
    </row>
    <row r="81" spans="12:12">
      <c r="L81" s="10"/>
    </row>
    <row r="82" spans="12:12">
      <c r="L82" s="10"/>
    </row>
    <row r="83" spans="12:12">
      <c r="L83" s="10"/>
    </row>
    <row r="84" spans="12:12">
      <c r="L84" s="10"/>
    </row>
    <row r="85" spans="12:12">
      <c r="L85" s="10"/>
    </row>
    <row r="86" spans="12:12">
      <c r="L86" s="10"/>
    </row>
    <row r="87" spans="12:12">
      <c r="L87" s="10"/>
    </row>
    <row r="88" spans="12:12">
      <c r="L88" s="10"/>
    </row>
    <row r="89" spans="12:12">
      <c r="L89" s="10"/>
    </row>
    <row r="90" spans="12:12">
      <c r="L90" s="10"/>
    </row>
    <row r="91" spans="12:12">
      <c r="L91" s="10"/>
    </row>
    <row r="92" spans="12:12">
      <c r="L92" s="10"/>
    </row>
    <row r="93" spans="12:12">
      <c r="L9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zoomScale="90" zoomScaleNormal="90" workbookViewId="0">
      <selection activeCell="I22" sqref="I22:AD22"/>
    </sheetView>
  </sheetViews>
  <sheetFormatPr defaultColWidth="8.21875" defaultRowHeight="14.4"/>
  <cols>
    <col min="1" max="1" width="10.88671875" style="1" bestFit="1" customWidth="1"/>
    <col min="2" max="2" width="11.5546875" style="1" bestFit="1" customWidth="1"/>
    <col min="3" max="3" width="9" style="1" bestFit="1" customWidth="1"/>
    <col min="4" max="6" width="8.21875" style="1"/>
    <col min="7" max="7" width="8.33203125" style="1" bestFit="1" customWidth="1"/>
    <col min="8" max="10" width="11" style="4" bestFit="1" customWidth="1"/>
    <col min="11" max="11" width="14.44140625" style="7" customWidth="1"/>
    <col min="12" max="12" width="49.88671875" style="1" customWidth="1"/>
    <col min="13" max="13" width="29.88671875" style="1" customWidth="1"/>
    <col min="14" max="16384" width="8.21875" style="1"/>
  </cols>
  <sheetData>
    <row r="1" spans="1:13" s="2" customFormat="1">
      <c r="A1" s="2">
        <v>1.34</v>
      </c>
      <c r="B1" s="2" t="s">
        <v>0</v>
      </c>
      <c r="C1" s="2" t="s">
        <v>7</v>
      </c>
      <c r="D1" s="2" t="s">
        <v>2</v>
      </c>
      <c r="E1" s="2" t="s">
        <v>34</v>
      </c>
      <c r="F1" s="2" t="s">
        <v>31</v>
      </c>
      <c r="G1" s="2" t="s">
        <v>3</v>
      </c>
      <c r="H1" s="3" t="s">
        <v>21</v>
      </c>
      <c r="I1" s="3" t="s">
        <v>6</v>
      </c>
      <c r="J1" s="3" t="s">
        <v>8</v>
      </c>
      <c r="K1" s="6" t="s">
        <v>35</v>
      </c>
      <c r="L1" s="5" t="s">
        <v>4</v>
      </c>
      <c r="M1" s="2" t="s">
        <v>29</v>
      </c>
    </row>
    <row r="2" spans="1:13" ht="57.6" customHeight="1">
      <c r="L2" s="9" t="s">
        <v>37</v>
      </c>
    </row>
    <row r="3" spans="1:13">
      <c r="A3" s="1" t="s">
        <v>22</v>
      </c>
      <c r="B3" s="1">
        <v>27067767</v>
      </c>
      <c r="C3" s="1">
        <v>3250</v>
      </c>
      <c r="D3" s="1" t="s">
        <v>25</v>
      </c>
      <c r="E3" s="8">
        <v>43590</v>
      </c>
      <c r="F3" s="8"/>
      <c r="G3" s="1">
        <v>1500</v>
      </c>
      <c r="H3" s="4">
        <v>5.62</v>
      </c>
      <c r="I3" s="4">
        <v>4.75</v>
      </c>
      <c r="J3" s="4">
        <f t="shared" ref="J3:J8" si="0">G3*I3</f>
        <v>7125</v>
      </c>
      <c r="K3" s="7" t="e">
        <f t="shared" ref="K3:K8" ca="1" si="1">IF(AND(F3&lt;&gt;"", I3/H3&lt;=0.75),"Stop Lose!",IF(AND(F3&lt;&gt;"", _xlfn.DAYS(TODAY(), E3)&gt;=2), "Hold Too Long", "Ok"))</f>
        <v>#NAME?</v>
      </c>
      <c r="L3" s="1" t="s">
        <v>28</v>
      </c>
    </row>
    <row r="4" spans="1:13">
      <c r="D4" s="1" t="s">
        <v>32</v>
      </c>
      <c r="E4" s="8">
        <v>43619</v>
      </c>
      <c r="F4" s="8">
        <v>43665</v>
      </c>
      <c r="G4" s="1">
        <v>15000</v>
      </c>
      <c r="H4" s="4">
        <v>0.1</v>
      </c>
      <c r="I4" s="4">
        <v>0.04</v>
      </c>
      <c r="J4" s="4">
        <f>G4*I4</f>
        <v>600</v>
      </c>
      <c r="K4" s="7" t="str">
        <f ca="1">IF(AND(F4&lt;&gt;"", I4/H4&lt;=0.75),"Stop Lose!",IF(AND(F4&lt;&gt;"", _xlfn.DAYS(TODAY(), E4)&gt;=2), "Hold Too Long", "Ok"))</f>
        <v>Stop Lose!</v>
      </c>
    </row>
    <row r="5" spans="1:13">
      <c r="D5" s="1" t="s">
        <v>32</v>
      </c>
      <c r="E5" s="8">
        <v>43636</v>
      </c>
      <c r="F5" s="8">
        <v>43665</v>
      </c>
      <c r="G5" s="1">
        <v>6000</v>
      </c>
      <c r="H5" s="4">
        <v>0.31</v>
      </c>
      <c r="I5" s="4">
        <v>0.25</v>
      </c>
      <c r="J5" s="4">
        <f>G5*I5</f>
        <v>1500</v>
      </c>
      <c r="K5" s="7" t="e">
        <f ca="1">IF(AND(F5&lt;&gt;"", I5/H5&lt;=0.75),"Stop Lose!",IF(AND(F5&lt;&gt;"", _xlfn.DAYS(TODAY(), E5)&gt;=2), "Hold Too Long", "Ok"))</f>
        <v>#NAME?</v>
      </c>
    </row>
    <row r="6" spans="1:13">
      <c r="D6" s="1" t="s">
        <v>33</v>
      </c>
      <c r="E6" s="8">
        <v>43619</v>
      </c>
      <c r="F6" s="8">
        <v>43665</v>
      </c>
      <c r="G6" s="1">
        <v>13000</v>
      </c>
      <c r="H6" s="4">
        <v>0.39</v>
      </c>
      <c r="I6" s="4">
        <v>0.05</v>
      </c>
      <c r="J6" s="4">
        <f>G6*I6</f>
        <v>650</v>
      </c>
      <c r="K6" s="7" t="str">
        <f ca="1">IF(AND(F6&lt;&gt;"", I6/H6&lt;=0.75),"Stop Lose!",IF(AND(F6&lt;&gt;"", _xlfn.DAYS(TODAY(), E6)&gt;=2), "Hold Too Long", "Ok"))</f>
        <v>Stop Lose!</v>
      </c>
      <c r="L6" s="1" t="s">
        <v>50</v>
      </c>
    </row>
    <row r="7" spans="1:13">
      <c r="D7" s="1" t="s">
        <v>33</v>
      </c>
      <c r="E7" s="8">
        <v>43636</v>
      </c>
      <c r="F7" s="8">
        <v>43665</v>
      </c>
      <c r="G7" s="1">
        <v>6000</v>
      </c>
      <c r="H7" s="4">
        <v>0.35</v>
      </c>
      <c r="I7" s="4">
        <v>0.1</v>
      </c>
      <c r="J7" s="4">
        <f>G7*I7</f>
        <v>600</v>
      </c>
      <c r="K7" s="7" t="str">
        <f ca="1">IF(AND(F7&lt;&gt;"", I7/H7&lt;=0.75),"Stop Lose!",IF(AND(F7&lt;&gt;"", _xlfn.DAYS(TODAY(), E7)&gt;=2), "Hold Too Long", "Ok"))</f>
        <v>Stop Lose!</v>
      </c>
    </row>
    <row r="8" spans="1:13">
      <c r="D8" s="1" t="s">
        <v>46</v>
      </c>
      <c r="E8" s="8">
        <v>43643</v>
      </c>
      <c r="F8" s="8">
        <v>43658</v>
      </c>
      <c r="G8" s="1">
        <v>2000</v>
      </c>
      <c r="H8" s="4">
        <v>0.8</v>
      </c>
      <c r="I8" s="4">
        <v>0.08</v>
      </c>
      <c r="J8" s="4">
        <f t="shared" si="0"/>
        <v>160</v>
      </c>
      <c r="K8" s="7" t="str">
        <f t="shared" ca="1" si="1"/>
        <v>Stop Lose!</v>
      </c>
    </row>
    <row r="9" spans="1:13">
      <c r="B9" s="1" t="s">
        <v>12</v>
      </c>
      <c r="I9" s="4" t="s">
        <v>9</v>
      </c>
      <c r="J9" s="4">
        <f>SUM(J3:J8)</f>
        <v>10635</v>
      </c>
      <c r="L9" s="1">
        <f>SUMIF(F3:F8, "&lt;&gt;",J3:J8)</f>
        <v>3510</v>
      </c>
      <c r="M9" s="1" t="s">
        <v>36</v>
      </c>
    </row>
    <row r="10" spans="1:13">
      <c r="A10" s="1" t="s">
        <v>23</v>
      </c>
      <c r="B10" s="1">
        <v>68300</v>
      </c>
      <c r="H10" s="4">
        <v>14315</v>
      </c>
      <c r="I10" s="4" t="s">
        <v>10</v>
      </c>
      <c r="J10" s="4">
        <f>C3+J9</f>
        <v>13885</v>
      </c>
      <c r="K10" s="7">
        <f>J10-H10</f>
        <v>-430</v>
      </c>
      <c r="L10" s="4"/>
      <c r="M10" s="4"/>
    </row>
    <row r="11" spans="1:13">
      <c r="L11" s="4"/>
      <c r="M11" s="4"/>
    </row>
    <row r="12" spans="1:13">
      <c r="A12" s="1" t="s">
        <v>22</v>
      </c>
      <c r="B12" s="1">
        <v>51927769</v>
      </c>
      <c r="C12" s="1">
        <v>757</v>
      </c>
      <c r="D12" s="1" t="s">
        <v>26</v>
      </c>
      <c r="E12" s="8">
        <v>43628</v>
      </c>
      <c r="F12" s="8">
        <v>43658</v>
      </c>
      <c r="G12" s="1">
        <v>1200</v>
      </c>
      <c r="H12" s="4">
        <v>3.92</v>
      </c>
      <c r="I12" s="4">
        <v>0.39</v>
      </c>
      <c r="J12" s="4">
        <f t="shared" ref="J12" si="2">G12*I12</f>
        <v>468</v>
      </c>
      <c r="K12" s="7" t="str">
        <f t="shared" ref="K12" ca="1" si="3">IF(AND(F12&lt;&gt;"", I12/H12&lt;=0.75),"Stop Lose!",IF(AND(F12&lt;&gt;"", _xlfn.DAYS(TODAY(), E12)&gt;=2), "Hold Too Long", "Ok"))</f>
        <v>Stop Lose!</v>
      </c>
    </row>
    <row r="13" spans="1:13">
      <c r="B13" s="1" t="s">
        <v>12</v>
      </c>
      <c r="I13" s="4" t="s">
        <v>9</v>
      </c>
      <c r="J13" s="4">
        <f>SUM(J12:J12)</f>
        <v>468</v>
      </c>
    </row>
    <row r="14" spans="1:13">
      <c r="A14" s="1" t="s">
        <v>23</v>
      </c>
      <c r="B14" s="1">
        <v>5000</v>
      </c>
      <c r="H14" s="4">
        <v>5000</v>
      </c>
      <c r="I14" s="4" t="s">
        <v>10</v>
      </c>
      <c r="J14" s="4">
        <f>C12+J13</f>
        <v>1225</v>
      </c>
      <c r="K14" s="7">
        <f>J14-H14</f>
        <v>-3775</v>
      </c>
      <c r="L14" s="4"/>
      <c r="M14" s="4"/>
    </row>
    <row r="16" spans="1:13" s="7" customFormat="1">
      <c r="A16" s="1" t="s">
        <v>1</v>
      </c>
      <c r="B16" s="1" t="s">
        <v>5</v>
      </c>
      <c r="C16" s="1">
        <v>290</v>
      </c>
      <c r="D16" s="1" t="s">
        <v>25</v>
      </c>
      <c r="E16" s="1"/>
      <c r="F16" s="1"/>
      <c r="G16" s="1">
        <v>1700</v>
      </c>
      <c r="H16" s="4">
        <v>5.28</v>
      </c>
      <c r="I16" s="4">
        <v>4.8</v>
      </c>
      <c r="J16" s="4">
        <f>G16*I16</f>
        <v>8160</v>
      </c>
      <c r="L16" s="1"/>
      <c r="M16" s="1"/>
    </row>
    <row r="17" spans="1:13" s="7" customFormat="1">
      <c r="A17" s="1"/>
      <c r="B17" s="1"/>
      <c r="C17" s="1"/>
      <c r="D17" s="1" t="s">
        <v>11</v>
      </c>
      <c r="E17" s="1"/>
      <c r="F17" s="1"/>
      <c r="G17" s="1">
        <v>450</v>
      </c>
      <c r="H17" s="4">
        <v>23.66</v>
      </c>
      <c r="I17" s="4">
        <v>18.87</v>
      </c>
      <c r="J17" s="4">
        <f>G17*I17</f>
        <v>8491.5</v>
      </c>
      <c r="L17" s="1"/>
      <c r="M17" s="1"/>
    </row>
    <row r="18" spans="1:13" s="7" customFormat="1">
      <c r="A18" s="1"/>
      <c r="B18" s="1" t="s">
        <v>13</v>
      </c>
      <c r="C18" s="1"/>
      <c r="D18" s="1"/>
      <c r="E18" s="1"/>
      <c r="F18" s="1"/>
      <c r="G18" s="1"/>
      <c r="H18" s="4"/>
      <c r="I18" s="4" t="s">
        <v>9</v>
      </c>
      <c r="J18" s="4">
        <f>SUM(J16:J17)</f>
        <v>16651.5</v>
      </c>
      <c r="L18" s="1"/>
      <c r="M18" s="1"/>
    </row>
    <row r="19" spans="1:13" s="7" customFormat="1">
      <c r="A19" s="1" t="s">
        <v>23</v>
      </c>
      <c r="B19" s="1">
        <v>22000</v>
      </c>
      <c r="C19" s="1"/>
      <c r="D19" s="1"/>
      <c r="E19" s="1"/>
      <c r="F19" s="1"/>
      <c r="G19" s="1"/>
      <c r="H19" s="4"/>
      <c r="I19" s="4" t="s">
        <v>10</v>
      </c>
      <c r="J19" s="4">
        <f>C16+J18</f>
        <v>16941.5</v>
      </c>
      <c r="K19" s="7">
        <f>J19-B19</f>
        <v>-5058.5</v>
      </c>
      <c r="L19" s="1"/>
      <c r="M19" s="1"/>
    </row>
    <row r="21" spans="1:13" s="7" customFormat="1">
      <c r="A21" s="1" t="s">
        <v>23</v>
      </c>
      <c r="B21" s="1">
        <f>B10+B14+B19</f>
        <v>95300</v>
      </c>
      <c r="C21" s="1"/>
      <c r="D21" s="1"/>
      <c r="E21" s="1"/>
      <c r="F21" s="1"/>
      <c r="G21" s="1"/>
      <c r="H21" s="4"/>
      <c r="I21" s="4" t="s">
        <v>14</v>
      </c>
      <c r="J21" s="4">
        <f>J10+J14+J19</f>
        <v>32051.5</v>
      </c>
      <c r="L21" s="1"/>
      <c r="M21" s="1"/>
    </row>
    <row r="24" spans="1:13" s="7" customFormat="1">
      <c r="A24" s="1" t="s">
        <v>15</v>
      </c>
      <c r="B24" s="1" t="s">
        <v>19</v>
      </c>
      <c r="C24" s="1">
        <v>170</v>
      </c>
      <c r="D24" s="1" t="s">
        <v>24</v>
      </c>
      <c r="E24" s="1"/>
      <c r="F24" s="1"/>
      <c r="G24" s="1">
        <v>100</v>
      </c>
      <c r="H24" s="4">
        <v>73.819999999999993</v>
      </c>
      <c r="I24" s="4">
        <v>56.85</v>
      </c>
      <c r="J24" s="4">
        <f t="shared" ref="J24:J26" si="4">G24*I24</f>
        <v>5685</v>
      </c>
      <c r="L24" s="1"/>
      <c r="M24" s="1"/>
    </row>
    <row r="25" spans="1:13" s="7" customFormat="1">
      <c r="A25" s="1"/>
      <c r="B25" s="1"/>
      <c r="C25" s="1"/>
      <c r="D25" s="1" t="s">
        <v>27</v>
      </c>
      <c r="E25" s="1"/>
      <c r="F25" s="1"/>
      <c r="G25" s="1">
        <v>400</v>
      </c>
      <c r="H25" s="4">
        <v>22.26</v>
      </c>
      <c r="I25" s="4">
        <v>22</v>
      </c>
      <c r="J25" s="4">
        <f t="shared" si="4"/>
        <v>8800</v>
      </c>
      <c r="L25" s="1"/>
      <c r="M25" s="1"/>
    </row>
    <row r="26" spans="1:13" s="7" customFormat="1">
      <c r="A26" s="1"/>
      <c r="B26" s="1"/>
      <c r="C26" s="1"/>
      <c r="D26" s="1" t="s">
        <v>40</v>
      </c>
      <c r="E26" s="1"/>
      <c r="F26" s="1"/>
      <c r="G26" s="1">
        <v>1900</v>
      </c>
      <c r="H26" s="4">
        <v>9.25</v>
      </c>
      <c r="I26" s="4">
        <v>8.8000000000000007</v>
      </c>
      <c r="J26" s="4">
        <f t="shared" si="4"/>
        <v>16720</v>
      </c>
      <c r="L26" s="1"/>
      <c r="M26" s="1"/>
    </row>
    <row r="27" spans="1:13" s="7" customFormat="1">
      <c r="A27" s="1"/>
      <c r="B27" s="1"/>
      <c r="C27" s="1"/>
      <c r="D27" s="1" t="s">
        <v>25</v>
      </c>
      <c r="E27" s="1"/>
      <c r="F27" s="1"/>
      <c r="G27" s="1">
        <v>1520</v>
      </c>
      <c r="H27" s="4">
        <v>4.33</v>
      </c>
      <c r="I27" s="4">
        <v>4.91</v>
      </c>
      <c r="J27" s="4">
        <f>G27*I27*A1</f>
        <v>10000.688</v>
      </c>
      <c r="L27" s="1"/>
      <c r="M27" s="1"/>
    </row>
    <row r="28" spans="1:13" s="7" customFormat="1">
      <c r="A28" s="1"/>
      <c r="B28" s="1" t="s">
        <v>13</v>
      </c>
      <c r="C28" s="1"/>
      <c r="D28" s="1"/>
      <c r="E28" s="1"/>
      <c r="F28" s="1"/>
      <c r="G28" s="1"/>
      <c r="H28" s="4"/>
      <c r="I28" s="4" t="s">
        <v>9</v>
      </c>
      <c r="J28" s="4">
        <f>SUM(J24:J27)</f>
        <v>41205.688000000002</v>
      </c>
      <c r="L28" s="1"/>
      <c r="M28" s="1"/>
    </row>
    <row r="29" spans="1:13" s="7" customFormat="1">
      <c r="A29" s="1" t="s">
        <v>23</v>
      </c>
      <c r="B29" s="1">
        <v>58582</v>
      </c>
      <c r="C29" s="1"/>
      <c r="D29" s="1"/>
      <c r="E29" s="1"/>
      <c r="F29" s="1"/>
      <c r="G29" s="1"/>
      <c r="H29" s="4"/>
      <c r="I29" s="4" t="s">
        <v>10</v>
      </c>
      <c r="J29" s="4">
        <f>C24+J28</f>
        <v>41375.688000000002</v>
      </c>
      <c r="L29" s="1"/>
      <c r="M29" s="1"/>
    </row>
    <row r="33" spans="1:13" s="7" customFormat="1">
      <c r="A33" s="1" t="s">
        <v>15</v>
      </c>
      <c r="B33" s="1" t="s">
        <v>16</v>
      </c>
      <c r="C33" s="1">
        <v>38</v>
      </c>
      <c r="D33" s="1" t="s">
        <v>25</v>
      </c>
      <c r="E33" s="1"/>
      <c r="F33" s="1"/>
      <c r="G33" s="1">
        <v>400</v>
      </c>
      <c r="H33" s="4">
        <v>5.69</v>
      </c>
      <c r="I33" s="4">
        <v>4.8</v>
      </c>
      <c r="J33" s="4">
        <f t="shared" ref="J33" si="5">G33*I33</f>
        <v>1920</v>
      </c>
      <c r="L33" s="1"/>
      <c r="M33" s="1"/>
    </row>
    <row r="34" spans="1:13" s="7" customFormat="1">
      <c r="A34" s="1"/>
      <c r="B34" s="1" t="s">
        <v>13</v>
      </c>
      <c r="C34" s="1"/>
      <c r="D34" s="1"/>
      <c r="E34" s="1"/>
      <c r="F34" s="1"/>
      <c r="G34" s="1"/>
      <c r="H34" s="4"/>
      <c r="I34" s="4" t="s">
        <v>9</v>
      </c>
      <c r="J34" s="4">
        <f>SUM(J33:J33)*A1</f>
        <v>2572.8000000000002</v>
      </c>
      <c r="L34" s="1"/>
      <c r="M34" s="1"/>
    </row>
    <row r="35" spans="1:13" s="7" customFormat="1">
      <c r="A35" s="1" t="s">
        <v>23</v>
      </c>
      <c r="B35" s="1">
        <v>6000</v>
      </c>
      <c r="C35" s="1"/>
      <c r="D35" s="1"/>
      <c r="E35" s="1"/>
      <c r="F35" s="1"/>
      <c r="G35" s="1"/>
      <c r="H35" s="4"/>
      <c r="I35" s="4" t="s">
        <v>10</v>
      </c>
      <c r="J35" s="4">
        <f>C33+J34</f>
        <v>2610.8000000000002</v>
      </c>
      <c r="L35" s="1"/>
      <c r="M35" s="1"/>
    </row>
    <row r="37" spans="1:13" s="7" customFormat="1">
      <c r="A37" s="1" t="s">
        <v>15</v>
      </c>
      <c r="B37" s="1" t="s">
        <v>17</v>
      </c>
      <c r="C37" s="1">
        <v>417</v>
      </c>
      <c r="D37" s="1" t="s">
        <v>24</v>
      </c>
      <c r="E37" s="1"/>
      <c r="F37" s="1"/>
      <c r="G37" s="1">
        <v>75</v>
      </c>
      <c r="H37" s="4">
        <v>65.2</v>
      </c>
      <c r="I37" s="4">
        <v>56.85</v>
      </c>
      <c r="J37" s="4">
        <f t="shared" ref="J37" si="6">G37*I37</f>
        <v>4263.75</v>
      </c>
      <c r="L37" s="1"/>
      <c r="M37" s="1"/>
    </row>
    <row r="38" spans="1:13" s="7" customFormat="1">
      <c r="A38" s="1"/>
      <c r="B38" s="1"/>
      <c r="C38" s="1"/>
      <c r="D38" s="1" t="s">
        <v>25</v>
      </c>
      <c r="E38" s="1"/>
      <c r="F38" s="1"/>
      <c r="G38" s="1">
        <v>1200</v>
      </c>
      <c r="H38" s="4">
        <v>5.6</v>
      </c>
      <c r="I38" s="4">
        <v>4.8</v>
      </c>
      <c r="J38" s="4">
        <f>G38*I38*A1</f>
        <v>7718.4000000000005</v>
      </c>
      <c r="L38" s="1"/>
      <c r="M38" s="1"/>
    </row>
    <row r="39" spans="1:13" s="7" customFormat="1">
      <c r="A39" s="1"/>
      <c r="B39" s="1" t="s">
        <v>13</v>
      </c>
      <c r="C39" s="1"/>
      <c r="D39" s="1"/>
      <c r="E39" s="1"/>
      <c r="F39" s="1"/>
      <c r="G39" s="1"/>
      <c r="H39" s="4"/>
      <c r="I39" s="4" t="s">
        <v>9</v>
      </c>
      <c r="J39" s="4">
        <f>SUM(J37:J38)*1.3</f>
        <v>15576.795000000002</v>
      </c>
      <c r="L39" s="1"/>
      <c r="M39" s="1"/>
    </row>
    <row r="40" spans="1:13" s="7" customFormat="1">
      <c r="A40" s="1" t="s">
        <v>23</v>
      </c>
      <c r="B40" s="1">
        <v>17000</v>
      </c>
      <c r="C40" s="1"/>
      <c r="D40" s="1"/>
      <c r="E40" s="1"/>
      <c r="F40" s="1"/>
      <c r="G40" s="1"/>
      <c r="H40" s="4"/>
      <c r="I40" s="4" t="s">
        <v>10</v>
      </c>
      <c r="J40" s="4">
        <f>C37+J39</f>
        <v>15993.795000000002</v>
      </c>
      <c r="L40" s="1"/>
      <c r="M40" s="1"/>
    </row>
    <row r="42" spans="1:13" s="7" customFormat="1">
      <c r="A42" s="1" t="s">
        <v>15</v>
      </c>
      <c r="B42" s="1" t="s">
        <v>20</v>
      </c>
      <c r="C42" s="1">
        <v>22</v>
      </c>
      <c r="D42" s="1" t="s">
        <v>18</v>
      </c>
      <c r="E42" s="1"/>
      <c r="F42" s="1"/>
      <c r="G42" s="1">
        <v>0</v>
      </c>
      <c r="H42" s="4">
        <v>6.01</v>
      </c>
      <c r="I42" s="4">
        <v>3.94</v>
      </c>
      <c r="J42" s="4">
        <f t="shared" ref="J42" si="7">G42*I42</f>
        <v>0</v>
      </c>
      <c r="L42" s="1"/>
      <c r="M42" s="1"/>
    </row>
    <row r="43" spans="1:13" s="7" customFormat="1">
      <c r="A43" s="1"/>
      <c r="B43" s="1"/>
      <c r="C43" s="1"/>
      <c r="D43" s="1" t="s">
        <v>25</v>
      </c>
      <c r="E43" s="1"/>
      <c r="F43" s="1"/>
      <c r="G43" s="1">
        <v>1330</v>
      </c>
      <c r="H43" s="4">
        <v>6.07</v>
      </c>
      <c r="I43" s="4">
        <v>4.8</v>
      </c>
      <c r="J43" s="4">
        <f>G43*I43*A1</f>
        <v>8554.5600000000013</v>
      </c>
      <c r="L43" s="1"/>
      <c r="M43" s="1"/>
    </row>
    <row r="44" spans="1:13" s="7" customFormat="1">
      <c r="A44" s="1"/>
      <c r="B44" s="1" t="s">
        <v>12</v>
      </c>
      <c r="C44" s="1"/>
      <c r="D44" s="1"/>
      <c r="E44" s="1"/>
      <c r="F44" s="1"/>
      <c r="G44" s="1"/>
      <c r="H44" s="4"/>
      <c r="I44" s="4" t="s">
        <v>9</v>
      </c>
      <c r="J44" s="4">
        <f>SUM(J42:J43)</f>
        <v>8554.5600000000013</v>
      </c>
      <c r="L44" s="1"/>
      <c r="M44" s="1"/>
    </row>
    <row r="45" spans="1:13" s="7" customFormat="1">
      <c r="A45" s="1" t="s">
        <v>23</v>
      </c>
      <c r="B45" s="1">
        <v>14100</v>
      </c>
      <c r="C45" s="1"/>
      <c r="D45" s="1"/>
      <c r="E45" s="1"/>
      <c r="F45" s="1"/>
      <c r="G45" s="1"/>
      <c r="H45" s="4"/>
      <c r="I45" s="4" t="s">
        <v>10</v>
      </c>
      <c r="J45" s="4">
        <f>C42+J44</f>
        <v>8576.5600000000013</v>
      </c>
      <c r="L45" s="1"/>
      <c r="M45" s="1"/>
    </row>
    <row r="48" spans="1:13" s="7" customFormat="1">
      <c r="A48" s="1" t="s">
        <v>23</v>
      </c>
      <c r="B48" s="1">
        <f>B35+B40+B45</f>
        <v>37100</v>
      </c>
      <c r="C48" s="1"/>
      <c r="D48" s="1"/>
      <c r="E48" s="1"/>
      <c r="F48" s="1"/>
      <c r="G48" s="1"/>
      <c r="H48" s="4"/>
      <c r="I48" s="4" t="s">
        <v>14</v>
      </c>
      <c r="J48" s="4">
        <f>J35+J40+J44</f>
        <v>27159.155000000002</v>
      </c>
      <c r="L48" s="1"/>
      <c r="M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83</vt:i4>
      </vt:variant>
      <vt:variant>
        <vt:lpstr>Named Ranges</vt:lpstr>
      </vt:variant>
      <vt:variant>
        <vt:i4>39</vt:i4>
      </vt:variant>
    </vt:vector>
  </HeadingPairs>
  <TitlesOfParts>
    <vt:vector size="122" baseType="lpstr">
      <vt:lpstr>20190619</vt:lpstr>
      <vt:lpstr>20190620</vt:lpstr>
      <vt:lpstr>20190621</vt:lpstr>
      <vt:lpstr>20190624</vt:lpstr>
      <vt:lpstr>20190625</vt:lpstr>
      <vt:lpstr>20190626</vt:lpstr>
      <vt:lpstr>20190627</vt:lpstr>
      <vt:lpstr>20190628</vt:lpstr>
      <vt:lpstr>20190701</vt:lpstr>
      <vt:lpstr>20190702</vt:lpstr>
      <vt:lpstr>20190703</vt:lpstr>
      <vt:lpstr>20190705</vt:lpstr>
      <vt:lpstr>20190708</vt:lpstr>
      <vt:lpstr>20190709</vt:lpstr>
      <vt:lpstr>20190710</vt:lpstr>
      <vt:lpstr>20190711</vt:lpstr>
      <vt:lpstr>20190712</vt:lpstr>
      <vt:lpstr>20190715</vt:lpstr>
      <vt:lpstr>20190716</vt:lpstr>
      <vt:lpstr>20190717</vt:lpstr>
      <vt:lpstr>20190718</vt:lpstr>
      <vt:lpstr>20190719</vt:lpstr>
      <vt:lpstr>20190722</vt:lpstr>
      <vt:lpstr>20190723</vt:lpstr>
      <vt:lpstr>20190724</vt:lpstr>
      <vt:lpstr>20190725</vt:lpstr>
      <vt:lpstr>20190726</vt:lpstr>
      <vt:lpstr>20190729</vt:lpstr>
      <vt:lpstr>20190730</vt:lpstr>
      <vt:lpstr>20190731</vt:lpstr>
      <vt:lpstr>20190801</vt:lpstr>
      <vt:lpstr>20190913</vt:lpstr>
      <vt:lpstr>20190916</vt:lpstr>
      <vt:lpstr>20190917</vt:lpstr>
      <vt:lpstr>20190918</vt:lpstr>
      <vt:lpstr>20190919</vt:lpstr>
      <vt:lpstr>20190920</vt:lpstr>
      <vt:lpstr>20190923</vt:lpstr>
      <vt:lpstr>20190924</vt:lpstr>
      <vt:lpstr>20190925</vt:lpstr>
      <vt:lpstr>20190926</vt:lpstr>
      <vt:lpstr>20190927</vt:lpstr>
      <vt:lpstr>20190930</vt:lpstr>
      <vt:lpstr>20191001</vt:lpstr>
      <vt:lpstr>20191002</vt:lpstr>
      <vt:lpstr>20191003</vt:lpstr>
      <vt:lpstr>20191004</vt:lpstr>
      <vt:lpstr>20191007</vt:lpstr>
      <vt:lpstr>20191008</vt:lpstr>
      <vt:lpstr>20191009</vt:lpstr>
      <vt:lpstr>20191010</vt:lpstr>
      <vt:lpstr>20191011</vt:lpstr>
      <vt:lpstr>20191014</vt:lpstr>
      <vt:lpstr>20191015</vt:lpstr>
      <vt:lpstr>20191016</vt:lpstr>
      <vt:lpstr>20191017</vt:lpstr>
      <vt:lpstr>20191018</vt:lpstr>
      <vt:lpstr>20191021</vt:lpstr>
      <vt:lpstr>20191022</vt:lpstr>
      <vt:lpstr>20191023</vt:lpstr>
      <vt:lpstr>20191024</vt:lpstr>
      <vt:lpstr>20191025</vt:lpstr>
      <vt:lpstr>20191028</vt:lpstr>
      <vt:lpstr>20191029</vt:lpstr>
      <vt:lpstr>20191030</vt:lpstr>
      <vt:lpstr>20191031</vt:lpstr>
      <vt:lpstr>20191101</vt:lpstr>
      <vt:lpstr>20191104</vt:lpstr>
      <vt:lpstr>20191105</vt:lpstr>
      <vt:lpstr>20191106</vt:lpstr>
      <vt:lpstr>20191107</vt:lpstr>
      <vt:lpstr>20191108</vt:lpstr>
      <vt:lpstr>20191111</vt:lpstr>
      <vt:lpstr>20191112</vt:lpstr>
      <vt:lpstr>20191113</vt:lpstr>
      <vt:lpstr>20191114</vt:lpstr>
      <vt:lpstr>20191115</vt:lpstr>
      <vt:lpstr>20191118</vt:lpstr>
      <vt:lpstr>20191119</vt:lpstr>
      <vt:lpstr>20191120</vt:lpstr>
      <vt:lpstr>20191121</vt:lpstr>
      <vt:lpstr>20191122</vt:lpstr>
      <vt:lpstr>20191125</vt:lpstr>
      <vt:lpstr>'20191003'!Allowed_Lose_Ratio</vt:lpstr>
      <vt:lpstr>'20191004'!Allowed_Lose_Ratio</vt:lpstr>
      <vt:lpstr>'20191007'!Allowed_Lose_Ratio</vt:lpstr>
      <vt:lpstr>'20191008'!Allowed_Lose_Ratio</vt:lpstr>
      <vt:lpstr>'20191009'!Allowed_Lose_Ratio</vt:lpstr>
      <vt:lpstr>'20191010'!Allowed_Lose_Ratio</vt:lpstr>
      <vt:lpstr>'20191011'!Allowed_Lose_Ratio</vt:lpstr>
      <vt:lpstr>'20191014'!Allowed_Lose_Ratio</vt:lpstr>
      <vt:lpstr>'20191015'!Allowed_Lose_Ratio</vt:lpstr>
      <vt:lpstr>'20191016'!Allowed_Lose_Ratio</vt:lpstr>
      <vt:lpstr>'20191017'!Allowed_Lose_Ratio</vt:lpstr>
      <vt:lpstr>'20191018'!Allowed_Lose_Ratio</vt:lpstr>
      <vt:lpstr>'20191021'!Allowed_Lose_Ratio</vt:lpstr>
      <vt:lpstr>'20191022'!Allowed_Lose_Ratio</vt:lpstr>
      <vt:lpstr>'20191023'!Allowed_Lose_Ratio</vt:lpstr>
      <vt:lpstr>'20191024'!Allowed_Lose_Ratio</vt:lpstr>
      <vt:lpstr>'20191025'!Allowed_Lose_Ratio</vt:lpstr>
      <vt:lpstr>'20191028'!Allowed_Lose_Ratio</vt:lpstr>
      <vt:lpstr>'20191029'!Allowed_Lose_Ratio</vt:lpstr>
      <vt:lpstr>'20191030'!Allowed_Lose_Ratio</vt:lpstr>
      <vt:lpstr>'20191031'!Allowed_Lose_Ratio</vt:lpstr>
      <vt:lpstr>'20191101'!Allowed_Lose_Ratio</vt:lpstr>
      <vt:lpstr>'20191104'!Allowed_Lose_Ratio</vt:lpstr>
      <vt:lpstr>'20191105'!Allowed_Lose_Ratio</vt:lpstr>
      <vt:lpstr>'20191106'!Allowed_Lose_Ratio</vt:lpstr>
      <vt:lpstr>'20191107'!Allowed_Lose_Ratio</vt:lpstr>
      <vt:lpstr>'20191108'!Allowed_Lose_Ratio</vt:lpstr>
      <vt:lpstr>'20191111'!Allowed_Lose_Ratio</vt:lpstr>
      <vt:lpstr>'20191112'!Allowed_Lose_Ratio</vt:lpstr>
      <vt:lpstr>'20191113'!Allowed_Lose_Ratio</vt:lpstr>
      <vt:lpstr>'20191114'!Allowed_Lose_Ratio</vt:lpstr>
      <vt:lpstr>'20191115'!Allowed_Lose_Ratio</vt:lpstr>
      <vt:lpstr>'20191118'!Allowed_Lose_Ratio</vt:lpstr>
      <vt:lpstr>'20191119'!Allowed_Lose_Ratio</vt:lpstr>
      <vt:lpstr>'20191120'!Allowed_Lose_Ratio</vt:lpstr>
      <vt:lpstr>'20191121'!Allowed_Lose_Ratio</vt:lpstr>
      <vt:lpstr>'20191122'!Allowed_Lose_Ratio</vt:lpstr>
      <vt:lpstr>'20191125'!Allowed_Lose_Ratio</vt:lpstr>
      <vt:lpstr>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RBC Internal</cp:keywords>
  <cp:lastModifiedBy/>
  <dcterms:created xsi:type="dcterms:W3CDTF">2006-09-16T00:00:00Z</dcterms:created>
  <dcterms:modified xsi:type="dcterms:W3CDTF">2019-11-25T14:24:00Z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cebbfe5a-4a28-496e-9b40-868cbae62e3f</vt:lpwstr>
  </property>
  <property fmtid="{D5CDD505-2E9C-101B-9397-08002B2CF9AE}" pid="3" name="Classification">
    <vt:lpwstr>TT_RBC_Internal</vt:lpwstr>
  </property>
</Properties>
</file>