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J\OneDrive\Documents\"/>
    </mc:Choice>
  </mc:AlternateContent>
  <xr:revisionPtr revIDLastSave="0" documentId="8_{85A24DA4-1A9F-4058-BB01-9940FBC6F5F0}" xr6:coauthVersionLast="45" xr6:coauthVersionMax="45" xr10:uidLastSave="{00000000-0000-0000-0000-000000000000}"/>
  <bookViews>
    <workbookView xWindow="-108" yWindow="-108" windowWidth="23256" windowHeight="12576" xr2:uid="{DDBC7FC7-1D23-4662-BFEC-8375A0CCE87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91" i="1" l="1"/>
  <c r="G91" i="1"/>
  <c r="G90" i="1"/>
  <c r="I90" i="1" s="1"/>
  <c r="G89" i="1"/>
  <c r="I89" i="1" s="1"/>
  <c r="G88" i="1"/>
  <c r="I88" i="1" s="1"/>
  <c r="I87" i="1"/>
  <c r="G87" i="1"/>
  <c r="G86" i="1"/>
  <c r="I86" i="1" s="1"/>
  <c r="G85" i="1"/>
  <c r="I85" i="1" s="1"/>
  <c r="G84" i="1"/>
  <c r="I84" i="1" s="1"/>
  <c r="I83" i="1"/>
  <c r="G83" i="1"/>
  <c r="G82" i="1"/>
  <c r="I82" i="1" s="1"/>
  <c r="G81" i="1"/>
  <c r="I81" i="1" s="1"/>
  <c r="G80" i="1"/>
  <c r="I80" i="1" s="1"/>
  <c r="I79" i="1"/>
  <c r="G79" i="1"/>
  <c r="G78" i="1"/>
  <c r="I78" i="1" s="1"/>
  <c r="G77" i="1"/>
  <c r="I77" i="1" s="1"/>
  <c r="G76" i="1"/>
  <c r="I76" i="1" s="1"/>
  <c r="I75" i="1"/>
  <c r="G75" i="1"/>
  <c r="G74" i="1"/>
  <c r="I74" i="1" s="1"/>
  <c r="I73" i="1"/>
  <c r="I72" i="1"/>
  <c r="G72" i="1"/>
  <c r="G71" i="1"/>
  <c r="I71" i="1" s="1"/>
  <c r="G70" i="1"/>
  <c r="I70" i="1" s="1"/>
  <c r="I69" i="1"/>
  <c r="G69" i="1"/>
  <c r="I68" i="1"/>
  <c r="G68" i="1"/>
  <c r="G67" i="1"/>
  <c r="I67" i="1" s="1"/>
  <c r="G66" i="1"/>
  <c r="I66" i="1" s="1"/>
  <c r="I65" i="1"/>
  <c r="G64" i="1"/>
  <c r="I64" i="1" s="1"/>
  <c r="G63" i="1"/>
  <c r="I63" i="1" s="1"/>
  <c r="I62" i="1"/>
  <c r="G61" i="1"/>
  <c r="I61" i="1" s="1"/>
  <c r="F61" i="1"/>
  <c r="I60" i="1"/>
  <c r="I59" i="1"/>
  <c r="G59" i="1"/>
  <c r="I58" i="1"/>
  <c r="I57" i="1"/>
  <c r="G57" i="1"/>
  <c r="I56" i="1"/>
  <c r="I55" i="1"/>
  <c r="G55" i="1"/>
  <c r="I54" i="1"/>
  <c r="G53" i="1"/>
  <c r="I53" i="1" s="1"/>
  <c r="I52" i="1"/>
  <c r="G51" i="1"/>
  <c r="I51" i="1" s="1"/>
  <c r="I50" i="1"/>
  <c r="G49" i="1"/>
  <c r="I49" i="1" s="1"/>
  <c r="I48" i="1"/>
  <c r="G47" i="1"/>
  <c r="I47" i="1" s="1"/>
  <c r="G46" i="1"/>
  <c r="I46" i="1" s="1"/>
  <c r="I45" i="1"/>
  <c r="G45" i="1"/>
  <c r="I44" i="1"/>
  <c r="G44" i="1"/>
  <c r="G43" i="1"/>
  <c r="I43" i="1" s="1"/>
  <c r="G42" i="1"/>
  <c r="I42" i="1" s="1"/>
  <c r="I41" i="1"/>
  <c r="G41" i="1"/>
  <c r="G40" i="1"/>
  <c r="I40" i="1" s="1"/>
  <c r="G39" i="1"/>
  <c r="I39" i="1" s="1"/>
  <c r="G38" i="1"/>
  <c r="I38" i="1" s="1"/>
  <c r="G37" i="1"/>
  <c r="G36" i="1"/>
  <c r="I36" i="1" s="1"/>
  <c r="I35" i="1"/>
  <c r="G35" i="1"/>
  <c r="G34" i="1"/>
  <c r="I34" i="1" s="1"/>
  <c r="G33" i="1"/>
  <c r="I33" i="1" s="1"/>
  <c r="G32" i="1"/>
  <c r="I32" i="1" s="1"/>
  <c r="I31" i="1"/>
  <c r="G31" i="1"/>
  <c r="I30" i="1"/>
  <c r="G30" i="1"/>
  <c r="G29" i="1"/>
  <c r="I29" i="1" s="1"/>
  <c r="G28" i="1"/>
  <c r="I28" i="1" s="1"/>
  <c r="I27" i="1"/>
  <c r="G27" i="1"/>
  <c r="I26" i="1"/>
  <c r="G26" i="1"/>
  <c r="G25" i="1"/>
  <c r="I25" i="1" s="1"/>
  <c r="G24" i="1"/>
  <c r="I24" i="1" s="1"/>
  <c r="I23" i="1"/>
  <c r="G23" i="1"/>
  <c r="I22" i="1"/>
  <c r="G21" i="1"/>
  <c r="I21" i="1" s="1"/>
  <c r="I20" i="1"/>
  <c r="G20" i="1"/>
  <c r="G19" i="1"/>
  <c r="I19" i="1" s="1"/>
  <c r="G18" i="1"/>
  <c r="I18" i="1" s="1"/>
  <c r="G17" i="1"/>
  <c r="I17" i="1" s="1"/>
  <c r="I16" i="1"/>
  <c r="G16" i="1"/>
  <c r="G15" i="1"/>
  <c r="I15" i="1" s="1"/>
  <c r="G14" i="1"/>
  <c r="I14" i="1" s="1"/>
  <c r="G13" i="1"/>
  <c r="I13" i="1" s="1"/>
  <c r="I12" i="1"/>
  <c r="G12" i="1"/>
  <c r="G11" i="1"/>
  <c r="I11" i="1" s="1"/>
  <c r="G10" i="1"/>
  <c r="I10" i="1" s="1"/>
  <c r="G9" i="1"/>
  <c r="I9" i="1" s="1"/>
  <c r="I8" i="1"/>
  <c r="G8" i="1"/>
  <c r="G7" i="1"/>
  <c r="I7" i="1" s="1"/>
  <c r="G6" i="1"/>
  <c r="I6" i="1" s="1"/>
  <c r="G5" i="1"/>
  <c r="I5" i="1" s="1"/>
  <c r="I4" i="1"/>
  <c r="G4" i="1"/>
  <c r="G3" i="1"/>
  <c r="I3" i="1" s="1"/>
  <c r="G2" i="1"/>
  <c r="I2" i="1" s="1"/>
</calcChain>
</file>

<file path=xl/sharedStrings.xml><?xml version="1.0" encoding="utf-8"?>
<sst xmlns="http://schemas.openxmlformats.org/spreadsheetml/2006/main" count="551" uniqueCount="181">
  <si>
    <t>Job</t>
  </si>
  <si>
    <t>Start Date</t>
  </si>
  <si>
    <t>Start Time</t>
  </si>
  <si>
    <t>End Date</t>
  </si>
  <si>
    <t>End Time</t>
  </si>
  <si>
    <t>Duration (hrs)</t>
  </si>
  <si>
    <t>Duration (Min)</t>
  </si>
  <si>
    <t>Total Size (GB)</t>
  </si>
  <si>
    <t>Average (GB)/Min</t>
  </si>
  <si>
    <t>Processing Rate</t>
  </si>
  <si>
    <t>Processed</t>
  </si>
  <si>
    <t>Read (GB)</t>
  </si>
  <si>
    <t>Bottleneck</t>
  </si>
  <si>
    <t>Daily Backup (Incremental)</t>
  </si>
  <si>
    <t>10:00PM</t>
  </si>
  <si>
    <t>12:28AM</t>
  </si>
  <si>
    <t>97MB/s</t>
  </si>
  <si>
    <t>16.8TB</t>
  </si>
  <si>
    <t>Target</t>
  </si>
  <si>
    <t>12:58AM</t>
  </si>
  <si>
    <t>76MB/s</t>
  </si>
  <si>
    <t>1:34AM</t>
  </si>
  <si>
    <t>70MB/s</t>
  </si>
  <si>
    <t>1:36AM</t>
  </si>
  <si>
    <t>80MB/s</t>
  </si>
  <si>
    <t>1:32AM</t>
  </si>
  <si>
    <t>8:00PM</t>
  </si>
  <si>
    <t>11:30PM</t>
  </si>
  <si>
    <t>75MB/s</t>
  </si>
  <si>
    <t>Daily Backup (Full)</t>
  </si>
  <si>
    <t>4:43AM</t>
  </si>
  <si>
    <t>92MB/s</t>
  </si>
  <si>
    <t>11:06PM</t>
  </si>
  <si>
    <t>69MB/s</t>
  </si>
  <si>
    <t>11:35PM</t>
  </si>
  <si>
    <t>71MB/s</t>
  </si>
  <si>
    <t>11:27PM</t>
  </si>
  <si>
    <t>74MB/s</t>
  </si>
  <si>
    <t>11:45PM</t>
  </si>
  <si>
    <t>73MB/s</t>
  </si>
  <si>
    <t>11:28PM</t>
  </si>
  <si>
    <t>11:20PM</t>
  </si>
  <si>
    <t>7:08PM</t>
  </si>
  <si>
    <t>3:33AM</t>
  </si>
  <si>
    <t>91Mb/s</t>
  </si>
  <si>
    <t>6:42PM</t>
  </si>
  <si>
    <t>9:48PM</t>
  </si>
  <si>
    <t>11:21PM</t>
  </si>
  <si>
    <t>11:24PM</t>
  </si>
  <si>
    <t>11:09PM</t>
  </si>
  <si>
    <t>83MB/s</t>
  </si>
  <si>
    <t>11:04PM</t>
  </si>
  <si>
    <t>85MB/s</t>
  </si>
  <si>
    <t>11:17PM</t>
  </si>
  <si>
    <t>84MB/s</t>
  </si>
  <si>
    <t>4:26AM</t>
  </si>
  <si>
    <t>11:01PM</t>
  </si>
  <si>
    <t>11:11PM</t>
  </si>
  <si>
    <t>82MB/s</t>
  </si>
  <si>
    <t>11:23PM</t>
  </si>
  <si>
    <t>81MB/s</t>
  </si>
  <si>
    <t>11:50PM</t>
  </si>
  <si>
    <t>67MB/s</t>
  </si>
  <si>
    <t>4:56AM</t>
  </si>
  <si>
    <t>12:21AM</t>
  </si>
  <si>
    <t>47MB/s</t>
  </si>
  <si>
    <t>11.35PM</t>
  </si>
  <si>
    <t>8.06PM</t>
  </si>
  <si>
    <t>0MB/s</t>
  </si>
  <si>
    <t>N/A</t>
  </si>
  <si>
    <t>12:12AM</t>
  </si>
  <si>
    <t>11:16PM</t>
  </si>
  <si>
    <t>78MB/s</t>
  </si>
  <si>
    <t>3:47AM</t>
  </si>
  <si>
    <t>94MB/s</t>
  </si>
  <si>
    <t>Daily Backup to Azure Blob storage (Full)</t>
  </si>
  <si>
    <t>6:36AM</t>
  </si>
  <si>
    <t>108MB/s</t>
  </si>
  <si>
    <t>3.2TB</t>
  </si>
  <si>
    <t>10:33PM</t>
  </si>
  <si>
    <t>205MB/s</t>
  </si>
  <si>
    <t>Daily Backup to Azure Blob storage (Incremental)</t>
  </si>
  <si>
    <t>10:34PM</t>
  </si>
  <si>
    <t>10:48PM</t>
  </si>
  <si>
    <t>60MB/s</t>
  </si>
  <si>
    <t>11:15PM</t>
  </si>
  <si>
    <t>11:34PM</t>
  </si>
  <si>
    <t>62MB/s</t>
  </si>
  <si>
    <t>11:39PM</t>
  </si>
  <si>
    <t>12:00AM</t>
  </si>
  <si>
    <t>11:08PM</t>
  </si>
  <si>
    <t>Critical Replication</t>
  </si>
  <si>
    <t>12:29AM</t>
  </si>
  <si>
    <t>4:53AM</t>
  </si>
  <si>
    <t>49MB/s</t>
  </si>
  <si>
    <t>13.6TB</t>
  </si>
  <si>
    <t>Network</t>
  </si>
  <si>
    <t>Non Critical Replication</t>
  </si>
  <si>
    <t>5:24AM</t>
  </si>
  <si>
    <t>245MB/s</t>
  </si>
  <si>
    <t>4.4TB</t>
  </si>
  <si>
    <t>Source</t>
  </si>
  <si>
    <t>6:05AM</t>
  </si>
  <si>
    <t>48MB/s</t>
  </si>
  <si>
    <t>6:48AM</t>
  </si>
  <si>
    <t>193MB/s</t>
  </si>
  <si>
    <t>7:36AM</t>
  </si>
  <si>
    <t>44MB/s</t>
  </si>
  <si>
    <t>8:13AM</t>
  </si>
  <si>
    <t>167MB/s</t>
  </si>
  <si>
    <t>7:30AM</t>
  </si>
  <si>
    <t>45MB/s</t>
  </si>
  <si>
    <t>8:04AM</t>
  </si>
  <si>
    <t>7:58AM</t>
  </si>
  <si>
    <t>216MB/s</t>
  </si>
  <si>
    <t>7:23AM</t>
  </si>
  <si>
    <t>7:24AM</t>
  </si>
  <si>
    <t>190MB/s</t>
  </si>
  <si>
    <t>7:03AM</t>
  </si>
  <si>
    <t>37MB/s</t>
  </si>
  <si>
    <t>7:35AM</t>
  </si>
  <si>
    <t>218MB/s</t>
  </si>
  <si>
    <t>12:46PM</t>
  </si>
  <si>
    <t>29MB/s</t>
  </si>
  <si>
    <t>12:47PM</t>
  </si>
  <si>
    <t>1:41PM</t>
  </si>
  <si>
    <t>86MB/s</t>
  </si>
  <si>
    <t>8:35AM</t>
  </si>
  <si>
    <t>8:36AM</t>
  </si>
  <si>
    <t>9:08AM</t>
  </si>
  <si>
    <t>222MB/s</t>
  </si>
  <si>
    <t>11:29PM</t>
  </si>
  <si>
    <t>12:40AM</t>
  </si>
  <si>
    <t>64MB/s</t>
  </si>
  <si>
    <t>11:40PM</t>
  </si>
  <si>
    <t>274MB/s</t>
  </si>
  <si>
    <t>12:17AM</t>
  </si>
  <si>
    <t>114MB/s</t>
  </si>
  <si>
    <t>3:24PM</t>
  </si>
  <si>
    <t>27MB/s</t>
  </si>
  <si>
    <t>2:46PM</t>
  </si>
  <si>
    <t>98MB/s</t>
  </si>
  <si>
    <t>10:08AM</t>
  </si>
  <si>
    <t>9:21AM</t>
  </si>
  <si>
    <t>110MB/s</t>
  </si>
  <si>
    <t>5:29AM</t>
  </si>
  <si>
    <t>4:28AM</t>
  </si>
  <si>
    <t>142MB/s</t>
  </si>
  <si>
    <t>5:33AM</t>
  </si>
  <si>
    <t>42MB/s</t>
  </si>
  <si>
    <t>6:20AM</t>
  </si>
  <si>
    <t>182MB/s</t>
  </si>
  <si>
    <t>6:11AM</t>
  </si>
  <si>
    <t>43MB/s</t>
  </si>
  <si>
    <t>6:41AM</t>
  </si>
  <si>
    <t>239MB/s</t>
  </si>
  <si>
    <t>8:12PM</t>
  </si>
  <si>
    <t>12:34AM</t>
  </si>
  <si>
    <t>46MB/s</t>
  </si>
  <si>
    <t>89MB/s</t>
  </si>
  <si>
    <t>8:33AM</t>
  </si>
  <si>
    <t>Proxy</t>
  </si>
  <si>
    <t>9:31AM</t>
  </si>
  <si>
    <t>77MB/s</t>
  </si>
  <si>
    <t>4:45AM</t>
  </si>
  <si>
    <t>5:15AM</t>
  </si>
  <si>
    <t>194MB/s</t>
  </si>
  <si>
    <t>12:10PM</t>
  </si>
  <si>
    <t>5:45PM</t>
  </si>
  <si>
    <t>6:14AM</t>
  </si>
  <si>
    <t>1:43AM</t>
  </si>
  <si>
    <t>2:12AM</t>
  </si>
  <si>
    <t>236MB/s</t>
  </si>
  <si>
    <t>6:13AM</t>
  </si>
  <si>
    <t>233MB/s</t>
  </si>
  <si>
    <t>5:27AM</t>
  </si>
  <si>
    <t>5:28AM</t>
  </si>
  <si>
    <t>6:01AM</t>
  </si>
  <si>
    <t>224MB/s</t>
  </si>
  <si>
    <t>5:30AM</t>
  </si>
  <si>
    <t>211MB/s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</si>
</sst>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1" xfId="0" applyFill="1" applyBorder="1"/>
    <xf numFmtId="0" fontId="0" fillId="2" borderId="1" xfId="0" applyFill="1" applyBorder="1" applyAlignment="1">
      <alignment horizontal="left"/>
    </xf>
    <xf numFmtId="0" fontId="0" fillId="2" borderId="1" xfId="0" applyFill="1" applyBorder="1" applyAlignment="1">
      <alignment horizontal="center"/>
    </xf>
    <xf numFmtId="14" fontId="0" fillId="2" borderId="1" xfId="0" applyNumberFormat="1" applyFill="1" applyBorder="1" applyAlignment="1">
      <alignment horizontal="left"/>
    </xf>
    <xf numFmtId="14" fontId="0" fillId="2" borderId="1" xfId="0" applyNumberFormat="1" applyFill="1" applyBorder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A3D215-8686-423F-897A-9BC0905BD015}">
  <dimension ref="A1:M95"/>
  <sheetViews>
    <sheetView tabSelected="1" workbookViewId="0">
      <selection activeCell="H15" activeCellId="1" sqref="O97 H15"/>
    </sheetView>
  </sheetViews>
  <sheetFormatPr defaultRowHeight="14.4" x14ac:dyDescent="0.3"/>
  <cols>
    <col min="1" max="1" width="23.33203125" customWidth="1"/>
    <col min="2" max="2" width="12.88671875" customWidth="1"/>
    <col min="4" max="4" width="12.77734375" customWidth="1"/>
  </cols>
  <sheetData>
    <row r="1" spans="1:13" x14ac:dyDescent="0.3">
      <c r="A1" s="1" t="s">
        <v>0</v>
      </c>
      <c r="B1" s="2" t="s">
        <v>1</v>
      </c>
      <c r="C1" s="3" t="s">
        <v>2</v>
      </c>
      <c r="D1" s="1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</row>
    <row r="2" spans="1:13" x14ac:dyDescent="0.3">
      <c r="A2" s="1" t="s">
        <v>13</v>
      </c>
      <c r="B2" s="4">
        <v>45199</v>
      </c>
      <c r="C2" s="3" t="s">
        <v>14</v>
      </c>
      <c r="D2" s="5">
        <v>45200</v>
      </c>
      <c r="E2" s="3" t="s">
        <v>15</v>
      </c>
      <c r="F2" s="6">
        <v>2.2799999999999998</v>
      </c>
      <c r="G2" s="3">
        <f>(2*60)+28</f>
        <v>148</v>
      </c>
      <c r="H2" s="7">
        <v>210.3</v>
      </c>
      <c r="I2" s="8">
        <f>H2/G2</f>
        <v>1.4209459459459459</v>
      </c>
      <c r="J2" s="3" t="s">
        <v>16</v>
      </c>
      <c r="K2" s="3" t="s">
        <v>17</v>
      </c>
      <c r="L2" s="3">
        <v>627.6</v>
      </c>
      <c r="M2" s="3" t="s">
        <v>18</v>
      </c>
    </row>
    <row r="3" spans="1:13" x14ac:dyDescent="0.3">
      <c r="A3" s="1" t="s">
        <v>13</v>
      </c>
      <c r="B3" s="4">
        <v>45200</v>
      </c>
      <c r="C3" s="3" t="s">
        <v>14</v>
      </c>
      <c r="D3" s="5">
        <v>45201</v>
      </c>
      <c r="E3" s="6" t="s">
        <v>19</v>
      </c>
      <c r="F3" s="3">
        <v>2.58</v>
      </c>
      <c r="G3" s="3">
        <f>(2*60)+58</f>
        <v>178</v>
      </c>
      <c r="H3" s="3">
        <v>232.3</v>
      </c>
      <c r="I3" s="8">
        <f>H3/G3</f>
        <v>1.3050561797752809</v>
      </c>
      <c r="J3" s="3" t="s">
        <v>20</v>
      </c>
      <c r="K3" s="3" t="s">
        <v>17</v>
      </c>
      <c r="L3" s="3">
        <v>642</v>
      </c>
      <c r="M3" s="3" t="s">
        <v>18</v>
      </c>
    </row>
    <row r="4" spans="1:13" x14ac:dyDescent="0.3">
      <c r="A4" s="1" t="s">
        <v>13</v>
      </c>
      <c r="B4" s="4">
        <v>45201</v>
      </c>
      <c r="C4" s="3" t="s">
        <v>14</v>
      </c>
      <c r="D4" s="5">
        <v>45202</v>
      </c>
      <c r="E4" s="3" t="s">
        <v>21</v>
      </c>
      <c r="F4" s="3">
        <v>3.34</v>
      </c>
      <c r="G4" s="3">
        <f>(3*60)+34</f>
        <v>214</v>
      </c>
      <c r="H4" s="3">
        <v>289.8</v>
      </c>
      <c r="I4" s="8">
        <f t="shared" ref="I4:I23" si="0">H4/G4</f>
        <v>1.3542056074766355</v>
      </c>
      <c r="J4" s="3" t="s">
        <v>22</v>
      </c>
      <c r="K4" s="3" t="s">
        <v>17</v>
      </c>
      <c r="L4" s="3">
        <v>749.6</v>
      </c>
      <c r="M4" s="3" t="s">
        <v>18</v>
      </c>
    </row>
    <row r="5" spans="1:13" x14ac:dyDescent="0.3">
      <c r="A5" s="1" t="s">
        <v>13</v>
      </c>
      <c r="B5" s="4">
        <v>45202</v>
      </c>
      <c r="C5" s="3" t="s">
        <v>14</v>
      </c>
      <c r="D5" s="5">
        <v>45203</v>
      </c>
      <c r="E5" s="3" t="s">
        <v>23</v>
      </c>
      <c r="F5" s="3">
        <v>3.36</v>
      </c>
      <c r="G5" s="3">
        <f>(3*60)+36</f>
        <v>216</v>
      </c>
      <c r="H5" s="3">
        <v>308.10000000000002</v>
      </c>
      <c r="I5" s="8">
        <f t="shared" si="0"/>
        <v>1.4263888888888889</v>
      </c>
      <c r="J5" s="3" t="s">
        <v>24</v>
      </c>
      <c r="K5" s="3" t="s">
        <v>17</v>
      </c>
      <c r="L5" s="3">
        <v>780.5</v>
      </c>
      <c r="M5" s="3" t="s">
        <v>18</v>
      </c>
    </row>
    <row r="6" spans="1:13" x14ac:dyDescent="0.3">
      <c r="A6" s="1" t="s">
        <v>13</v>
      </c>
      <c r="B6" s="4">
        <v>45203</v>
      </c>
      <c r="C6" s="3" t="s">
        <v>14</v>
      </c>
      <c r="D6" s="5">
        <v>45204</v>
      </c>
      <c r="E6" s="6" t="s">
        <v>25</v>
      </c>
      <c r="F6" s="3">
        <v>3.32</v>
      </c>
      <c r="G6" s="3">
        <f>(3*60)+32</f>
        <v>212</v>
      </c>
      <c r="H6" s="7">
        <v>327.2</v>
      </c>
      <c r="I6" s="8">
        <f t="shared" si="0"/>
        <v>1.5433962264150942</v>
      </c>
      <c r="J6" s="3" t="s">
        <v>20</v>
      </c>
      <c r="K6" s="3" t="s">
        <v>17</v>
      </c>
      <c r="L6" s="3">
        <v>809.6</v>
      </c>
      <c r="M6" s="3" t="s">
        <v>18</v>
      </c>
    </row>
    <row r="7" spans="1:13" x14ac:dyDescent="0.3">
      <c r="A7" s="1" t="s">
        <v>13</v>
      </c>
      <c r="B7" s="4">
        <v>45205</v>
      </c>
      <c r="C7" s="3" t="s">
        <v>26</v>
      </c>
      <c r="D7" s="5">
        <v>45205</v>
      </c>
      <c r="E7" s="3" t="s">
        <v>27</v>
      </c>
      <c r="F7" s="3">
        <v>3.3</v>
      </c>
      <c r="G7" s="3">
        <f>(3*60)+30</f>
        <v>210</v>
      </c>
      <c r="H7" s="7">
        <v>308.39999999999998</v>
      </c>
      <c r="I7" s="8">
        <f t="shared" si="0"/>
        <v>1.4685714285714284</v>
      </c>
      <c r="J7" s="3" t="s">
        <v>28</v>
      </c>
      <c r="K7" s="3" t="s">
        <v>17</v>
      </c>
      <c r="L7" s="3">
        <v>778.8</v>
      </c>
      <c r="M7" s="3" t="s">
        <v>18</v>
      </c>
    </row>
    <row r="8" spans="1:13" x14ac:dyDescent="0.3">
      <c r="A8" s="1" t="s">
        <v>29</v>
      </c>
      <c r="B8" s="4">
        <v>45206</v>
      </c>
      <c r="C8" s="3" t="s">
        <v>26</v>
      </c>
      <c r="D8" s="5">
        <v>45207</v>
      </c>
      <c r="E8" s="6" t="s">
        <v>30</v>
      </c>
      <c r="F8" s="3">
        <v>8.43</v>
      </c>
      <c r="G8" s="3">
        <f>(8*60)+43</f>
        <v>523</v>
      </c>
      <c r="H8" s="3">
        <v>238.6</v>
      </c>
      <c r="I8" s="8">
        <f t="shared" si="0"/>
        <v>0.45621414913957936</v>
      </c>
      <c r="J8" s="3" t="s">
        <v>31</v>
      </c>
      <c r="K8" s="3" t="s">
        <v>17</v>
      </c>
      <c r="L8" s="3">
        <v>658.3</v>
      </c>
      <c r="M8" s="3" t="s">
        <v>18</v>
      </c>
    </row>
    <row r="9" spans="1:13" x14ac:dyDescent="0.3">
      <c r="A9" s="1" t="s">
        <v>13</v>
      </c>
      <c r="B9" s="4">
        <v>45207</v>
      </c>
      <c r="C9" s="3" t="s">
        <v>26</v>
      </c>
      <c r="D9" s="5">
        <v>45207</v>
      </c>
      <c r="E9" s="6" t="s">
        <v>32</v>
      </c>
      <c r="F9" s="3">
        <v>3.06</v>
      </c>
      <c r="G9" s="3">
        <f>(3*60)+6</f>
        <v>186</v>
      </c>
      <c r="H9" s="3">
        <v>223.2</v>
      </c>
      <c r="I9" s="8">
        <f t="shared" si="0"/>
        <v>1.2</v>
      </c>
      <c r="J9" s="3" t="s">
        <v>33</v>
      </c>
      <c r="K9" s="3" t="s">
        <v>17</v>
      </c>
      <c r="L9" s="3">
        <v>624.5</v>
      </c>
      <c r="M9" s="3" t="s">
        <v>18</v>
      </c>
    </row>
    <row r="10" spans="1:13" x14ac:dyDescent="0.3">
      <c r="A10" s="1" t="s">
        <v>13</v>
      </c>
      <c r="B10" s="4">
        <v>45208</v>
      </c>
      <c r="C10" s="3" t="s">
        <v>26</v>
      </c>
      <c r="D10" s="5">
        <v>45208</v>
      </c>
      <c r="E10" s="6" t="s">
        <v>34</v>
      </c>
      <c r="F10" s="3">
        <v>3.35</v>
      </c>
      <c r="G10" s="3">
        <f>(3*60)+35</f>
        <v>215</v>
      </c>
      <c r="H10" s="3">
        <v>295</v>
      </c>
      <c r="I10" s="8">
        <f t="shared" si="0"/>
        <v>1.3720930232558139</v>
      </c>
      <c r="J10" s="3" t="s">
        <v>35</v>
      </c>
      <c r="K10" s="3" t="s">
        <v>17</v>
      </c>
      <c r="L10" s="3">
        <v>753.4</v>
      </c>
      <c r="M10" s="3" t="s">
        <v>18</v>
      </c>
    </row>
    <row r="11" spans="1:13" x14ac:dyDescent="0.3">
      <c r="A11" s="1" t="s">
        <v>13</v>
      </c>
      <c r="B11" s="4">
        <v>45209</v>
      </c>
      <c r="C11" s="3" t="s">
        <v>26</v>
      </c>
      <c r="D11" s="5">
        <v>45209</v>
      </c>
      <c r="E11" s="6" t="s">
        <v>36</v>
      </c>
      <c r="F11" s="3">
        <v>3.27</v>
      </c>
      <c r="G11" s="3">
        <f>(3*60)+27</f>
        <v>207</v>
      </c>
      <c r="H11" s="3">
        <v>313.3</v>
      </c>
      <c r="I11" s="8">
        <f t="shared" si="0"/>
        <v>1.5135265700483091</v>
      </c>
      <c r="J11" s="3" t="s">
        <v>37</v>
      </c>
      <c r="K11" s="3" t="s">
        <v>17</v>
      </c>
      <c r="L11" s="3">
        <v>783.2</v>
      </c>
      <c r="M11" s="3" t="s">
        <v>18</v>
      </c>
    </row>
    <row r="12" spans="1:13" x14ac:dyDescent="0.3">
      <c r="A12" s="1" t="s">
        <v>13</v>
      </c>
      <c r="B12" s="4">
        <v>45210</v>
      </c>
      <c r="C12" s="3" t="s">
        <v>26</v>
      </c>
      <c r="D12" s="5">
        <v>45210</v>
      </c>
      <c r="E12" s="6" t="s">
        <v>38</v>
      </c>
      <c r="F12" s="3">
        <v>3.44</v>
      </c>
      <c r="G12" s="3">
        <f>(3*60)+44</f>
        <v>224</v>
      </c>
      <c r="H12" s="3">
        <v>342.6</v>
      </c>
      <c r="I12" s="8">
        <f t="shared" si="0"/>
        <v>1.5294642857142857</v>
      </c>
      <c r="J12" s="3" t="s">
        <v>39</v>
      </c>
      <c r="K12" s="3" t="s">
        <v>17</v>
      </c>
      <c r="L12" s="3">
        <v>830</v>
      </c>
      <c r="M12" s="3" t="s">
        <v>18</v>
      </c>
    </row>
    <row r="13" spans="1:13" x14ac:dyDescent="0.3">
      <c r="A13" s="1" t="s">
        <v>13</v>
      </c>
      <c r="B13" s="4">
        <v>45211</v>
      </c>
      <c r="C13" s="3" t="s">
        <v>26</v>
      </c>
      <c r="D13" s="5">
        <v>45211</v>
      </c>
      <c r="E13" s="6" t="s">
        <v>40</v>
      </c>
      <c r="F13" s="3">
        <v>3.28</v>
      </c>
      <c r="G13" s="3">
        <f>(3*60)+28</f>
        <v>208</v>
      </c>
      <c r="H13" s="3">
        <v>332.1</v>
      </c>
      <c r="I13" s="8">
        <f t="shared" si="0"/>
        <v>1.5966346153846156</v>
      </c>
      <c r="J13" s="3" t="s">
        <v>24</v>
      </c>
      <c r="K13" s="3" t="s">
        <v>17</v>
      </c>
      <c r="L13" s="3">
        <v>815.9</v>
      </c>
      <c r="M13" s="3" t="s">
        <v>18</v>
      </c>
    </row>
    <row r="14" spans="1:13" x14ac:dyDescent="0.3">
      <c r="A14" s="1" t="s">
        <v>13</v>
      </c>
      <c r="B14" s="4">
        <v>45212</v>
      </c>
      <c r="C14" s="3" t="s">
        <v>26</v>
      </c>
      <c r="D14" s="5">
        <v>45212</v>
      </c>
      <c r="E14" s="6" t="s">
        <v>41</v>
      </c>
      <c r="F14" s="3">
        <v>3.2</v>
      </c>
      <c r="G14" s="3">
        <f>(3*60)+20</f>
        <v>200</v>
      </c>
      <c r="H14" s="7">
        <v>330.9</v>
      </c>
      <c r="I14" s="8">
        <f t="shared" si="0"/>
        <v>1.6544999999999999</v>
      </c>
      <c r="J14" s="3" t="s">
        <v>24</v>
      </c>
      <c r="K14" s="3" t="s">
        <v>17</v>
      </c>
      <c r="L14" s="3">
        <v>805.6</v>
      </c>
      <c r="M14" s="3" t="s">
        <v>18</v>
      </c>
    </row>
    <row r="15" spans="1:13" x14ac:dyDescent="0.3">
      <c r="A15" s="1" t="s">
        <v>29</v>
      </c>
      <c r="B15" s="4">
        <v>45213</v>
      </c>
      <c r="C15" s="3" t="s">
        <v>42</v>
      </c>
      <c r="D15" s="5">
        <v>45214</v>
      </c>
      <c r="E15" s="6" t="s">
        <v>43</v>
      </c>
      <c r="F15" s="3">
        <v>8.24</v>
      </c>
      <c r="G15" s="3">
        <f>(8*60)+24</f>
        <v>504</v>
      </c>
      <c r="H15" s="3">
        <v>241</v>
      </c>
      <c r="I15" s="8">
        <f t="shared" si="0"/>
        <v>0.4781746031746032</v>
      </c>
      <c r="J15" s="3" t="s">
        <v>44</v>
      </c>
      <c r="K15" s="3" t="s">
        <v>17</v>
      </c>
      <c r="L15" s="3">
        <v>657.4</v>
      </c>
      <c r="M15" s="3" t="s">
        <v>18</v>
      </c>
    </row>
    <row r="16" spans="1:13" x14ac:dyDescent="0.3">
      <c r="A16" s="1" t="s">
        <v>13</v>
      </c>
      <c r="B16" s="4">
        <v>45214</v>
      </c>
      <c r="C16" s="3" t="s">
        <v>45</v>
      </c>
      <c r="D16" s="5">
        <v>45214</v>
      </c>
      <c r="E16" s="6" t="s">
        <v>46</v>
      </c>
      <c r="F16" s="3">
        <v>3.06</v>
      </c>
      <c r="G16" s="3">
        <f>(3*60)+6</f>
        <v>186</v>
      </c>
      <c r="H16" s="7">
        <v>223.1</v>
      </c>
      <c r="I16" s="8">
        <f t="shared" si="0"/>
        <v>1.1994623655913978</v>
      </c>
      <c r="J16" s="3" t="s">
        <v>33</v>
      </c>
      <c r="K16" s="3" t="s">
        <v>17</v>
      </c>
      <c r="L16" s="3">
        <v>626.9</v>
      </c>
      <c r="M16" s="3" t="s">
        <v>18</v>
      </c>
    </row>
    <row r="17" spans="1:13" x14ac:dyDescent="0.3">
      <c r="A17" s="1" t="s">
        <v>13</v>
      </c>
      <c r="B17" s="4">
        <v>45215</v>
      </c>
      <c r="C17" s="3" t="s">
        <v>26</v>
      </c>
      <c r="D17" s="5">
        <v>45215</v>
      </c>
      <c r="E17" s="6" t="s">
        <v>47</v>
      </c>
      <c r="F17" s="3">
        <v>3.21</v>
      </c>
      <c r="G17" s="3">
        <f>(3*60)+21</f>
        <v>201</v>
      </c>
      <c r="H17" s="7">
        <v>304.10000000000002</v>
      </c>
      <c r="I17" s="8">
        <f t="shared" si="0"/>
        <v>1.5129353233830847</v>
      </c>
      <c r="J17" s="3" t="s">
        <v>20</v>
      </c>
      <c r="K17" s="3" t="s">
        <v>17</v>
      </c>
      <c r="L17" s="3">
        <v>769.3</v>
      </c>
      <c r="M17" s="3" t="s">
        <v>18</v>
      </c>
    </row>
    <row r="18" spans="1:13" x14ac:dyDescent="0.3">
      <c r="A18" s="1" t="s">
        <v>13</v>
      </c>
      <c r="B18" s="4">
        <v>45216</v>
      </c>
      <c r="C18" s="3" t="s">
        <v>26</v>
      </c>
      <c r="D18" s="5">
        <v>45216</v>
      </c>
      <c r="E18" s="6" t="s">
        <v>48</v>
      </c>
      <c r="F18" s="3">
        <v>3.24</v>
      </c>
      <c r="G18" s="3">
        <f>(3*60)+24</f>
        <v>204</v>
      </c>
      <c r="H18" s="7">
        <v>309.39999999999998</v>
      </c>
      <c r="I18" s="8">
        <f t="shared" si="0"/>
        <v>1.5166666666666666</v>
      </c>
      <c r="J18" s="3" t="s">
        <v>20</v>
      </c>
      <c r="K18" s="3" t="s">
        <v>17</v>
      </c>
      <c r="L18" s="3">
        <v>780.9</v>
      </c>
      <c r="M18" s="3" t="s">
        <v>18</v>
      </c>
    </row>
    <row r="19" spans="1:13" x14ac:dyDescent="0.3">
      <c r="A19" s="1" t="s">
        <v>13</v>
      </c>
      <c r="B19" s="4">
        <v>45217</v>
      </c>
      <c r="C19" s="3" t="s">
        <v>26</v>
      </c>
      <c r="D19" s="5">
        <v>45217</v>
      </c>
      <c r="E19" s="6" t="s">
        <v>49</v>
      </c>
      <c r="F19" s="3">
        <v>3.09</v>
      </c>
      <c r="G19" s="3">
        <f>(3*60)+9</f>
        <v>189</v>
      </c>
      <c r="H19" s="7">
        <v>310.5</v>
      </c>
      <c r="I19" s="8">
        <f t="shared" si="0"/>
        <v>1.6428571428571428</v>
      </c>
      <c r="J19" s="3" t="s">
        <v>50</v>
      </c>
      <c r="K19" s="3" t="s">
        <v>17</v>
      </c>
      <c r="L19" s="3">
        <v>778.6</v>
      </c>
      <c r="M19" s="3" t="s">
        <v>18</v>
      </c>
    </row>
    <row r="20" spans="1:13" x14ac:dyDescent="0.3">
      <c r="A20" s="1" t="s">
        <v>13</v>
      </c>
      <c r="B20" s="4">
        <v>45218</v>
      </c>
      <c r="C20" s="3" t="s">
        <v>26</v>
      </c>
      <c r="D20" s="5">
        <v>45218</v>
      </c>
      <c r="E20" s="6" t="s">
        <v>51</v>
      </c>
      <c r="F20" s="3">
        <v>3.04</v>
      </c>
      <c r="G20" s="3">
        <f>(3*60)+4</f>
        <v>184</v>
      </c>
      <c r="H20" s="7">
        <v>316.39999999999998</v>
      </c>
      <c r="I20" s="8">
        <f t="shared" si="0"/>
        <v>1.7195652173913043</v>
      </c>
      <c r="J20" s="3" t="s">
        <v>52</v>
      </c>
      <c r="K20" s="3" t="s">
        <v>17</v>
      </c>
      <c r="L20" s="3">
        <v>786.1</v>
      </c>
      <c r="M20" s="3" t="s">
        <v>18</v>
      </c>
    </row>
    <row r="21" spans="1:13" x14ac:dyDescent="0.3">
      <c r="A21" s="1" t="s">
        <v>13</v>
      </c>
      <c r="B21" s="4">
        <v>45219</v>
      </c>
      <c r="C21" s="3" t="s">
        <v>26</v>
      </c>
      <c r="D21" s="5">
        <v>45219</v>
      </c>
      <c r="E21" s="6" t="s">
        <v>53</v>
      </c>
      <c r="F21" s="3">
        <v>3.17</v>
      </c>
      <c r="G21" s="3">
        <f>(3*60)+17</f>
        <v>197</v>
      </c>
      <c r="H21" s="7">
        <v>331.1</v>
      </c>
      <c r="I21" s="8">
        <f t="shared" si="0"/>
        <v>1.6807106598984773</v>
      </c>
      <c r="J21" s="3" t="s">
        <v>54</v>
      </c>
      <c r="K21" s="3" t="s">
        <v>17</v>
      </c>
      <c r="L21" s="3">
        <v>811.7</v>
      </c>
      <c r="M21" s="3" t="s">
        <v>18</v>
      </c>
    </row>
    <row r="22" spans="1:13" x14ac:dyDescent="0.3">
      <c r="A22" s="1" t="s">
        <v>29</v>
      </c>
      <c r="B22" s="4">
        <v>45220</v>
      </c>
      <c r="C22" s="3" t="s">
        <v>26</v>
      </c>
      <c r="D22" s="5">
        <v>45221</v>
      </c>
      <c r="E22" s="6" t="s">
        <v>55</v>
      </c>
      <c r="F22" s="3">
        <v>8.26</v>
      </c>
      <c r="G22" s="3">
        <v>506</v>
      </c>
      <c r="H22" s="7">
        <v>259</v>
      </c>
      <c r="I22" s="8">
        <f t="shared" si="0"/>
        <v>0.51185770750988147</v>
      </c>
      <c r="J22" s="3" t="s">
        <v>31</v>
      </c>
      <c r="K22" s="3" t="s">
        <v>17</v>
      </c>
      <c r="L22" s="3">
        <v>686.1</v>
      </c>
      <c r="M22" s="3" t="s">
        <v>18</v>
      </c>
    </row>
    <row r="23" spans="1:13" x14ac:dyDescent="0.3">
      <c r="A23" s="1" t="s">
        <v>13</v>
      </c>
      <c r="B23" s="4">
        <v>45221</v>
      </c>
      <c r="C23" s="3" t="s">
        <v>26</v>
      </c>
      <c r="D23" s="5">
        <v>45221</v>
      </c>
      <c r="E23" s="6" t="s">
        <v>56</v>
      </c>
      <c r="F23" s="3">
        <v>3.01</v>
      </c>
      <c r="G23" s="3">
        <f>(3*60)+1</f>
        <v>181</v>
      </c>
      <c r="H23" s="7">
        <v>222.1</v>
      </c>
      <c r="I23" s="8">
        <f t="shared" si="0"/>
        <v>1.2270718232044198</v>
      </c>
      <c r="J23" s="3" t="s">
        <v>35</v>
      </c>
      <c r="K23" s="3" t="s">
        <v>17</v>
      </c>
      <c r="L23" s="3">
        <v>621.20000000000005</v>
      </c>
      <c r="M23" s="3" t="s">
        <v>18</v>
      </c>
    </row>
    <row r="24" spans="1:13" x14ac:dyDescent="0.3">
      <c r="A24" s="1" t="s">
        <v>13</v>
      </c>
      <c r="B24" s="4">
        <v>45222</v>
      </c>
      <c r="C24" s="3" t="s">
        <v>26</v>
      </c>
      <c r="D24" s="5">
        <v>45222</v>
      </c>
      <c r="E24" s="6" t="s">
        <v>36</v>
      </c>
      <c r="F24" s="3">
        <v>3.27</v>
      </c>
      <c r="G24" s="3">
        <f>(3*60)+27</f>
        <v>207</v>
      </c>
      <c r="H24" s="7">
        <v>313.8</v>
      </c>
      <c r="I24" s="8">
        <f>H24/G24</f>
        <v>1.5159420289855072</v>
      </c>
      <c r="J24" s="3" t="s">
        <v>37</v>
      </c>
      <c r="K24" s="3" t="s">
        <v>17</v>
      </c>
      <c r="L24" s="3">
        <v>773.2</v>
      </c>
      <c r="M24" s="3" t="s">
        <v>18</v>
      </c>
    </row>
    <row r="25" spans="1:13" x14ac:dyDescent="0.3">
      <c r="A25" s="1" t="s">
        <v>13</v>
      </c>
      <c r="B25" s="4">
        <v>45223</v>
      </c>
      <c r="C25" s="3" t="s">
        <v>26</v>
      </c>
      <c r="D25" s="5">
        <v>45223</v>
      </c>
      <c r="E25" s="6" t="s">
        <v>40</v>
      </c>
      <c r="F25" s="3">
        <v>3.28</v>
      </c>
      <c r="G25" s="3">
        <f>(3*60)+28</f>
        <v>208</v>
      </c>
      <c r="H25" s="7">
        <v>314.3</v>
      </c>
      <c r="I25" s="8">
        <f>H25/G25</f>
        <v>1.5110576923076924</v>
      </c>
      <c r="J25" s="3" t="s">
        <v>20</v>
      </c>
      <c r="K25" s="3" t="s">
        <v>17</v>
      </c>
      <c r="L25" s="3">
        <v>781.4</v>
      </c>
      <c r="M25" s="3" t="s">
        <v>18</v>
      </c>
    </row>
    <row r="26" spans="1:13" x14ac:dyDescent="0.3">
      <c r="A26" s="1" t="s">
        <v>13</v>
      </c>
      <c r="B26" s="4">
        <v>45224</v>
      </c>
      <c r="C26" s="3" t="s">
        <v>26</v>
      </c>
      <c r="D26" s="5">
        <v>45224</v>
      </c>
      <c r="E26" s="6" t="s">
        <v>57</v>
      </c>
      <c r="F26" s="3">
        <v>3.11</v>
      </c>
      <c r="G26" s="3">
        <f>(3*60)+11</f>
        <v>191</v>
      </c>
      <c r="H26" s="7">
        <v>322.89999999999998</v>
      </c>
      <c r="I26" s="8">
        <f>H26/G26</f>
        <v>1.6905759162303664</v>
      </c>
      <c r="J26" s="3" t="s">
        <v>58</v>
      </c>
      <c r="K26" s="3" t="s">
        <v>17</v>
      </c>
      <c r="L26" s="3">
        <v>792.8</v>
      </c>
      <c r="M26" s="3" t="s">
        <v>18</v>
      </c>
    </row>
    <row r="27" spans="1:13" x14ac:dyDescent="0.3">
      <c r="A27" s="1" t="s">
        <v>13</v>
      </c>
      <c r="B27" s="4">
        <v>45225</v>
      </c>
      <c r="C27" s="3" t="s">
        <v>26</v>
      </c>
      <c r="D27" s="5">
        <v>45225</v>
      </c>
      <c r="E27" s="6" t="s">
        <v>59</v>
      </c>
      <c r="F27" s="3">
        <v>3.23</v>
      </c>
      <c r="G27" s="3">
        <f>(3*60)+23</f>
        <v>203</v>
      </c>
      <c r="H27" s="7">
        <v>342.1</v>
      </c>
      <c r="I27" s="8">
        <f>H27/G27</f>
        <v>1.6852216748768474</v>
      </c>
      <c r="J27" s="3" t="s">
        <v>60</v>
      </c>
      <c r="K27" s="3" t="s">
        <v>17</v>
      </c>
      <c r="L27" s="3">
        <v>819.5</v>
      </c>
      <c r="M27" s="3" t="s">
        <v>18</v>
      </c>
    </row>
    <row r="28" spans="1:13" x14ac:dyDescent="0.3">
      <c r="A28" s="1" t="s">
        <v>13</v>
      </c>
      <c r="B28" s="4">
        <v>45226</v>
      </c>
      <c r="C28" s="3" t="s">
        <v>26</v>
      </c>
      <c r="D28" s="5">
        <v>45226</v>
      </c>
      <c r="E28" s="6" t="s">
        <v>61</v>
      </c>
      <c r="F28" s="3">
        <v>3.5</v>
      </c>
      <c r="G28" s="3">
        <f>(3*60)+50</f>
        <v>230</v>
      </c>
      <c r="H28" s="7">
        <v>334.7</v>
      </c>
      <c r="I28" s="8">
        <f>H28/G28</f>
        <v>1.4552173913043478</v>
      </c>
      <c r="J28" s="3" t="s">
        <v>62</v>
      </c>
      <c r="K28" s="3" t="s">
        <v>17</v>
      </c>
      <c r="L28" s="3">
        <v>819.4</v>
      </c>
      <c r="M28" s="3" t="s">
        <v>18</v>
      </c>
    </row>
    <row r="29" spans="1:13" x14ac:dyDescent="0.3">
      <c r="A29" s="1" t="s">
        <v>29</v>
      </c>
      <c r="B29" s="4">
        <v>45227</v>
      </c>
      <c r="C29" s="3" t="s">
        <v>26</v>
      </c>
      <c r="D29" s="5">
        <v>45228</v>
      </c>
      <c r="E29" s="6" t="s">
        <v>63</v>
      </c>
      <c r="F29" s="3">
        <v>8.56</v>
      </c>
      <c r="G29" s="3">
        <f>(8*60)+56</f>
        <v>536</v>
      </c>
      <c r="H29" s="7">
        <v>248.1</v>
      </c>
      <c r="I29" s="8">
        <f t="shared" ref="I29:I36" si="1">H29/G29</f>
        <v>0.46287313432835819</v>
      </c>
      <c r="J29" s="3" t="s">
        <v>54</v>
      </c>
      <c r="K29" s="3" t="s">
        <v>17</v>
      </c>
      <c r="L29" s="3">
        <v>667.8</v>
      </c>
      <c r="M29" s="3" t="s">
        <v>18</v>
      </c>
    </row>
    <row r="30" spans="1:13" x14ac:dyDescent="0.3">
      <c r="A30" s="1" t="s">
        <v>13</v>
      </c>
      <c r="B30" s="4">
        <v>45228</v>
      </c>
      <c r="C30" s="3" t="s">
        <v>26</v>
      </c>
      <c r="D30" s="5">
        <v>45229</v>
      </c>
      <c r="E30" s="6" t="s">
        <v>64</v>
      </c>
      <c r="F30" s="3">
        <v>4.2</v>
      </c>
      <c r="G30" s="3">
        <f>(4*60)+20</f>
        <v>260</v>
      </c>
      <c r="H30" s="7">
        <v>231.5</v>
      </c>
      <c r="I30" s="8">
        <f t="shared" si="1"/>
        <v>0.89038461538461533</v>
      </c>
      <c r="J30" s="3" t="s">
        <v>65</v>
      </c>
      <c r="K30" s="3" t="s">
        <v>17</v>
      </c>
      <c r="L30" s="3">
        <v>638.5</v>
      </c>
      <c r="M30" s="3" t="s">
        <v>18</v>
      </c>
    </row>
    <row r="31" spans="1:13" x14ac:dyDescent="0.3">
      <c r="A31" s="1" t="s">
        <v>13</v>
      </c>
      <c r="B31" s="4">
        <v>45229</v>
      </c>
      <c r="C31" s="3" t="s">
        <v>26</v>
      </c>
      <c r="D31" s="5">
        <v>45229</v>
      </c>
      <c r="E31" s="6" t="s">
        <v>66</v>
      </c>
      <c r="F31" s="3">
        <v>3.35</v>
      </c>
      <c r="G31" s="3">
        <f>(3*60)+35</f>
        <v>215</v>
      </c>
      <c r="H31" s="7">
        <v>304.2</v>
      </c>
      <c r="I31" s="8">
        <f t="shared" si="1"/>
        <v>1.4148837209302325</v>
      </c>
      <c r="J31" s="3" t="s">
        <v>22</v>
      </c>
      <c r="K31" s="3" t="s">
        <v>17</v>
      </c>
      <c r="L31" s="3">
        <v>768.7</v>
      </c>
      <c r="M31" s="3" t="s">
        <v>18</v>
      </c>
    </row>
    <row r="32" spans="1:13" x14ac:dyDescent="0.3">
      <c r="A32" s="1" t="s">
        <v>13</v>
      </c>
      <c r="B32" s="4">
        <v>45230</v>
      </c>
      <c r="C32" s="3" t="s">
        <v>26</v>
      </c>
      <c r="D32" s="5">
        <v>45230</v>
      </c>
      <c r="E32" s="6" t="s">
        <v>66</v>
      </c>
      <c r="F32" s="3">
        <v>3.35</v>
      </c>
      <c r="G32" s="3">
        <f>(3*60)+35</f>
        <v>215</v>
      </c>
      <c r="H32" s="7">
        <v>336.9</v>
      </c>
      <c r="I32" s="8">
        <f t="shared" si="1"/>
        <v>1.5669767441860465</v>
      </c>
      <c r="J32" s="3" t="s">
        <v>39</v>
      </c>
      <c r="K32" s="3" t="s">
        <v>17</v>
      </c>
      <c r="L32" s="3">
        <v>825.8</v>
      </c>
      <c r="M32" s="3" t="s">
        <v>18</v>
      </c>
    </row>
    <row r="33" spans="1:13" x14ac:dyDescent="0.3">
      <c r="A33" s="1" t="s">
        <v>13</v>
      </c>
      <c r="B33" s="4">
        <v>45231</v>
      </c>
      <c r="C33" s="3" t="s">
        <v>26</v>
      </c>
      <c r="D33" s="5">
        <v>45231</v>
      </c>
      <c r="E33" s="6" t="s">
        <v>67</v>
      </c>
      <c r="F33" s="3">
        <v>0.06</v>
      </c>
      <c r="G33" s="3">
        <f>(0*60)+6</f>
        <v>6</v>
      </c>
      <c r="H33" s="7">
        <v>0</v>
      </c>
      <c r="I33" s="8">
        <f t="shared" si="1"/>
        <v>0</v>
      </c>
      <c r="J33" s="3" t="s">
        <v>68</v>
      </c>
      <c r="K33" s="3">
        <v>0</v>
      </c>
      <c r="L33" s="3">
        <v>0</v>
      </c>
      <c r="M33" s="3" t="s">
        <v>69</v>
      </c>
    </row>
    <row r="34" spans="1:13" x14ac:dyDescent="0.3">
      <c r="A34" s="1" t="s">
        <v>13</v>
      </c>
      <c r="B34" s="4">
        <v>45232</v>
      </c>
      <c r="C34" s="3" t="s">
        <v>26</v>
      </c>
      <c r="D34" s="5">
        <v>45233</v>
      </c>
      <c r="E34" s="6" t="s">
        <v>70</v>
      </c>
      <c r="F34" s="3">
        <v>4.12</v>
      </c>
      <c r="G34" s="3">
        <f>(4*60)+12</f>
        <v>252</v>
      </c>
      <c r="H34" s="7">
        <v>416.7</v>
      </c>
      <c r="I34" s="8">
        <f t="shared" si="1"/>
        <v>1.6535714285714285</v>
      </c>
      <c r="J34" s="3" t="s">
        <v>35</v>
      </c>
      <c r="K34" s="3" t="s">
        <v>17</v>
      </c>
      <c r="L34" s="3">
        <v>948.7</v>
      </c>
      <c r="M34" s="3" t="s">
        <v>18</v>
      </c>
    </row>
    <row r="35" spans="1:13" x14ac:dyDescent="0.3">
      <c r="A35" s="1" t="s">
        <v>13</v>
      </c>
      <c r="B35" s="4">
        <v>45233</v>
      </c>
      <c r="C35" s="3" t="s">
        <v>26</v>
      </c>
      <c r="D35" s="5">
        <v>45233</v>
      </c>
      <c r="E35" s="6" t="s">
        <v>71</v>
      </c>
      <c r="F35" s="3">
        <v>3.16</v>
      </c>
      <c r="G35" s="3">
        <f>(3*60)+16</f>
        <v>196</v>
      </c>
      <c r="H35" s="7">
        <v>329.9</v>
      </c>
      <c r="I35" s="8">
        <f t="shared" si="1"/>
        <v>1.6831632653061224</v>
      </c>
      <c r="J35" s="3" t="s">
        <v>72</v>
      </c>
      <c r="K35" s="3" t="s">
        <v>17</v>
      </c>
      <c r="L35" s="3">
        <v>803.3</v>
      </c>
      <c r="M35" s="3" t="s">
        <v>18</v>
      </c>
    </row>
    <row r="36" spans="1:13" x14ac:dyDescent="0.3">
      <c r="A36" s="1" t="s">
        <v>29</v>
      </c>
      <c r="B36" s="4">
        <v>45234</v>
      </c>
      <c r="C36" s="3" t="s">
        <v>26</v>
      </c>
      <c r="D36" s="5">
        <v>45235</v>
      </c>
      <c r="E36" s="6" t="s">
        <v>73</v>
      </c>
      <c r="F36" s="3">
        <v>7.47</v>
      </c>
      <c r="G36" s="3">
        <f>(7*60)+47</f>
        <v>467</v>
      </c>
      <c r="H36" s="7">
        <v>270.89999999999998</v>
      </c>
      <c r="I36" s="8">
        <f t="shared" si="1"/>
        <v>0.58008565310492499</v>
      </c>
      <c r="J36" s="3" t="s">
        <v>74</v>
      </c>
      <c r="K36" s="3" t="s">
        <v>17</v>
      </c>
      <c r="L36" s="3">
        <v>708.8</v>
      </c>
      <c r="M36" s="3" t="s">
        <v>18</v>
      </c>
    </row>
    <row r="37" spans="1:13" x14ac:dyDescent="0.3">
      <c r="A37" s="1" t="s">
        <v>75</v>
      </c>
      <c r="B37" s="4">
        <v>45234</v>
      </c>
      <c r="C37" s="3" t="s">
        <v>26</v>
      </c>
      <c r="D37" s="5">
        <v>45234</v>
      </c>
      <c r="E37" s="6" t="s">
        <v>26</v>
      </c>
      <c r="F37" s="3">
        <v>0</v>
      </c>
      <c r="G37" s="3">
        <f>(0*60)+0</f>
        <v>0</v>
      </c>
      <c r="H37" s="7">
        <v>0</v>
      </c>
      <c r="I37" s="8">
        <v>0</v>
      </c>
      <c r="J37" s="3" t="s">
        <v>68</v>
      </c>
      <c r="K37" s="3">
        <v>0</v>
      </c>
      <c r="L37" s="3">
        <v>0</v>
      </c>
      <c r="M37" s="3" t="s">
        <v>69</v>
      </c>
    </row>
    <row r="38" spans="1:13" x14ac:dyDescent="0.3">
      <c r="A38" s="1" t="s">
        <v>75</v>
      </c>
      <c r="B38" s="4">
        <v>45235</v>
      </c>
      <c r="C38" s="3" t="s">
        <v>26</v>
      </c>
      <c r="D38" s="5">
        <v>45236</v>
      </c>
      <c r="E38" s="6" t="s">
        <v>76</v>
      </c>
      <c r="F38" s="3">
        <v>2.48</v>
      </c>
      <c r="G38" s="3">
        <f>(2*60)+48</f>
        <v>168</v>
      </c>
      <c r="H38" s="7">
        <v>368.6</v>
      </c>
      <c r="I38" s="8">
        <f t="shared" ref="I38" si="2">H38/G38</f>
        <v>2.1940476190476192</v>
      </c>
      <c r="J38" s="3" t="s">
        <v>77</v>
      </c>
      <c r="K38" s="3" t="s">
        <v>78</v>
      </c>
      <c r="L38" s="3">
        <v>1000</v>
      </c>
      <c r="M38" s="3" t="s">
        <v>18</v>
      </c>
    </row>
    <row r="39" spans="1:13" x14ac:dyDescent="0.3">
      <c r="A39" s="1" t="s">
        <v>13</v>
      </c>
      <c r="B39" s="4">
        <v>45235</v>
      </c>
      <c r="C39" s="3" t="s">
        <v>26</v>
      </c>
      <c r="D39" s="5">
        <v>45235</v>
      </c>
      <c r="E39" s="6" t="s">
        <v>79</v>
      </c>
      <c r="F39" s="3">
        <v>2.33</v>
      </c>
      <c r="G39" s="3">
        <f>(2*60)+33</f>
        <v>153</v>
      </c>
      <c r="H39" s="7">
        <v>225.1</v>
      </c>
      <c r="I39" s="8">
        <f>H39/G39</f>
        <v>1.4712418300653594</v>
      </c>
      <c r="J39" s="3" t="s">
        <v>80</v>
      </c>
      <c r="K39" s="3" t="s">
        <v>17</v>
      </c>
      <c r="L39" s="3">
        <v>1600</v>
      </c>
      <c r="M39" s="3" t="s">
        <v>18</v>
      </c>
    </row>
    <row r="40" spans="1:13" x14ac:dyDescent="0.3">
      <c r="A40" s="1" t="s">
        <v>81</v>
      </c>
      <c r="B40" s="4">
        <v>45235</v>
      </c>
      <c r="C40" s="3" t="s">
        <v>82</v>
      </c>
      <c r="D40" s="5">
        <v>45235</v>
      </c>
      <c r="E40" s="6" t="s">
        <v>83</v>
      </c>
      <c r="F40" s="3">
        <v>0.13</v>
      </c>
      <c r="G40" s="3">
        <f>(0*60)+13</f>
        <v>13</v>
      </c>
      <c r="H40" s="7">
        <v>18.600000000000001</v>
      </c>
      <c r="I40" s="8">
        <f>H40/G40</f>
        <v>1.4307692307692308</v>
      </c>
      <c r="J40" s="3" t="s">
        <v>84</v>
      </c>
      <c r="K40" s="3" t="s">
        <v>78</v>
      </c>
      <c r="L40" s="3">
        <v>29.9</v>
      </c>
      <c r="M40" s="3" t="s">
        <v>18</v>
      </c>
    </row>
    <row r="41" spans="1:13" x14ac:dyDescent="0.3">
      <c r="A41" s="1" t="s">
        <v>13</v>
      </c>
      <c r="B41" s="4">
        <v>45236</v>
      </c>
      <c r="C41" s="3" t="s">
        <v>26</v>
      </c>
      <c r="D41" s="5">
        <v>45236</v>
      </c>
      <c r="E41" s="6" t="s">
        <v>85</v>
      </c>
      <c r="F41" s="3">
        <v>3.15</v>
      </c>
      <c r="G41" s="3">
        <f>(3*60)+15</f>
        <v>195</v>
      </c>
      <c r="H41" s="7">
        <v>314.89999999999998</v>
      </c>
      <c r="I41" s="8">
        <f t="shared" ref="I41" si="3">H41/G41</f>
        <v>1.6148717948717948</v>
      </c>
      <c r="J41" s="3" t="s">
        <v>50</v>
      </c>
      <c r="K41" s="3" t="s">
        <v>17</v>
      </c>
      <c r="L41" s="3">
        <v>783.6</v>
      </c>
      <c r="M41" s="3" t="s">
        <v>18</v>
      </c>
    </row>
    <row r="42" spans="1:13" x14ac:dyDescent="0.3">
      <c r="A42" s="1" t="s">
        <v>81</v>
      </c>
      <c r="B42" s="4">
        <v>45236</v>
      </c>
      <c r="C42" s="3" t="s">
        <v>71</v>
      </c>
      <c r="D42" s="5">
        <v>45236</v>
      </c>
      <c r="E42" s="6" t="s">
        <v>86</v>
      </c>
      <c r="F42" s="3">
        <v>0.18</v>
      </c>
      <c r="G42" s="3">
        <f>(0*60)+18</f>
        <v>18</v>
      </c>
      <c r="H42" s="7">
        <v>33.4</v>
      </c>
      <c r="I42" s="8">
        <f>H42/G42</f>
        <v>1.8555555555555554</v>
      </c>
      <c r="J42" s="3" t="s">
        <v>87</v>
      </c>
      <c r="K42" s="3" t="s">
        <v>78</v>
      </c>
      <c r="L42" s="3">
        <v>55.8</v>
      </c>
      <c r="M42" s="3" t="s">
        <v>18</v>
      </c>
    </row>
    <row r="43" spans="1:13" x14ac:dyDescent="0.3">
      <c r="A43" s="1" t="s">
        <v>13</v>
      </c>
      <c r="B43" s="4">
        <v>45237</v>
      </c>
      <c r="C43" s="3" t="s">
        <v>26</v>
      </c>
      <c r="D43" s="5">
        <v>45237</v>
      </c>
      <c r="E43" s="6" t="s">
        <v>88</v>
      </c>
      <c r="F43" s="3">
        <v>3.38</v>
      </c>
      <c r="G43" s="3">
        <f>(3*60)+38</f>
        <v>218</v>
      </c>
      <c r="H43" s="7">
        <v>328.3</v>
      </c>
      <c r="I43" s="8">
        <f t="shared" ref="I43" si="4">H43/G43</f>
        <v>1.5059633027522936</v>
      </c>
      <c r="J43" s="3" t="s">
        <v>22</v>
      </c>
      <c r="K43" s="3" t="s">
        <v>17</v>
      </c>
      <c r="L43" s="3">
        <v>802.4</v>
      </c>
      <c r="M43" s="3" t="s">
        <v>18</v>
      </c>
    </row>
    <row r="44" spans="1:13" x14ac:dyDescent="0.3">
      <c r="A44" s="1" t="s">
        <v>81</v>
      </c>
      <c r="B44" s="4">
        <v>45237</v>
      </c>
      <c r="C44" s="3" t="s">
        <v>88</v>
      </c>
      <c r="D44" s="5">
        <v>45238</v>
      </c>
      <c r="E44" s="6" t="s">
        <v>89</v>
      </c>
      <c r="F44" s="3">
        <v>0.21</v>
      </c>
      <c r="G44" s="3">
        <f>(0*60)+21</f>
        <v>21</v>
      </c>
      <c r="H44" s="7">
        <v>34.799999999999997</v>
      </c>
      <c r="I44" s="8">
        <f>H44/G44</f>
        <v>1.657142857142857</v>
      </c>
      <c r="J44" s="3" t="s">
        <v>87</v>
      </c>
      <c r="K44" s="3" t="s">
        <v>78</v>
      </c>
      <c r="L44" s="3">
        <v>57.8</v>
      </c>
      <c r="M44" s="3" t="s">
        <v>18</v>
      </c>
    </row>
    <row r="45" spans="1:13" x14ac:dyDescent="0.3">
      <c r="A45" s="1" t="s">
        <v>13</v>
      </c>
      <c r="B45" s="4">
        <v>45238</v>
      </c>
      <c r="C45" s="3" t="s">
        <v>26</v>
      </c>
      <c r="D45" s="5">
        <v>45238</v>
      </c>
      <c r="E45" s="6" t="s">
        <v>90</v>
      </c>
      <c r="F45" s="3">
        <v>3.08</v>
      </c>
      <c r="G45" s="3">
        <f>(3*60)+8</f>
        <v>188</v>
      </c>
      <c r="H45" s="7">
        <v>312.7</v>
      </c>
      <c r="I45" s="8">
        <f t="shared" ref="I45" si="5">H45/G45</f>
        <v>1.6632978723404255</v>
      </c>
      <c r="J45" s="3" t="s">
        <v>60</v>
      </c>
      <c r="K45" s="3" t="s">
        <v>17</v>
      </c>
      <c r="L45" s="3">
        <v>779</v>
      </c>
      <c r="M45" s="3" t="s">
        <v>18</v>
      </c>
    </row>
    <row r="46" spans="1:13" x14ac:dyDescent="0.3">
      <c r="A46" s="1" t="s">
        <v>81</v>
      </c>
      <c r="B46" s="4">
        <v>45238</v>
      </c>
      <c r="C46" s="3" t="s">
        <v>49</v>
      </c>
      <c r="D46" s="5">
        <v>45238</v>
      </c>
      <c r="E46" s="6" t="s">
        <v>36</v>
      </c>
      <c r="F46" s="3">
        <v>0.18</v>
      </c>
      <c r="G46" s="3">
        <f>(0*60)+18</f>
        <v>18</v>
      </c>
      <c r="H46" s="7">
        <v>33.4</v>
      </c>
      <c r="I46" s="8">
        <f>H46/G46</f>
        <v>1.8555555555555554</v>
      </c>
      <c r="J46" s="3" t="s">
        <v>87</v>
      </c>
      <c r="K46" s="3" t="s">
        <v>78</v>
      </c>
      <c r="L46" s="3">
        <v>55.7</v>
      </c>
      <c r="M46" s="3" t="s">
        <v>18</v>
      </c>
    </row>
    <row r="47" spans="1:13" x14ac:dyDescent="0.3">
      <c r="A47" s="1" t="s">
        <v>91</v>
      </c>
      <c r="B47" s="4">
        <v>45200</v>
      </c>
      <c r="C47" s="3" t="s">
        <v>92</v>
      </c>
      <c r="D47" s="5">
        <v>45200</v>
      </c>
      <c r="E47" s="6" t="s">
        <v>93</v>
      </c>
      <c r="F47" s="6">
        <v>4.2300000000000004</v>
      </c>
      <c r="G47" s="3">
        <f>(4*60)+23</f>
        <v>263</v>
      </c>
      <c r="H47" s="7">
        <v>129.69999999999999</v>
      </c>
      <c r="I47" s="8">
        <f>H47/G47</f>
        <v>0.4931558935361216</v>
      </c>
      <c r="J47" s="3" t="s">
        <v>94</v>
      </c>
      <c r="K47" s="3" t="s">
        <v>95</v>
      </c>
      <c r="L47" s="3">
        <v>129.69999999999999</v>
      </c>
      <c r="M47" s="3" t="s">
        <v>96</v>
      </c>
    </row>
    <row r="48" spans="1:13" x14ac:dyDescent="0.3">
      <c r="A48" s="1" t="s">
        <v>97</v>
      </c>
      <c r="B48" s="4">
        <v>45200</v>
      </c>
      <c r="C48" s="6" t="s">
        <v>93</v>
      </c>
      <c r="D48" s="5">
        <v>45200</v>
      </c>
      <c r="E48" s="6" t="s">
        <v>98</v>
      </c>
      <c r="F48" s="6">
        <v>0.31</v>
      </c>
      <c r="G48" s="3">
        <v>31</v>
      </c>
      <c r="H48" s="7">
        <v>4.4000000000000004</v>
      </c>
      <c r="I48" s="8">
        <f>H48/G48</f>
        <v>0.14193548387096774</v>
      </c>
      <c r="J48" s="3" t="s">
        <v>99</v>
      </c>
      <c r="K48" s="3" t="s">
        <v>100</v>
      </c>
      <c r="L48" s="3">
        <v>163.80000000000001</v>
      </c>
      <c r="M48" s="3" t="s">
        <v>101</v>
      </c>
    </row>
    <row r="49" spans="1:13" x14ac:dyDescent="0.3">
      <c r="A49" s="1" t="s">
        <v>91</v>
      </c>
      <c r="B49" s="4">
        <v>45201</v>
      </c>
      <c r="C49" s="3" t="s">
        <v>19</v>
      </c>
      <c r="D49" s="5">
        <v>45201</v>
      </c>
      <c r="E49" s="6" t="s">
        <v>102</v>
      </c>
      <c r="F49" s="3">
        <v>5.0599999999999996</v>
      </c>
      <c r="G49" s="3">
        <f>(5*60)+6</f>
        <v>306</v>
      </c>
      <c r="H49" s="3">
        <v>145</v>
      </c>
      <c r="I49" s="8">
        <f t="shared" ref="I49:I91" si="6">H49/G49</f>
        <v>0.47385620915032678</v>
      </c>
      <c r="J49" s="3" t="s">
        <v>103</v>
      </c>
      <c r="K49" s="3" t="s">
        <v>95</v>
      </c>
      <c r="L49" s="3">
        <v>636.6</v>
      </c>
      <c r="M49" s="3" t="s">
        <v>96</v>
      </c>
    </row>
    <row r="50" spans="1:13" x14ac:dyDescent="0.3">
      <c r="A50" s="1" t="s">
        <v>97</v>
      </c>
      <c r="B50" s="4">
        <v>45201</v>
      </c>
      <c r="C50" s="6" t="s">
        <v>102</v>
      </c>
      <c r="D50" s="5">
        <v>45201</v>
      </c>
      <c r="E50" s="6" t="s">
        <v>104</v>
      </c>
      <c r="F50" s="3">
        <v>0.35</v>
      </c>
      <c r="G50" s="3">
        <v>35</v>
      </c>
      <c r="H50" s="3">
        <v>6</v>
      </c>
      <c r="I50" s="8">
        <f t="shared" si="6"/>
        <v>0.17142857142857143</v>
      </c>
      <c r="J50" s="3" t="s">
        <v>105</v>
      </c>
      <c r="K50" s="3" t="s">
        <v>100</v>
      </c>
      <c r="L50" s="3">
        <v>165.1</v>
      </c>
      <c r="M50" s="3" t="s">
        <v>101</v>
      </c>
    </row>
    <row r="51" spans="1:13" x14ac:dyDescent="0.3">
      <c r="A51" s="1" t="s">
        <v>91</v>
      </c>
      <c r="B51" s="4">
        <v>45202</v>
      </c>
      <c r="C51" s="3" t="s">
        <v>21</v>
      </c>
      <c r="D51" s="5">
        <v>45202</v>
      </c>
      <c r="E51" s="6" t="s">
        <v>106</v>
      </c>
      <c r="F51" s="3">
        <v>6</v>
      </c>
      <c r="G51" s="3">
        <f>F51*60</f>
        <v>360</v>
      </c>
      <c r="H51" s="3">
        <v>174.5</v>
      </c>
      <c r="I51" s="8">
        <f t="shared" si="6"/>
        <v>0.48472222222222222</v>
      </c>
      <c r="J51" s="3" t="s">
        <v>107</v>
      </c>
      <c r="K51" s="3" t="s">
        <v>95</v>
      </c>
      <c r="L51" s="3">
        <v>708.1</v>
      </c>
      <c r="M51" s="3" t="s">
        <v>96</v>
      </c>
    </row>
    <row r="52" spans="1:13" x14ac:dyDescent="0.3">
      <c r="A52" s="1" t="s">
        <v>97</v>
      </c>
      <c r="B52" s="4">
        <v>45202</v>
      </c>
      <c r="C52" s="6" t="s">
        <v>106</v>
      </c>
      <c r="D52" s="5">
        <v>45202</v>
      </c>
      <c r="E52" s="6" t="s">
        <v>108</v>
      </c>
      <c r="F52" s="3">
        <v>0.36</v>
      </c>
      <c r="G52" s="3">
        <v>36</v>
      </c>
      <c r="H52" s="3">
        <v>8.3000000000000007</v>
      </c>
      <c r="I52" s="8">
        <f t="shared" si="6"/>
        <v>0.23055555555555557</v>
      </c>
      <c r="J52" s="3" t="s">
        <v>109</v>
      </c>
      <c r="K52" s="3" t="s">
        <v>100</v>
      </c>
      <c r="L52" s="3">
        <v>165.2</v>
      </c>
      <c r="M52" s="3" t="s">
        <v>101</v>
      </c>
    </row>
    <row r="53" spans="1:13" x14ac:dyDescent="0.3">
      <c r="A53" s="1" t="s">
        <v>91</v>
      </c>
      <c r="B53" s="4">
        <v>45203</v>
      </c>
      <c r="C53" s="3" t="s">
        <v>23</v>
      </c>
      <c r="D53" s="5">
        <v>45203</v>
      </c>
      <c r="E53" s="6" t="s">
        <v>110</v>
      </c>
      <c r="F53" s="3">
        <v>5.53</v>
      </c>
      <c r="G53" s="3">
        <f>(5*60)+53</f>
        <v>353</v>
      </c>
      <c r="H53" s="3">
        <v>165.7</v>
      </c>
      <c r="I53" s="8">
        <f t="shared" si="6"/>
        <v>0.46940509915014161</v>
      </c>
      <c r="J53" s="3" t="s">
        <v>111</v>
      </c>
      <c r="K53" s="3" t="s">
        <v>95</v>
      </c>
      <c r="L53" s="3">
        <v>705.6</v>
      </c>
      <c r="M53" s="3" t="s">
        <v>96</v>
      </c>
    </row>
    <row r="54" spans="1:13" x14ac:dyDescent="0.3">
      <c r="A54" s="1" t="s">
        <v>97</v>
      </c>
      <c r="B54" s="4">
        <v>45203</v>
      </c>
      <c r="C54" s="3" t="s">
        <v>112</v>
      </c>
      <c r="D54" s="5">
        <v>45203</v>
      </c>
      <c r="E54" s="6" t="s">
        <v>113</v>
      </c>
      <c r="F54" s="3">
        <v>0.33</v>
      </c>
      <c r="G54" s="3">
        <v>34</v>
      </c>
      <c r="H54" s="3">
        <v>5.2</v>
      </c>
      <c r="I54" s="8">
        <f t="shared" si="6"/>
        <v>0.15294117647058825</v>
      </c>
      <c r="J54" s="3" t="s">
        <v>114</v>
      </c>
      <c r="K54" s="3" t="s">
        <v>100</v>
      </c>
      <c r="L54" s="3">
        <v>165.1</v>
      </c>
      <c r="M54" s="3" t="s">
        <v>101</v>
      </c>
    </row>
    <row r="55" spans="1:13" x14ac:dyDescent="0.3">
      <c r="A55" s="1" t="s">
        <v>91</v>
      </c>
      <c r="B55" s="4">
        <v>45204</v>
      </c>
      <c r="C55" s="3" t="s">
        <v>25</v>
      </c>
      <c r="D55" s="5">
        <v>45204</v>
      </c>
      <c r="E55" s="6" t="s">
        <v>115</v>
      </c>
      <c r="F55" s="3">
        <v>5.51</v>
      </c>
      <c r="G55" s="3">
        <f>(5*60)+51</f>
        <v>351</v>
      </c>
      <c r="H55" s="7">
        <v>177.4</v>
      </c>
      <c r="I55" s="8">
        <f t="shared" si="6"/>
        <v>0.50541310541310547</v>
      </c>
      <c r="J55" s="3" t="s">
        <v>107</v>
      </c>
      <c r="K55" s="3" t="s">
        <v>95</v>
      </c>
      <c r="L55" s="3">
        <v>705.6</v>
      </c>
      <c r="M55" s="3" t="s">
        <v>96</v>
      </c>
    </row>
    <row r="56" spans="1:13" x14ac:dyDescent="0.3">
      <c r="A56" s="1" t="s">
        <v>97</v>
      </c>
      <c r="B56" s="4">
        <v>45204</v>
      </c>
      <c r="C56" s="3" t="s">
        <v>116</v>
      </c>
      <c r="D56" s="5">
        <v>45204</v>
      </c>
      <c r="E56" s="6" t="s">
        <v>113</v>
      </c>
      <c r="F56" s="3">
        <v>0.3347</v>
      </c>
      <c r="G56" s="3">
        <v>34</v>
      </c>
      <c r="H56" s="7">
        <v>6.3</v>
      </c>
      <c r="I56" s="8">
        <f t="shared" si="6"/>
        <v>0.18529411764705883</v>
      </c>
      <c r="J56" s="3" t="s">
        <v>117</v>
      </c>
      <c r="K56" s="3" t="s">
        <v>100</v>
      </c>
      <c r="L56" s="3">
        <v>166.4</v>
      </c>
      <c r="M56" s="3" t="s">
        <v>101</v>
      </c>
    </row>
    <row r="57" spans="1:13" x14ac:dyDescent="0.3">
      <c r="A57" s="1" t="s">
        <v>91</v>
      </c>
      <c r="B57" s="4">
        <v>45205</v>
      </c>
      <c r="C57" s="3" t="s">
        <v>27</v>
      </c>
      <c r="D57" s="5">
        <v>45206</v>
      </c>
      <c r="E57" s="6" t="s">
        <v>118</v>
      </c>
      <c r="F57" s="3">
        <v>7.32</v>
      </c>
      <c r="G57" s="3">
        <f>(7*60)+32</f>
        <v>452</v>
      </c>
      <c r="H57" s="7">
        <v>235</v>
      </c>
      <c r="I57" s="8">
        <f t="shared" si="6"/>
        <v>0.51991150442477874</v>
      </c>
      <c r="J57" s="3" t="s">
        <v>119</v>
      </c>
      <c r="K57" s="3" t="s">
        <v>95</v>
      </c>
      <c r="L57" s="3">
        <v>810.2</v>
      </c>
      <c r="M57" s="3" t="s">
        <v>96</v>
      </c>
    </row>
    <row r="58" spans="1:13" x14ac:dyDescent="0.3">
      <c r="A58" s="1" t="s">
        <v>97</v>
      </c>
      <c r="B58" s="4">
        <v>45206</v>
      </c>
      <c r="C58" s="3" t="s">
        <v>118</v>
      </c>
      <c r="D58" s="5">
        <v>45206</v>
      </c>
      <c r="E58" s="6" t="s">
        <v>120</v>
      </c>
      <c r="F58" s="3">
        <v>0.32</v>
      </c>
      <c r="G58" s="3">
        <v>32</v>
      </c>
      <c r="H58" s="7">
        <v>7.7</v>
      </c>
      <c r="I58" s="8">
        <f t="shared" si="6"/>
        <v>0.24062500000000001</v>
      </c>
      <c r="J58" s="3" t="s">
        <v>121</v>
      </c>
      <c r="K58" s="3" t="s">
        <v>100</v>
      </c>
      <c r="L58" s="3">
        <v>166.3</v>
      </c>
      <c r="M58" s="3" t="s">
        <v>96</v>
      </c>
    </row>
    <row r="59" spans="1:13" x14ac:dyDescent="0.3">
      <c r="A59" s="1" t="s">
        <v>91</v>
      </c>
      <c r="B59" s="4">
        <v>45212</v>
      </c>
      <c r="C59" s="3" t="s">
        <v>61</v>
      </c>
      <c r="D59" s="5">
        <v>45213</v>
      </c>
      <c r="E59" s="6" t="s">
        <v>122</v>
      </c>
      <c r="F59" s="3">
        <v>13</v>
      </c>
      <c r="G59" s="3">
        <f>F59*60</f>
        <v>780</v>
      </c>
      <c r="H59" s="7">
        <v>467.6</v>
      </c>
      <c r="I59" s="8">
        <f t="shared" si="6"/>
        <v>0.59948717948717956</v>
      </c>
      <c r="J59" s="3" t="s">
        <v>123</v>
      </c>
      <c r="K59" s="3" t="s">
        <v>95</v>
      </c>
      <c r="L59" s="3">
        <v>1200</v>
      </c>
      <c r="M59" s="3" t="s">
        <v>96</v>
      </c>
    </row>
    <row r="60" spans="1:13" x14ac:dyDescent="0.3">
      <c r="A60" s="1" t="s">
        <v>97</v>
      </c>
      <c r="B60" s="4">
        <v>45213</v>
      </c>
      <c r="C60" s="3" t="s">
        <v>124</v>
      </c>
      <c r="D60" s="5">
        <v>45213</v>
      </c>
      <c r="E60" s="6" t="s">
        <v>125</v>
      </c>
      <c r="F60" s="3">
        <v>0.54</v>
      </c>
      <c r="G60" s="3">
        <v>54</v>
      </c>
      <c r="H60" s="7">
        <v>22.4</v>
      </c>
      <c r="I60" s="8">
        <f t="shared" si="6"/>
        <v>0.4148148148148148</v>
      </c>
      <c r="J60" s="3" t="s">
        <v>126</v>
      </c>
      <c r="K60" s="3" t="s">
        <v>100</v>
      </c>
      <c r="L60" s="3">
        <v>175.4</v>
      </c>
      <c r="M60" s="3" t="s">
        <v>96</v>
      </c>
    </row>
    <row r="61" spans="1:13" x14ac:dyDescent="0.3">
      <c r="A61" s="1" t="s">
        <v>91</v>
      </c>
      <c r="B61" s="4">
        <v>45214</v>
      </c>
      <c r="C61" s="3" t="s">
        <v>43</v>
      </c>
      <c r="D61" s="5">
        <v>45214</v>
      </c>
      <c r="E61" s="6" t="s">
        <v>127</v>
      </c>
      <c r="F61" s="3">
        <f>5</f>
        <v>5</v>
      </c>
      <c r="G61" s="3">
        <f>5*60</f>
        <v>300</v>
      </c>
      <c r="H61" s="3">
        <v>143</v>
      </c>
      <c r="I61" s="8">
        <f t="shared" si="6"/>
        <v>0.47666666666666668</v>
      </c>
      <c r="J61" s="3" t="s">
        <v>65</v>
      </c>
      <c r="K61" s="3" t="s">
        <v>95</v>
      </c>
      <c r="L61" s="3">
        <v>617</v>
      </c>
      <c r="M61" s="3" t="s">
        <v>96</v>
      </c>
    </row>
    <row r="62" spans="1:13" x14ac:dyDescent="0.3">
      <c r="A62" s="1" t="s">
        <v>97</v>
      </c>
      <c r="B62" s="4">
        <v>45214</v>
      </c>
      <c r="C62" s="3" t="s">
        <v>128</v>
      </c>
      <c r="D62" s="5">
        <v>45214</v>
      </c>
      <c r="E62" s="6" t="s">
        <v>129</v>
      </c>
      <c r="F62" s="3">
        <v>0.32</v>
      </c>
      <c r="G62" s="3">
        <v>32</v>
      </c>
      <c r="H62" s="3">
        <v>5.8</v>
      </c>
      <c r="I62" s="8">
        <f t="shared" si="6"/>
        <v>0.18124999999999999</v>
      </c>
      <c r="J62" s="3" t="s">
        <v>130</v>
      </c>
      <c r="K62" s="3" t="s">
        <v>100</v>
      </c>
      <c r="L62" s="3">
        <v>161.6</v>
      </c>
      <c r="M62" s="3" t="s">
        <v>101</v>
      </c>
    </row>
    <row r="63" spans="1:13" x14ac:dyDescent="0.3">
      <c r="A63" s="1" t="s">
        <v>97</v>
      </c>
      <c r="B63" s="4">
        <v>45223</v>
      </c>
      <c r="C63" s="3" t="s">
        <v>131</v>
      </c>
      <c r="D63" s="5">
        <v>45224</v>
      </c>
      <c r="E63" s="6" t="s">
        <v>132</v>
      </c>
      <c r="F63" s="3">
        <v>1.1100000000000001</v>
      </c>
      <c r="G63" s="3">
        <f>(1*60)+11</f>
        <v>71</v>
      </c>
      <c r="H63" s="3">
        <v>30.3</v>
      </c>
      <c r="I63" s="8">
        <f t="shared" si="6"/>
        <v>0.42676056338028168</v>
      </c>
      <c r="J63" s="3" t="s">
        <v>133</v>
      </c>
      <c r="K63" s="3" t="s">
        <v>100</v>
      </c>
      <c r="L63" s="3">
        <v>188.2</v>
      </c>
      <c r="M63" s="3" t="s">
        <v>101</v>
      </c>
    </row>
    <row r="64" spans="1:13" x14ac:dyDescent="0.3">
      <c r="A64" s="1" t="s">
        <v>97</v>
      </c>
      <c r="B64" s="4">
        <v>45224</v>
      </c>
      <c r="C64" s="3" t="s">
        <v>57</v>
      </c>
      <c r="D64" s="5">
        <v>45224</v>
      </c>
      <c r="E64" s="6" t="s">
        <v>134</v>
      </c>
      <c r="F64" s="3">
        <v>0.28000000000000003</v>
      </c>
      <c r="G64" s="3">
        <f>28</f>
        <v>28</v>
      </c>
      <c r="H64" s="3">
        <v>4.7</v>
      </c>
      <c r="I64" s="8">
        <f t="shared" si="6"/>
        <v>0.16785714285714287</v>
      </c>
      <c r="J64" s="3" t="s">
        <v>135</v>
      </c>
      <c r="K64" s="3" t="s">
        <v>100</v>
      </c>
      <c r="L64" s="3">
        <v>164</v>
      </c>
      <c r="M64" s="3" t="s">
        <v>101</v>
      </c>
    </row>
    <row r="65" spans="1:13" x14ac:dyDescent="0.3">
      <c r="A65" s="1" t="s">
        <v>97</v>
      </c>
      <c r="B65" s="4">
        <v>45225</v>
      </c>
      <c r="C65" s="3" t="s">
        <v>59</v>
      </c>
      <c r="D65" s="5">
        <v>45226</v>
      </c>
      <c r="E65" s="6" t="s">
        <v>136</v>
      </c>
      <c r="F65" s="3">
        <v>0.53</v>
      </c>
      <c r="G65" s="3">
        <v>53</v>
      </c>
      <c r="H65" s="3">
        <v>30.3</v>
      </c>
      <c r="I65" s="8">
        <f t="shared" si="6"/>
        <v>0.57169811320754715</v>
      </c>
      <c r="J65" s="3" t="s">
        <v>137</v>
      </c>
      <c r="K65" s="3" t="s">
        <v>100</v>
      </c>
      <c r="L65" s="3">
        <v>168.4</v>
      </c>
      <c r="M65" s="3" t="s">
        <v>101</v>
      </c>
    </row>
    <row r="66" spans="1:13" x14ac:dyDescent="0.3">
      <c r="A66" s="1" t="s">
        <v>91</v>
      </c>
      <c r="B66" s="4">
        <v>45226</v>
      </c>
      <c r="C66" s="3" t="s">
        <v>61</v>
      </c>
      <c r="D66" s="5">
        <v>45227</v>
      </c>
      <c r="E66" s="6" t="s">
        <v>138</v>
      </c>
      <c r="F66" s="3">
        <v>15.34</v>
      </c>
      <c r="G66" s="3">
        <f>(15*60)+34</f>
        <v>934</v>
      </c>
      <c r="H66" s="3">
        <v>551.70000000000005</v>
      </c>
      <c r="I66" s="8">
        <f t="shared" si="6"/>
        <v>0.59068522483940045</v>
      </c>
      <c r="J66" s="3" t="s">
        <v>139</v>
      </c>
      <c r="K66" s="3" t="s">
        <v>95</v>
      </c>
      <c r="L66" s="3">
        <v>1300</v>
      </c>
      <c r="M66" s="3" t="s">
        <v>96</v>
      </c>
    </row>
    <row r="67" spans="1:13" x14ac:dyDescent="0.3">
      <c r="A67" s="1" t="s">
        <v>97</v>
      </c>
      <c r="B67" s="4">
        <v>45226</v>
      </c>
      <c r="C67" s="3" t="s">
        <v>61</v>
      </c>
      <c r="D67" s="5">
        <v>45227</v>
      </c>
      <c r="E67" s="6" t="s">
        <v>140</v>
      </c>
      <c r="F67" s="3">
        <v>14.55</v>
      </c>
      <c r="G67" s="3">
        <f>(14*60)+55</f>
        <v>895</v>
      </c>
      <c r="H67" s="3">
        <v>8.9</v>
      </c>
      <c r="I67" s="8">
        <f t="shared" si="6"/>
        <v>9.9441340782122911E-3</v>
      </c>
      <c r="J67" s="3" t="s">
        <v>141</v>
      </c>
      <c r="K67" s="3" t="s">
        <v>100</v>
      </c>
      <c r="L67" s="3">
        <v>167.8</v>
      </c>
      <c r="M67" s="3" t="s">
        <v>96</v>
      </c>
    </row>
    <row r="68" spans="1:13" x14ac:dyDescent="0.3">
      <c r="A68" s="1" t="s">
        <v>91</v>
      </c>
      <c r="B68" s="4">
        <v>45228</v>
      </c>
      <c r="C68" s="3" t="s">
        <v>63</v>
      </c>
      <c r="D68" s="5">
        <v>45228</v>
      </c>
      <c r="E68" s="6" t="s">
        <v>142</v>
      </c>
      <c r="F68" s="3">
        <v>5.1100000000000003</v>
      </c>
      <c r="G68" s="3">
        <f>(5*60)+11</f>
        <v>311</v>
      </c>
      <c r="H68" s="3">
        <v>148.1</v>
      </c>
      <c r="I68" s="8">
        <f t="shared" si="6"/>
        <v>0.47620578778135048</v>
      </c>
      <c r="J68" s="3" t="s">
        <v>107</v>
      </c>
      <c r="K68" s="3" t="s">
        <v>95</v>
      </c>
      <c r="L68" s="3">
        <v>608.9</v>
      </c>
      <c r="M68" s="3" t="s">
        <v>96</v>
      </c>
    </row>
    <row r="69" spans="1:13" x14ac:dyDescent="0.3">
      <c r="A69" s="1" t="s">
        <v>97</v>
      </c>
      <c r="B69" s="4">
        <v>45228</v>
      </c>
      <c r="C69" s="3" t="s">
        <v>63</v>
      </c>
      <c r="D69" s="5">
        <v>45228</v>
      </c>
      <c r="E69" s="6" t="s">
        <v>143</v>
      </c>
      <c r="F69" s="3">
        <v>4.25</v>
      </c>
      <c r="G69" s="3">
        <f>(4*60)+25</f>
        <v>265</v>
      </c>
      <c r="H69" s="3">
        <v>5.0999999999999996</v>
      </c>
      <c r="I69" s="8">
        <f t="shared" si="6"/>
        <v>1.9245283018867923E-2</v>
      </c>
      <c r="J69" s="3" t="s">
        <v>144</v>
      </c>
      <c r="K69" s="3" t="s">
        <v>100</v>
      </c>
      <c r="L69" s="3">
        <v>168</v>
      </c>
      <c r="M69" s="3" t="s">
        <v>101</v>
      </c>
    </row>
    <row r="70" spans="1:13" x14ac:dyDescent="0.3">
      <c r="A70" s="1" t="s">
        <v>91</v>
      </c>
      <c r="B70" s="4">
        <v>45229</v>
      </c>
      <c r="C70" s="3" t="s">
        <v>64</v>
      </c>
      <c r="D70" s="5">
        <v>45229</v>
      </c>
      <c r="E70" s="6" t="s">
        <v>145</v>
      </c>
      <c r="F70" s="3">
        <v>5.08</v>
      </c>
      <c r="G70" s="3">
        <f>(5*60)+8</f>
        <v>308</v>
      </c>
      <c r="H70" s="3">
        <v>142.1</v>
      </c>
      <c r="I70" s="8">
        <f t="shared" si="6"/>
        <v>0.46136363636363636</v>
      </c>
      <c r="J70" s="3" t="s">
        <v>111</v>
      </c>
      <c r="K70" s="3" t="s">
        <v>95</v>
      </c>
      <c r="L70" s="3">
        <v>587.79999999999995</v>
      </c>
      <c r="M70" s="3" t="s">
        <v>96</v>
      </c>
    </row>
    <row r="71" spans="1:13" x14ac:dyDescent="0.3">
      <c r="A71" s="1" t="s">
        <v>97</v>
      </c>
      <c r="B71" s="4">
        <v>45229</v>
      </c>
      <c r="C71" s="3" t="s">
        <v>64</v>
      </c>
      <c r="D71" s="5">
        <v>45229</v>
      </c>
      <c r="E71" s="6" t="s">
        <v>146</v>
      </c>
      <c r="F71" s="3">
        <v>4.0599999999999996</v>
      </c>
      <c r="G71" s="3">
        <f>(4*60)+6</f>
        <v>246</v>
      </c>
      <c r="H71" s="3">
        <v>5.6</v>
      </c>
      <c r="I71" s="8">
        <f t="shared" si="6"/>
        <v>2.2764227642276421E-2</v>
      </c>
      <c r="J71" s="3" t="s">
        <v>147</v>
      </c>
      <c r="K71" s="3" t="s">
        <v>100</v>
      </c>
      <c r="L71" s="3">
        <v>167.5</v>
      </c>
      <c r="M71" s="3" t="s">
        <v>101</v>
      </c>
    </row>
    <row r="72" spans="1:13" x14ac:dyDescent="0.3">
      <c r="A72" s="1" t="s">
        <v>91</v>
      </c>
      <c r="B72" s="4">
        <v>45229</v>
      </c>
      <c r="C72" s="3" t="s">
        <v>34</v>
      </c>
      <c r="D72" s="5">
        <v>45230</v>
      </c>
      <c r="E72" s="6" t="s">
        <v>148</v>
      </c>
      <c r="F72" s="3">
        <v>5.57</v>
      </c>
      <c r="G72" s="3">
        <f>(5*60)+57</f>
        <v>357</v>
      </c>
      <c r="H72" s="3">
        <v>169.8</v>
      </c>
      <c r="I72" s="8">
        <f t="shared" si="6"/>
        <v>0.47563025210084037</v>
      </c>
      <c r="J72" s="3" t="s">
        <v>149</v>
      </c>
      <c r="K72" s="3" t="s">
        <v>95</v>
      </c>
      <c r="L72" s="3">
        <v>655.9</v>
      </c>
      <c r="M72" s="3" t="s">
        <v>96</v>
      </c>
    </row>
    <row r="73" spans="1:13" x14ac:dyDescent="0.3">
      <c r="A73" s="1" t="s">
        <v>97</v>
      </c>
      <c r="B73" s="4">
        <v>45230</v>
      </c>
      <c r="C73" s="3" t="s">
        <v>148</v>
      </c>
      <c r="D73" s="5">
        <v>45230</v>
      </c>
      <c r="E73" s="6" t="s">
        <v>150</v>
      </c>
      <c r="F73" s="3">
        <v>0.46</v>
      </c>
      <c r="G73" s="3">
        <v>46</v>
      </c>
      <c r="H73" s="3">
        <v>6.9</v>
      </c>
      <c r="I73" s="8">
        <f t="shared" si="6"/>
        <v>0.15</v>
      </c>
      <c r="J73" s="3" t="s">
        <v>151</v>
      </c>
      <c r="K73" s="3" t="s">
        <v>100</v>
      </c>
      <c r="L73" s="3">
        <v>168.3</v>
      </c>
      <c r="M73" s="3" t="s">
        <v>101</v>
      </c>
    </row>
    <row r="74" spans="1:13" x14ac:dyDescent="0.3">
      <c r="A74" s="1" t="s">
        <v>91</v>
      </c>
      <c r="B74" s="4">
        <v>45230</v>
      </c>
      <c r="C74" s="3" t="s">
        <v>34</v>
      </c>
      <c r="D74" s="5">
        <v>45231</v>
      </c>
      <c r="E74" s="6" t="s">
        <v>152</v>
      </c>
      <c r="F74" s="3">
        <v>6.35</v>
      </c>
      <c r="G74" s="3">
        <f>(6*60)+35</f>
        <v>395</v>
      </c>
      <c r="H74" s="3">
        <v>164.3</v>
      </c>
      <c r="I74" s="8">
        <f t="shared" si="6"/>
        <v>0.41594936708860764</v>
      </c>
      <c r="J74" s="3" t="s">
        <v>153</v>
      </c>
      <c r="K74" s="3" t="s">
        <v>95</v>
      </c>
      <c r="L74" s="3">
        <v>651.70000000000005</v>
      </c>
      <c r="M74" s="3" t="s">
        <v>96</v>
      </c>
    </row>
    <row r="75" spans="1:13" x14ac:dyDescent="0.3">
      <c r="A75" s="1" t="s">
        <v>97</v>
      </c>
      <c r="B75" s="4">
        <v>45231</v>
      </c>
      <c r="C75" s="3" t="s">
        <v>152</v>
      </c>
      <c r="D75" s="5">
        <v>45231</v>
      </c>
      <c r="E75" s="6" t="s">
        <v>154</v>
      </c>
      <c r="F75" s="3">
        <v>0.3</v>
      </c>
      <c r="G75" s="3">
        <f>(0*60)+30</f>
        <v>30</v>
      </c>
      <c r="H75" s="3">
        <v>5.5</v>
      </c>
      <c r="I75" s="8">
        <f t="shared" si="6"/>
        <v>0.18333333333333332</v>
      </c>
      <c r="J75" s="3" t="s">
        <v>155</v>
      </c>
      <c r="K75" s="3" t="s">
        <v>100</v>
      </c>
      <c r="L75" s="3">
        <v>168.7</v>
      </c>
      <c r="M75" s="3" t="s">
        <v>101</v>
      </c>
    </row>
    <row r="76" spans="1:13" x14ac:dyDescent="0.3">
      <c r="A76" s="1" t="s">
        <v>91</v>
      </c>
      <c r="B76" s="4">
        <v>45231</v>
      </c>
      <c r="C76" s="3" t="s">
        <v>156</v>
      </c>
      <c r="D76" s="5">
        <v>45232</v>
      </c>
      <c r="E76" s="6" t="s">
        <v>157</v>
      </c>
      <c r="F76" s="3">
        <v>4.21</v>
      </c>
      <c r="G76" s="3">
        <f>(4*60)+21</f>
        <v>261</v>
      </c>
      <c r="H76" s="3">
        <v>125</v>
      </c>
      <c r="I76" s="8">
        <f t="shared" si="6"/>
        <v>0.47892720306513409</v>
      </c>
      <c r="J76" s="3" t="s">
        <v>158</v>
      </c>
      <c r="K76" s="3" t="s">
        <v>95</v>
      </c>
      <c r="L76" s="3">
        <v>536.6</v>
      </c>
      <c r="M76" s="3" t="s">
        <v>96</v>
      </c>
    </row>
    <row r="77" spans="1:13" x14ac:dyDescent="0.3">
      <c r="A77" s="1" t="s">
        <v>97</v>
      </c>
      <c r="B77" s="4">
        <v>45232</v>
      </c>
      <c r="C77" s="3" t="s">
        <v>157</v>
      </c>
      <c r="D77" s="5">
        <v>45232</v>
      </c>
      <c r="E77" s="6" t="s">
        <v>25</v>
      </c>
      <c r="F77" s="3">
        <v>0.57999999999999996</v>
      </c>
      <c r="G77" s="3">
        <f>(0*60)+58</f>
        <v>58</v>
      </c>
      <c r="H77" s="3">
        <v>20.3</v>
      </c>
      <c r="I77" s="8">
        <f t="shared" si="6"/>
        <v>0.35000000000000003</v>
      </c>
      <c r="J77" s="3" t="s">
        <v>159</v>
      </c>
      <c r="K77" s="3" t="s">
        <v>100</v>
      </c>
      <c r="L77" s="3">
        <v>178.3</v>
      </c>
      <c r="M77" s="3" t="s">
        <v>96</v>
      </c>
    </row>
    <row r="78" spans="1:13" x14ac:dyDescent="0.3">
      <c r="A78" s="1" t="s">
        <v>91</v>
      </c>
      <c r="B78" s="4">
        <v>45233</v>
      </c>
      <c r="C78" s="3" t="s">
        <v>70</v>
      </c>
      <c r="D78" s="5">
        <v>45233</v>
      </c>
      <c r="E78" s="6" t="s">
        <v>160</v>
      </c>
      <c r="F78" s="3">
        <v>8.1999999999999993</v>
      </c>
      <c r="G78" s="3">
        <f>(8*60)+20</f>
        <v>500</v>
      </c>
      <c r="H78" s="3">
        <v>212</v>
      </c>
      <c r="I78" s="8">
        <f t="shared" si="6"/>
        <v>0.42399999999999999</v>
      </c>
      <c r="J78" s="3" t="s">
        <v>119</v>
      </c>
      <c r="K78" s="3" t="s">
        <v>95</v>
      </c>
      <c r="L78" s="3">
        <v>719.3</v>
      </c>
      <c r="M78" s="3" t="s">
        <v>161</v>
      </c>
    </row>
    <row r="79" spans="1:13" x14ac:dyDescent="0.3">
      <c r="A79" s="1" t="s">
        <v>97</v>
      </c>
      <c r="B79" s="4">
        <v>45233</v>
      </c>
      <c r="C79" s="3" t="s">
        <v>160</v>
      </c>
      <c r="D79" s="5">
        <v>45233</v>
      </c>
      <c r="E79" s="6" t="s">
        <v>162</v>
      </c>
      <c r="F79" s="3">
        <v>0.56999999999999995</v>
      </c>
      <c r="G79" s="3">
        <f>(0*60)+57</f>
        <v>57</v>
      </c>
      <c r="H79" s="3">
        <v>23.9</v>
      </c>
      <c r="I79" s="8">
        <f t="shared" si="6"/>
        <v>0.41929824561403506</v>
      </c>
      <c r="J79" s="3" t="s">
        <v>163</v>
      </c>
      <c r="K79" s="3" t="s">
        <v>100</v>
      </c>
      <c r="L79" s="3">
        <v>187.4</v>
      </c>
      <c r="M79" s="3" t="s">
        <v>161</v>
      </c>
    </row>
    <row r="80" spans="1:13" x14ac:dyDescent="0.3">
      <c r="A80" s="1" t="s">
        <v>91</v>
      </c>
      <c r="B80" s="4">
        <v>45233</v>
      </c>
      <c r="C80" s="3" t="s">
        <v>71</v>
      </c>
      <c r="D80" s="5">
        <v>45234</v>
      </c>
      <c r="E80" s="6" t="s">
        <v>164</v>
      </c>
      <c r="F80" s="3">
        <v>5.28</v>
      </c>
      <c r="G80" s="3">
        <f>(5*60)+28</f>
        <v>328</v>
      </c>
      <c r="H80" s="3">
        <v>169.4</v>
      </c>
      <c r="I80" s="8">
        <f t="shared" si="6"/>
        <v>0.51646341463414636</v>
      </c>
      <c r="J80" s="3" t="s">
        <v>107</v>
      </c>
      <c r="K80" s="3" t="s">
        <v>95</v>
      </c>
      <c r="L80" s="3">
        <v>672.7</v>
      </c>
      <c r="M80" s="3" t="s">
        <v>161</v>
      </c>
    </row>
    <row r="81" spans="1:13" x14ac:dyDescent="0.3">
      <c r="A81" s="1" t="s">
        <v>97</v>
      </c>
      <c r="B81" s="4">
        <v>45234</v>
      </c>
      <c r="C81" s="3" t="s">
        <v>164</v>
      </c>
      <c r="D81" s="5">
        <v>45234</v>
      </c>
      <c r="E81" s="6" t="s">
        <v>165</v>
      </c>
      <c r="F81" s="3">
        <v>0.3</v>
      </c>
      <c r="G81" s="3">
        <f>(0*60)+30</f>
        <v>30</v>
      </c>
      <c r="H81" s="3">
        <v>5.6</v>
      </c>
      <c r="I81" s="8">
        <f t="shared" si="6"/>
        <v>0.18666666666666665</v>
      </c>
      <c r="J81" s="3" t="s">
        <v>166</v>
      </c>
      <c r="K81" s="3" t="s">
        <v>100</v>
      </c>
      <c r="L81" s="3">
        <v>186</v>
      </c>
      <c r="M81" s="3" t="s">
        <v>161</v>
      </c>
    </row>
    <row r="82" spans="1:13" x14ac:dyDescent="0.3">
      <c r="A82" s="1" t="s">
        <v>91</v>
      </c>
      <c r="B82" s="4">
        <v>45235</v>
      </c>
      <c r="C82" s="3" t="s">
        <v>167</v>
      </c>
      <c r="D82" s="5">
        <v>45235</v>
      </c>
      <c r="E82" s="6" t="s">
        <v>168</v>
      </c>
      <c r="F82" s="3">
        <v>5.34</v>
      </c>
      <c r="G82" s="3">
        <f>(5*60)+34</f>
        <v>334</v>
      </c>
      <c r="H82" s="3">
        <v>170.3</v>
      </c>
      <c r="I82" s="8">
        <f t="shared" si="6"/>
        <v>0.50988023952095807</v>
      </c>
      <c r="J82" s="3" t="s">
        <v>77</v>
      </c>
      <c r="K82" s="3" t="s">
        <v>95</v>
      </c>
      <c r="L82" s="3">
        <v>1600</v>
      </c>
      <c r="M82" s="3" t="s">
        <v>161</v>
      </c>
    </row>
    <row r="83" spans="1:13" x14ac:dyDescent="0.3">
      <c r="A83" s="1" t="s">
        <v>97</v>
      </c>
      <c r="B83" s="4">
        <v>45235</v>
      </c>
      <c r="C83" s="3" t="s">
        <v>168</v>
      </c>
      <c r="D83" s="5">
        <v>45235</v>
      </c>
      <c r="E83" s="6" t="s">
        <v>169</v>
      </c>
      <c r="F83" s="3">
        <v>0.28999999999999998</v>
      </c>
      <c r="G83" s="3">
        <f>(0*60)+29</f>
        <v>29</v>
      </c>
      <c r="H83" s="3">
        <v>6.6</v>
      </c>
      <c r="I83" s="8">
        <f t="shared" si="6"/>
        <v>0.22758620689655171</v>
      </c>
      <c r="J83" s="3" t="s">
        <v>114</v>
      </c>
      <c r="K83" s="3" t="s">
        <v>100</v>
      </c>
      <c r="L83" s="3">
        <v>187</v>
      </c>
      <c r="M83" s="3" t="s">
        <v>161</v>
      </c>
    </row>
    <row r="84" spans="1:13" x14ac:dyDescent="0.3">
      <c r="A84" s="1" t="s">
        <v>91</v>
      </c>
      <c r="B84" s="4">
        <v>45235</v>
      </c>
      <c r="C84" s="3" t="s">
        <v>83</v>
      </c>
      <c r="D84" s="5">
        <v>45236</v>
      </c>
      <c r="E84" s="6" t="s">
        <v>170</v>
      </c>
      <c r="F84" s="3">
        <v>2.5499999999999998</v>
      </c>
      <c r="G84" s="3">
        <f>(2*60)+55</f>
        <v>175</v>
      </c>
      <c r="H84" s="3">
        <v>66.599999999999994</v>
      </c>
      <c r="I84" s="8">
        <f t="shared" si="6"/>
        <v>0.38057142857142856</v>
      </c>
      <c r="J84" s="3" t="s">
        <v>22</v>
      </c>
      <c r="K84" s="3" t="s">
        <v>95</v>
      </c>
      <c r="L84" s="3">
        <v>427.9</v>
      </c>
      <c r="M84" s="3" t="s">
        <v>18</v>
      </c>
    </row>
    <row r="85" spans="1:13" x14ac:dyDescent="0.3">
      <c r="A85" s="1" t="s">
        <v>97</v>
      </c>
      <c r="B85" s="4">
        <v>45236</v>
      </c>
      <c r="C85" s="3" t="s">
        <v>170</v>
      </c>
      <c r="D85" s="5">
        <v>45236</v>
      </c>
      <c r="E85" s="6" t="s">
        <v>171</v>
      </c>
      <c r="F85" s="3">
        <v>0.28999999999999998</v>
      </c>
      <c r="G85" s="3">
        <f>(0*60)+29</f>
        <v>29</v>
      </c>
      <c r="H85" s="3">
        <v>3.4</v>
      </c>
      <c r="I85" s="8">
        <f t="shared" si="6"/>
        <v>0.11724137931034483</v>
      </c>
      <c r="J85" s="3" t="s">
        <v>172</v>
      </c>
      <c r="K85" s="3" t="s">
        <v>100</v>
      </c>
      <c r="L85" s="3">
        <v>184.8</v>
      </c>
      <c r="M85" s="3" t="s">
        <v>161</v>
      </c>
    </row>
    <row r="86" spans="1:13" x14ac:dyDescent="0.3">
      <c r="A86" s="1" t="s">
        <v>91</v>
      </c>
      <c r="B86" s="4">
        <v>45236</v>
      </c>
      <c r="C86" s="3" t="s">
        <v>86</v>
      </c>
      <c r="D86" s="5">
        <v>45237</v>
      </c>
      <c r="E86" s="6" t="s">
        <v>173</v>
      </c>
      <c r="F86" s="3">
        <v>6.39</v>
      </c>
      <c r="G86" s="3">
        <f>(6*60)+39</f>
        <v>399</v>
      </c>
      <c r="H86" s="3">
        <v>202.9</v>
      </c>
      <c r="I86" s="8">
        <f t="shared" si="6"/>
        <v>0.50852130325814537</v>
      </c>
      <c r="J86" s="3" t="s">
        <v>119</v>
      </c>
      <c r="K86" s="3" t="s">
        <v>95</v>
      </c>
      <c r="L86" s="3">
        <v>684.7</v>
      </c>
      <c r="M86" s="3" t="s">
        <v>161</v>
      </c>
    </row>
    <row r="87" spans="1:13" x14ac:dyDescent="0.3">
      <c r="A87" s="1" t="s">
        <v>97</v>
      </c>
      <c r="B87" s="4">
        <v>45237</v>
      </c>
      <c r="C87" s="3" t="s">
        <v>169</v>
      </c>
      <c r="D87" s="5">
        <v>45237</v>
      </c>
      <c r="E87" s="6" t="s">
        <v>154</v>
      </c>
      <c r="F87" s="3">
        <v>0.27</v>
      </c>
      <c r="G87" s="3">
        <f>(0*60)+27</f>
        <v>27</v>
      </c>
      <c r="H87" s="3">
        <v>6.5</v>
      </c>
      <c r="I87" s="8">
        <f t="shared" si="6"/>
        <v>0.24074074074074073</v>
      </c>
      <c r="J87" s="3" t="s">
        <v>174</v>
      </c>
      <c r="K87" s="3" t="s">
        <v>100</v>
      </c>
      <c r="L87" s="3">
        <v>187.9</v>
      </c>
      <c r="M87" s="3" t="s">
        <v>161</v>
      </c>
    </row>
    <row r="88" spans="1:13" x14ac:dyDescent="0.3">
      <c r="A88" s="1" t="s">
        <v>91</v>
      </c>
      <c r="B88" s="4">
        <v>45238</v>
      </c>
      <c r="C88" s="3" t="s">
        <v>89</v>
      </c>
      <c r="D88" s="5">
        <v>45238</v>
      </c>
      <c r="E88" s="6" t="s">
        <v>175</v>
      </c>
      <c r="F88" s="3">
        <v>5.27</v>
      </c>
      <c r="G88" s="3">
        <f>(5*60)+27</f>
        <v>327</v>
      </c>
      <c r="H88" s="3">
        <v>170.4</v>
      </c>
      <c r="I88" s="8">
        <f t="shared" si="6"/>
        <v>0.52110091743119269</v>
      </c>
      <c r="J88" s="3" t="s">
        <v>153</v>
      </c>
      <c r="K88" s="3" t="s">
        <v>95</v>
      </c>
      <c r="L88" s="3">
        <v>672.2</v>
      </c>
      <c r="M88" s="3" t="s">
        <v>161</v>
      </c>
    </row>
    <row r="89" spans="1:13" x14ac:dyDescent="0.3">
      <c r="A89" s="1" t="s">
        <v>97</v>
      </c>
      <c r="B89" s="4">
        <v>45238</v>
      </c>
      <c r="C89" s="3" t="s">
        <v>176</v>
      </c>
      <c r="D89" s="5">
        <v>45238</v>
      </c>
      <c r="E89" s="6" t="s">
        <v>177</v>
      </c>
      <c r="F89" s="3">
        <v>0.33</v>
      </c>
      <c r="G89" s="3">
        <f>(0*60)+33</f>
        <v>33</v>
      </c>
      <c r="H89" s="3">
        <v>5.8</v>
      </c>
      <c r="I89" s="8">
        <f t="shared" si="6"/>
        <v>0.17575757575757575</v>
      </c>
      <c r="J89" s="3" t="s">
        <v>178</v>
      </c>
      <c r="K89" s="3" t="s">
        <v>100</v>
      </c>
      <c r="L89" s="3">
        <v>187.2</v>
      </c>
      <c r="M89" s="3" t="s">
        <v>161</v>
      </c>
    </row>
    <row r="90" spans="1:13" x14ac:dyDescent="0.3">
      <c r="A90" s="1" t="s">
        <v>91</v>
      </c>
      <c r="B90" s="4">
        <v>45238</v>
      </c>
      <c r="C90" s="3" t="s">
        <v>36</v>
      </c>
      <c r="D90" s="5">
        <v>45238</v>
      </c>
      <c r="E90" s="6" t="s">
        <v>93</v>
      </c>
      <c r="F90" s="3">
        <v>5.25</v>
      </c>
      <c r="G90" s="3">
        <f>(5*60)+25</f>
        <v>325</v>
      </c>
      <c r="H90" s="3">
        <v>160.19999999999999</v>
      </c>
      <c r="I90" s="8">
        <f t="shared" si="6"/>
        <v>0.49292307692307691</v>
      </c>
      <c r="J90" s="3" t="s">
        <v>153</v>
      </c>
      <c r="K90" s="3" t="s">
        <v>95</v>
      </c>
      <c r="L90" s="3">
        <v>638.29999999999995</v>
      </c>
      <c r="M90" s="3" t="s">
        <v>161</v>
      </c>
    </row>
    <row r="91" spans="1:13" x14ac:dyDescent="0.3">
      <c r="A91" s="1" t="s">
        <v>97</v>
      </c>
      <c r="B91" s="4">
        <v>45239</v>
      </c>
      <c r="C91" s="3" t="s">
        <v>93</v>
      </c>
      <c r="D91" s="5">
        <v>45239</v>
      </c>
      <c r="E91" s="6" t="s">
        <v>179</v>
      </c>
      <c r="F91" s="3">
        <v>0.36</v>
      </c>
      <c r="G91" s="3">
        <f>(0*60)+36</f>
        <v>36</v>
      </c>
      <c r="H91" s="3">
        <v>5.9</v>
      </c>
      <c r="I91" s="8">
        <f t="shared" si="6"/>
        <v>0.16388888888888889</v>
      </c>
      <c r="J91" s="3" t="s">
        <v>180</v>
      </c>
      <c r="K91" s="3" t="s">
        <v>100</v>
      </c>
      <c r="L91" s="3">
        <v>187.6</v>
      </c>
      <c r="M91" s="3" t="s">
        <v>161</v>
      </c>
    </row>
    <row r="92" spans="1:13" x14ac:dyDescent="0.3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</row>
    <row r="93" spans="1:13" x14ac:dyDescent="0.3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</row>
    <row r="94" spans="1:13" x14ac:dyDescent="0.3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</row>
    <row r="95" spans="1:13" x14ac:dyDescent="0.3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JJ</dc:creator>
  <cp:lastModifiedBy>Jing Jay</cp:lastModifiedBy>
  <dcterms:created xsi:type="dcterms:W3CDTF">2023-11-15T01:28:16Z</dcterms:created>
  <dcterms:modified xsi:type="dcterms:W3CDTF">2023-11-15T01:34:11Z</dcterms:modified>
</cp:coreProperties>
</file>