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8.png" ContentType="image/png"/>
  <Override PartName="/xl/media/image7.png" ContentType="image/png"/>
  <Override PartName="/xl/media/image6.png" ContentType="image/png"/>
  <Override PartName="/xl/media/image5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<sst xmlns="http://schemas.openxmlformats.org/spreadsheetml/2006/main" count="361" uniqueCount="109">
  <si>
    <t>Tygstrup1958 – Galactose blood clearance as a measure of hepatic blood flow</t>
  </si>
  <si>
    <t>Study</t>
  </si>
  <si>
    <t>Experiment No.</t>
  </si>
  <si>
    <t>Initials</t>
  </si>
  <si>
    <t>Sex</t>
  </si>
  <si>
    <t>Age [years]</t>
  </si>
  <si>
    <t>Body weight [kg]</t>
  </si>
  <si>
    <t>Surface area [m^2]</t>
  </si>
  <si>
    <t>State lIver</t>
  </si>
  <si>
    <t>Diagnosis</t>
  </si>
  <si>
    <t>Galactose blood clearance [ml/min]</t>
  </si>
  <si>
    <t>Galactose extraction percentage [%]</t>
  </si>
  <si>
    <t>Hepatic blood flow (bromsulfalein) [ml/min]</t>
  </si>
  <si>
    <t>Hepatic blood flow (galactose) [ml/min]</t>
  </si>
  <si>
    <t>Blood Clearance/hepatic blood flow</t>
  </si>
  <si>
    <t>Galactose infusion rate [mg/min]</t>
  </si>
  <si>
    <t>Galactose infusion rate [mmole/min]</t>
  </si>
  <si>
    <t>Arterial blood galactose [mg/100ml]</t>
  </si>
  <si>
    <t>Galactose extraction fraction [-]</t>
  </si>
  <si>
    <t>Arterial blood galactose [mmole/l]</t>
  </si>
  <si>
    <t>Venous blood galactose via cv = (1-ER)*ca [mmole/l]</t>
  </si>
  <si>
    <t>Galactose elimination rate [mmole/min]</t>
  </si>
  <si>
    <t>Hepatic clearance [ml/min]</t>
  </si>
  <si>
    <t>Systemic Clearance (CL-CLH) [ml/min]</t>
  </si>
  <si>
    <t>Clearance via infusion [ml/min]</t>
  </si>
  <si>
    <t>study</t>
  </si>
  <si>
    <t>exp</t>
  </si>
  <si>
    <t>initials</t>
  </si>
  <si>
    <t>sex</t>
  </si>
  <si>
    <t>age</t>
  </si>
  <si>
    <t>bodyweight</t>
  </si>
  <si>
    <t>BSA</t>
  </si>
  <si>
    <t>status</t>
  </si>
  <si>
    <t>diagnosis</t>
  </si>
  <si>
    <t>CL</t>
  </si>
  <si>
    <t>ER100</t>
  </si>
  <si>
    <t>bloodflowBS</t>
  </si>
  <si>
    <t>bloodFlowGal</t>
  </si>
  <si>
    <t>CLFraction</t>
  </si>
  <si>
    <t>infusionRatemg</t>
  </si>
  <si>
    <t>infusionRate</t>
  </si>
  <si>
    <t>camg</t>
  </si>
  <si>
    <t>ER</t>
  </si>
  <si>
    <t>ca</t>
  </si>
  <si>
    <t>cv</t>
  </si>
  <si>
    <t>GE</t>
  </si>
  <si>
    <t>CLH</t>
  </si>
  <si>
    <t>CLS</t>
  </si>
  <si>
    <t>CLI</t>
  </si>
  <si>
    <t>tyg1958</t>
  </si>
  <si>
    <t>K.S.</t>
  </si>
  <si>
    <t>M</t>
  </si>
  <si>
    <t>healthy</t>
  </si>
  <si>
    <t>gastritis</t>
  </si>
  <si>
    <t>NA</t>
  </si>
  <si>
    <t>M.J.</t>
  </si>
  <si>
    <t>normal</t>
  </si>
  <si>
    <t>S.D.</t>
  </si>
  <si>
    <t>coarctation</t>
  </si>
  <si>
    <t>A.F.</t>
  </si>
  <si>
    <t>aortic incompetence</t>
  </si>
  <si>
    <t>B.A.</t>
  </si>
  <si>
    <t>F</t>
  </si>
  <si>
    <t>thyrotoxicosis (mild)</t>
  </si>
  <si>
    <t>B.K.</t>
  </si>
  <si>
    <t>Famil., non-haemolyt. Jaundice</t>
  </si>
  <si>
    <t>N.N.</t>
  </si>
  <si>
    <t>anacidity (same case as 22)</t>
  </si>
  <si>
    <t>L.J.</t>
  </si>
  <si>
    <t>gastric ulcer</t>
  </si>
  <si>
    <t>F.R.</t>
  </si>
  <si>
    <t>duodenal ulcer</t>
  </si>
  <si>
    <t>L.C.</t>
  </si>
  <si>
    <t>“dumping syndrome”</t>
  </si>
  <si>
    <t>K.J.</t>
  </si>
  <si>
    <t>K.M.</t>
  </si>
  <si>
    <t>neurosis</t>
  </si>
  <si>
    <t>G.C.</t>
  </si>
  <si>
    <t>bronchitis</t>
  </si>
  <si>
    <t>C.H.</t>
  </si>
  <si>
    <t>pulmon. stenosis (operated)</t>
  </si>
  <si>
    <t>O.M.</t>
  </si>
  <si>
    <t>thrombophlebitis</t>
  </si>
  <si>
    <t>A.N.</t>
  </si>
  <si>
    <t>T.H.</t>
  </si>
  <si>
    <t>thyrotoxicosis (moderate)</t>
  </si>
  <si>
    <t>B.H</t>
  </si>
  <si>
    <t>A.J.</t>
  </si>
  <si>
    <t>chronic indigestion</t>
  </si>
  <si>
    <t>J.T.</t>
  </si>
  <si>
    <t>H.J.</t>
  </si>
  <si>
    <t>arterial hypertension</t>
  </si>
  <si>
    <t>anacidity (same as case 7)</t>
  </si>
  <si>
    <t>H.W.</t>
  </si>
  <si>
    <t>pulmonary fibrosis</t>
  </si>
  <si>
    <t>R.R.</t>
  </si>
  <si>
    <t>hepatitis</t>
  </si>
  <si>
    <t>acute epidemic hepatitis</t>
  </si>
  <si>
    <t>G.M.</t>
  </si>
  <si>
    <t>H.C.</t>
  </si>
  <si>
    <t>cirrhosis</t>
  </si>
  <si>
    <t>cirrhosis of the liver (mild)</t>
  </si>
  <si>
    <t>A.A.</t>
  </si>
  <si>
    <t>P.A.</t>
  </si>
  <si>
    <t>cirrhosis of the liver (moderate)</t>
  </si>
  <si>
    <t>A.L.</t>
  </si>
  <si>
    <t>cirrhosis of the liver (severe)</t>
  </si>
  <si>
    <t>alcohol</t>
  </si>
  <si>
    <t>alcohol ingestion 20 g.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</si>
</sst>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  <fill>
      <patternFill patternType="solid">
        <fgColor rgb="FF99CC99"/>
        <bgColor rgb="FFCCCCCC"/>
      </patternFill>
    </fill>
    <fill>
      <patternFill patternType="solid">
        <fgColor rgb="FFFF6666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9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73080</xdr:colOff>
      <xdr:row>50</xdr:row>
      <xdr:rowOff>119880</xdr:rowOff>
    </xdr:from>
    <xdr:to>
      <xdr:col>12</xdr:col>
      <xdr:colOff>417600</xdr:colOff>
      <xdr:row>77</xdr:row>
      <xdr:rowOff>25920</xdr:rowOff>
    </xdr:to>
    <xdr:pic>
      <xdr:nvPicPr>
        <xdr:cNvPr id="0" name="Graphics 1" descr=""/>
        <xdr:cNvPicPr/>
      </xdr:nvPicPr>
      <xdr:blipFill>
        <a:blip r:embed="rId1"/>
        <a:stretch>
          <a:fillRect/>
        </a:stretch>
      </xdr:blipFill>
      <xdr:spPr>
        <a:xfrm>
          <a:off x="5557320" y="9097200"/>
          <a:ext cx="5272200" cy="4295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429480</xdr:colOff>
      <xdr:row>50</xdr:row>
      <xdr:rowOff>146160</xdr:rowOff>
    </xdr:from>
    <xdr:to>
      <xdr:col>6</xdr:col>
      <xdr:colOff>731160</xdr:colOff>
      <xdr:row>74</xdr:row>
      <xdr:rowOff>69120</xdr:rowOff>
    </xdr:to>
    <xdr:pic>
      <xdr:nvPicPr>
        <xdr:cNvPr id="1" name="Graphics 2" descr=""/>
        <xdr:cNvPicPr/>
      </xdr:nvPicPr>
      <xdr:blipFill>
        <a:blip r:embed="rId2"/>
        <a:stretch>
          <a:fillRect/>
        </a:stretch>
      </xdr:blipFill>
      <xdr:spPr>
        <a:xfrm>
          <a:off x="429480" y="9123480"/>
          <a:ext cx="4973040" cy="3824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24</xdr:col>
      <xdr:colOff>43920</xdr:colOff>
      <xdr:row>2</xdr:row>
      <xdr:rowOff>167040</xdr:rowOff>
    </xdr:from>
    <xdr:to>
      <xdr:col>31</xdr:col>
      <xdr:colOff>319320</xdr:colOff>
      <xdr:row>13</xdr:row>
      <xdr:rowOff>108720</xdr:rowOff>
    </xdr:to>
    <xdr:sp>
      <xdr:nvSpPr>
        <xdr:cNvPr id="2" name="CustomShape 1"/>
        <xdr:cNvSpPr/>
      </xdr:nvSpPr>
      <xdr:spPr>
        <a:xfrm>
          <a:off x="20209320" y="492120"/>
          <a:ext cx="5965200" cy="2579400"/>
        </a:xfrm>
        <a:prstGeom prst="rect">
          <a:avLst/>
        </a:prstGeom>
        <a:blipFill>
          <a:blip r:embed="rId3"/>
          <a:stretch>
            <a:fillRect/>
          </a:stretch>
        </a:blipFill>
        <a:ln>
          <a:noFill/>
        </a:ln>
      </xdr:spPr>
      <xdr:txBody>
        <a:bodyPr wrap="none" lIns="0" rIns="0" tIns="0" bIns="0" anchor="ctr" anchorCtr="1"/>
        <a:p>
          <a:pPr algn="ctr">
            <a:lnSpc>
              <a:spcPct val="100000"/>
            </a:lnSpc>
          </a:pPr>
          <a:endParaRPr/>
        </a:p>
        <a:p>
          <a:pPr algn="ctr">
            <a:lnSpc>
              <a:spcPct val="100000"/>
            </a:lnSpc>
          </a:pPr>
          <a:endParaRPr/>
        </a:p>
        <a:p>
          <a:pPr algn="ctr">
            <a:lnSpc>
              <a:spcPct val="100000"/>
            </a:lnSpc>
          </a:pPr>
          <a:endParaRPr/>
        </a:p>
      </xdr:txBody>
    </xdr:sp>
    <xdr:clientData/>
  </xdr:twoCellAnchor>
  <xdr:twoCellAnchor editAs="absolute">
    <xdr:from>
      <xdr:col>15</xdr:col>
      <xdr:colOff>692280</xdr:colOff>
      <xdr:row>42</xdr:row>
      <xdr:rowOff>110520</xdr:rowOff>
    </xdr:from>
    <xdr:to>
      <xdr:col>21</xdr:col>
      <xdr:colOff>805320</xdr:colOff>
      <xdr:row>60</xdr:row>
      <xdr:rowOff>8280</xdr:rowOff>
    </xdr:to>
    <xdr:pic>
      <xdr:nvPicPr>
        <xdr:cNvPr id="3" name="Graphics 4" descr=""/>
        <xdr:cNvPicPr/>
      </xdr:nvPicPr>
      <xdr:blipFill>
        <a:blip r:embed="rId4"/>
        <a:stretch>
          <a:fillRect/>
        </a:stretch>
      </xdr:blipFill>
      <xdr:spPr>
        <a:xfrm>
          <a:off x="13542480" y="7787520"/>
          <a:ext cx="4989960" cy="2823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8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X4" activeCellId="0" sqref="X4"/>
    </sheetView>
  </sheetViews>
  <sheetFormatPr defaultRowHeight="12.8"/>
  <cols>
    <col collapsed="false" hidden="false" max="4" min="1" style="0" width="11.5204081632653"/>
    <col collapsed="false" hidden="false" max="5" min="5" style="0" width="8.61224489795918"/>
    <col collapsed="false" hidden="false" max="7" min="6" style="0" width="11.5204081632653"/>
    <col collapsed="false" hidden="false" max="9" min="8" style="0" width="17.6377551020408"/>
    <col collapsed="false" hidden="false" max="1025" min="10" style="0" width="11.5204081632653"/>
  </cols>
  <sheetData>
    <row r="1" customFormat="false" ht="12.8" hidden="false" customHeight="false" outlineLevel="0" collapsed="false">
      <c r="A1" s="1" t="s">
        <v>0</v>
      </c>
      <c r="B1" s="2"/>
      <c r="C1" s="2"/>
      <c r="D1" s="2"/>
      <c r="E1" s="2"/>
      <c r="F1" s="2"/>
      <c r="G1" s="2"/>
    </row>
    <row r="2" customFormat="false" ht="12.8" hidden="false" customHeight="false" outlineLevel="0" collapsed="false">
      <c r="B2" s="3"/>
    </row>
    <row r="3" s="5" customFormat="true" ht="68.6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</row>
    <row r="4" customFormat="false" ht="23.85" hidden="false" customHeight="false" outlineLevel="0" collapsed="false">
      <c r="A4" s="6" t="s">
        <v>25</v>
      </c>
      <c r="B4" s="6" t="s">
        <v>26</v>
      </c>
      <c r="C4" s="6" t="s">
        <v>27</v>
      </c>
      <c r="D4" s="6" t="s">
        <v>28</v>
      </c>
      <c r="E4" s="6" t="s">
        <v>29</v>
      </c>
      <c r="F4" s="6" t="s">
        <v>30</v>
      </c>
      <c r="G4" s="6" t="s">
        <v>31</v>
      </c>
      <c r="H4" s="6" t="s">
        <v>32</v>
      </c>
      <c r="I4" s="6" t="s">
        <v>33</v>
      </c>
      <c r="J4" s="6" t="s">
        <v>34</v>
      </c>
      <c r="K4" s="6" t="s">
        <v>35</v>
      </c>
      <c r="L4" s="6" t="s">
        <v>36</v>
      </c>
      <c r="M4" s="6" t="s">
        <v>37</v>
      </c>
      <c r="N4" s="6" t="s">
        <v>38</v>
      </c>
      <c r="O4" s="6" t="s">
        <v>39</v>
      </c>
      <c r="P4" s="6" t="s">
        <v>40</v>
      </c>
      <c r="Q4" s="6" t="s">
        <v>41</v>
      </c>
      <c r="R4" s="6" t="s">
        <v>42</v>
      </c>
      <c r="S4" s="6" t="s">
        <v>43</v>
      </c>
      <c r="T4" s="6" t="s">
        <v>44</v>
      </c>
      <c r="U4" s="6" t="s">
        <v>45</v>
      </c>
      <c r="V4" s="6" t="s">
        <v>46</v>
      </c>
      <c r="W4" s="6" t="s">
        <v>47</v>
      </c>
      <c r="X4" s="6" t="s">
        <v>48</v>
      </c>
    </row>
    <row r="5" customFormat="false" ht="12.8" hidden="false" customHeight="false" outlineLevel="0" collapsed="false">
      <c r="A5" s="7" t="s">
        <v>49</v>
      </c>
      <c r="B5" s="7" t="n">
        <v>1</v>
      </c>
      <c r="C5" s="7" t="s">
        <v>50</v>
      </c>
      <c r="D5" s="7" t="s">
        <v>51</v>
      </c>
      <c r="E5" s="7" t="n">
        <v>20</v>
      </c>
      <c r="F5" s="7" t="n">
        <v>65</v>
      </c>
      <c r="G5" s="7" t="n">
        <v>1.88</v>
      </c>
      <c r="H5" s="8" t="s">
        <v>52</v>
      </c>
      <c r="I5" s="7" t="s">
        <v>53</v>
      </c>
      <c r="J5" s="7" t="n">
        <v>1010</v>
      </c>
      <c r="K5" s="7" t="s">
        <v>54</v>
      </c>
      <c r="L5" s="7" t="s">
        <v>54</v>
      </c>
      <c r="M5" s="7" t="s">
        <v>54</v>
      </c>
      <c r="N5" s="7" t="s">
        <v>54</v>
      </c>
      <c r="O5" s="7" t="n">
        <v>267</v>
      </c>
      <c r="P5" s="9" t="n">
        <f aca="false">O5/180</f>
        <v>1.48333333333333</v>
      </c>
      <c r="Q5" s="7" t="n">
        <v>26.5</v>
      </c>
      <c r="R5" s="7" t="s">
        <v>54</v>
      </c>
      <c r="S5" s="7" t="n">
        <f aca="false">Q5/18</f>
        <v>1.47222222222222</v>
      </c>
      <c r="T5" s="0" t="s">
        <v>54</v>
      </c>
      <c r="U5" s="0" t="s">
        <v>54</v>
      </c>
      <c r="V5" s="0" t="s">
        <v>54</v>
      </c>
      <c r="W5" s="0" t="s">
        <v>54</v>
      </c>
      <c r="X5" s="10" t="n">
        <f aca="false">P5/S5*1000</f>
        <v>1007.54716981132</v>
      </c>
    </row>
    <row r="6" customFormat="false" ht="12.8" hidden="false" customHeight="false" outlineLevel="0" collapsed="false">
      <c r="A6" s="7" t="s">
        <v>49</v>
      </c>
      <c r="B6" s="7" t="n">
        <v>2</v>
      </c>
      <c r="C6" s="7" t="s">
        <v>55</v>
      </c>
      <c r="D6" s="7" t="s">
        <v>51</v>
      </c>
      <c r="E6" s="7" t="n">
        <v>23</v>
      </c>
      <c r="F6" s="7" t="n">
        <v>62</v>
      </c>
      <c r="G6" s="7" t="n">
        <v>1.76</v>
      </c>
      <c r="H6" s="8" t="s">
        <v>52</v>
      </c>
      <c r="I6" s="7" t="s">
        <v>56</v>
      </c>
      <c r="J6" s="7" t="n">
        <v>1020</v>
      </c>
      <c r="K6" s="7" t="s">
        <v>54</v>
      </c>
      <c r="L6" s="7" t="s">
        <v>54</v>
      </c>
      <c r="M6" s="7" t="s">
        <v>54</v>
      </c>
      <c r="N6" s="7" t="s">
        <v>54</v>
      </c>
      <c r="O6" s="7" t="n">
        <v>309</v>
      </c>
      <c r="P6" s="9" t="n">
        <f aca="false">O6/180</f>
        <v>1.71666666666667</v>
      </c>
      <c r="Q6" s="7" t="n">
        <v>30.2</v>
      </c>
      <c r="R6" s="7" t="s">
        <v>54</v>
      </c>
      <c r="S6" s="7" t="n">
        <f aca="false">Q6/18</f>
        <v>1.67777777777778</v>
      </c>
      <c r="T6" s="0" t="s">
        <v>54</v>
      </c>
      <c r="U6" s="0" t="s">
        <v>54</v>
      </c>
      <c r="V6" s="0" t="s">
        <v>54</v>
      </c>
      <c r="W6" s="0" t="s">
        <v>54</v>
      </c>
      <c r="X6" s="10" t="n">
        <f aca="false">P6/S6*1000</f>
        <v>1023.17880794702</v>
      </c>
    </row>
    <row r="7" customFormat="false" ht="12.8" hidden="false" customHeight="false" outlineLevel="0" collapsed="false">
      <c r="A7" s="7" t="s">
        <v>49</v>
      </c>
      <c r="B7" s="7" t="n">
        <v>3</v>
      </c>
      <c r="C7" s="7" t="s">
        <v>57</v>
      </c>
      <c r="D7" s="7" t="s">
        <v>51</v>
      </c>
      <c r="E7" s="7" t="n">
        <v>45</v>
      </c>
      <c r="F7" s="7" t="n">
        <v>52.6</v>
      </c>
      <c r="G7" s="7" t="n">
        <v>1.55</v>
      </c>
      <c r="H7" s="8" t="s">
        <v>52</v>
      </c>
      <c r="I7" s="7" t="s">
        <v>58</v>
      </c>
      <c r="J7" s="7" t="n">
        <v>1390</v>
      </c>
      <c r="K7" s="7" t="s">
        <v>54</v>
      </c>
      <c r="L7" s="7" t="s">
        <v>54</v>
      </c>
      <c r="M7" s="7" t="s">
        <v>54</v>
      </c>
      <c r="N7" s="7" t="s">
        <v>54</v>
      </c>
      <c r="O7" s="7" t="n">
        <v>273</v>
      </c>
      <c r="P7" s="9" t="n">
        <f aca="false">O7/180</f>
        <v>1.51666666666667</v>
      </c>
      <c r="Q7" s="7" t="n">
        <v>19.6</v>
      </c>
      <c r="R7" s="7" t="s">
        <v>54</v>
      </c>
      <c r="S7" s="7" t="n">
        <f aca="false">Q7/18</f>
        <v>1.08888888888889</v>
      </c>
      <c r="T7" s="0" t="s">
        <v>54</v>
      </c>
      <c r="U7" s="0" t="s">
        <v>54</v>
      </c>
      <c r="V7" s="0" t="s">
        <v>54</v>
      </c>
      <c r="W7" s="0" t="s">
        <v>54</v>
      </c>
      <c r="X7" s="10" t="n">
        <f aca="false">P7/S7*1000</f>
        <v>1392.85714285714</v>
      </c>
    </row>
    <row r="8" customFormat="false" ht="12.8" hidden="false" customHeight="false" outlineLevel="0" collapsed="false">
      <c r="A8" s="7" t="s">
        <v>49</v>
      </c>
      <c r="B8" s="7" t="n">
        <v>4</v>
      </c>
      <c r="C8" s="7" t="s">
        <v>59</v>
      </c>
      <c r="D8" s="7" t="s">
        <v>51</v>
      </c>
      <c r="E8" s="7" t="n">
        <v>48</v>
      </c>
      <c r="F8" s="7" t="n">
        <v>64.6</v>
      </c>
      <c r="G8" s="7" t="n">
        <v>1.77</v>
      </c>
      <c r="H8" s="8" t="s">
        <v>52</v>
      </c>
      <c r="I8" s="7" t="s">
        <v>60</v>
      </c>
      <c r="J8" s="7" t="n">
        <v>1460</v>
      </c>
      <c r="K8" s="7" t="s">
        <v>54</v>
      </c>
      <c r="L8" s="7" t="s">
        <v>54</v>
      </c>
      <c r="M8" s="7" t="s">
        <v>54</v>
      </c>
      <c r="N8" s="7" t="s">
        <v>54</v>
      </c>
      <c r="O8" s="7" t="n">
        <v>314</v>
      </c>
      <c r="P8" s="9" t="n">
        <f aca="false">O8/180</f>
        <v>1.74444444444444</v>
      </c>
      <c r="Q8" s="7" t="n">
        <v>21.5</v>
      </c>
      <c r="R8" s="7" t="s">
        <v>54</v>
      </c>
      <c r="S8" s="7" t="n">
        <f aca="false">Q8/18</f>
        <v>1.19444444444444</v>
      </c>
      <c r="T8" s="0" t="s">
        <v>54</v>
      </c>
      <c r="U8" s="0" t="s">
        <v>54</v>
      </c>
      <c r="V8" s="0" t="s">
        <v>54</v>
      </c>
      <c r="W8" s="0" t="s">
        <v>54</v>
      </c>
      <c r="X8" s="10" t="n">
        <f aca="false">P8/S8*1000</f>
        <v>1460.46511627907</v>
      </c>
    </row>
    <row r="9" customFormat="false" ht="12.8" hidden="false" customHeight="false" outlineLevel="0" collapsed="false">
      <c r="A9" s="7" t="s">
        <v>49</v>
      </c>
      <c r="B9" s="7" t="n">
        <v>5</v>
      </c>
      <c r="C9" s="7" t="s">
        <v>61</v>
      </c>
      <c r="D9" s="7" t="s">
        <v>62</v>
      </c>
      <c r="E9" s="7" t="n">
        <v>19</v>
      </c>
      <c r="F9" s="7" t="n">
        <v>70.3</v>
      </c>
      <c r="G9" s="7" t="n">
        <v>1.8</v>
      </c>
      <c r="H9" s="8" t="s">
        <v>52</v>
      </c>
      <c r="I9" s="7" t="s">
        <v>63</v>
      </c>
      <c r="J9" s="7" t="n">
        <v>1310</v>
      </c>
      <c r="K9" s="7" t="s">
        <v>54</v>
      </c>
      <c r="L9" s="7" t="s">
        <v>54</v>
      </c>
      <c r="M9" s="7" t="s">
        <v>54</v>
      </c>
      <c r="N9" s="7" t="s">
        <v>54</v>
      </c>
      <c r="O9" s="7" t="n">
        <v>242</v>
      </c>
      <c r="P9" s="9" t="n">
        <f aca="false">O9/180</f>
        <v>1.34444444444444</v>
      </c>
      <c r="Q9" s="7" t="n">
        <v>18.4</v>
      </c>
      <c r="R9" s="7" t="s">
        <v>54</v>
      </c>
      <c r="S9" s="7" t="n">
        <f aca="false">Q9/18</f>
        <v>1.02222222222222</v>
      </c>
      <c r="T9" s="0" t="s">
        <v>54</v>
      </c>
      <c r="U9" s="0" t="s">
        <v>54</v>
      </c>
      <c r="V9" s="0" t="s">
        <v>54</v>
      </c>
      <c r="W9" s="0" t="s">
        <v>54</v>
      </c>
      <c r="X9" s="10" t="n">
        <f aca="false">P9/S9*1000</f>
        <v>1315.21739130435</v>
      </c>
    </row>
    <row r="10" customFormat="false" ht="12.8" hidden="false" customHeight="false" outlineLevel="0" collapsed="false">
      <c r="A10" s="7" t="s">
        <v>49</v>
      </c>
      <c r="B10" s="7" t="n">
        <v>6</v>
      </c>
      <c r="C10" s="7" t="s">
        <v>64</v>
      </c>
      <c r="D10" s="7" t="s">
        <v>62</v>
      </c>
      <c r="E10" s="7" t="n">
        <v>40</v>
      </c>
      <c r="F10" s="7" t="n">
        <v>75.5</v>
      </c>
      <c r="G10" s="7" t="n">
        <v>1.8</v>
      </c>
      <c r="H10" s="8" t="s">
        <v>52</v>
      </c>
      <c r="I10" s="7" t="s">
        <v>65</v>
      </c>
      <c r="J10" s="7" t="n">
        <v>1460</v>
      </c>
      <c r="K10" s="7" t="s">
        <v>54</v>
      </c>
      <c r="L10" s="7" t="s">
        <v>54</v>
      </c>
      <c r="M10" s="7" t="s">
        <v>54</v>
      </c>
      <c r="N10" s="7" t="s">
        <v>54</v>
      </c>
      <c r="O10" s="7" t="n">
        <v>370</v>
      </c>
      <c r="P10" s="9" t="n">
        <f aca="false">O10/180</f>
        <v>2.05555555555556</v>
      </c>
      <c r="Q10" s="7" t="n">
        <v>25.4</v>
      </c>
      <c r="R10" s="7" t="s">
        <v>54</v>
      </c>
      <c r="S10" s="7" t="n">
        <f aca="false">Q10/18</f>
        <v>1.41111111111111</v>
      </c>
      <c r="T10" s="0" t="s">
        <v>54</v>
      </c>
      <c r="U10" s="0" t="s">
        <v>54</v>
      </c>
      <c r="V10" s="0" t="s">
        <v>54</v>
      </c>
      <c r="W10" s="0" t="s">
        <v>54</v>
      </c>
      <c r="X10" s="10" t="n">
        <f aca="false">P10/S10*1000</f>
        <v>1456.69291338583</v>
      </c>
    </row>
    <row r="11" customFormat="false" ht="12.8" hidden="false" customHeight="false" outlineLevel="0" collapsed="false">
      <c r="A11" s="7" t="s">
        <v>49</v>
      </c>
      <c r="B11" s="7" t="n">
        <v>7</v>
      </c>
      <c r="C11" s="7" t="s">
        <v>66</v>
      </c>
      <c r="D11" s="7" t="s">
        <v>51</v>
      </c>
      <c r="E11" s="7" t="n">
        <v>50</v>
      </c>
      <c r="F11" s="7" t="n">
        <v>75</v>
      </c>
      <c r="G11" s="7" t="n">
        <v>2.06</v>
      </c>
      <c r="H11" s="8" t="s">
        <v>52</v>
      </c>
      <c r="I11" s="7" t="s">
        <v>67</v>
      </c>
      <c r="J11" s="7" t="n">
        <v>1680</v>
      </c>
      <c r="K11" s="7" t="s">
        <v>54</v>
      </c>
      <c r="L11" s="7" t="s">
        <v>54</v>
      </c>
      <c r="M11" s="7" t="s">
        <v>54</v>
      </c>
      <c r="N11" s="7" t="s">
        <v>54</v>
      </c>
      <c r="O11" s="7" t="n">
        <v>334</v>
      </c>
      <c r="P11" s="9" t="n">
        <f aca="false">O11/180</f>
        <v>1.85555555555556</v>
      </c>
      <c r="Q11" s="7" t="n">
        <v>19.9</v>
      </c>
      <c r="R11" s="7" t="s">
        <v>54</v>
      </c>
      <c r="S11" s="7" t="n">
        <f aca="false">Q11/18</f>
        <v>1.10555555555556</v>
      </c>
      <c r="T11" s="0" t="s">
        <v>54</v>
      </c>
      <c r="U11" s="0" t="s">
        <v>54</v>
      </c>
      <c r="V11" s="0" t="s">
        <v>54</v>
      </c>
      <c r="W11" s="0" t="s">
        <v>54</v>
      </c>
      <c r="X11" s="10" t="n">
        <f aca="false">P11/S11*1000</f>
        <v>1678.39195979899</v>
      </c>
    </row>
    <row r="12" customFormat="false" ht="12.8" hidden="false" customHeight="false" outlineLevel="0" collapsed="false">
      <c r="A12" s="7" t="s">
        <v>49</v>
      </c>
      <c r="B12" s="7" t="n">
        <v>8</v>
      </c>
      <c r="C12" s="7" t="s">
        <v>68</v>
      </c>
      <c r="D12" s="7" t="s">
        <v>51</v>
      </c>
      <c r="E12" s="7" t="n">
        <v>54</v>
      </c>
      <c r="F12" s="7" t="n">
        <v>80.7</v>
      </c>
      <c r="G12" s="7" t="n">
        <v>2.01</v>
      </c>
      <c r="H12" s="8" t="s">
        <v>52</v>
      </c>
      <c r="I12" s="7" t="s">
        <v>69</v>
      </c>
      <c r="J12" s="7" t="n">
        <v>1470</v>
      </c>
      <c r="K12" s="7" t="s">
        <v>54</v>
      </c>
      <c r="L12" s="7" t="s">
        <v>54</v>
      </c>
      <c r="M12" s="7" t="s">
        <v>54</v>
      </c>
      <c r="N12" s="7" t="s">
        <v>54</v>
      </c>
      <c r="O12" s="7" t="n">
        <v>310</v>
      </c>
      <c r="P12" s="9" t="n">
        <f aca="false">O12/180</f>
        <v>1.72222222222222</v>
      </c>
      <c r="Q12" s="7" t="n">
        <v>21.2</v>
      </c>
      <c r="R12" s="7" t="s">
        <v>54</v>
      </c>
      <c r="S12" s="7" t="n">
        <f aca="false">Q12/18</f>
        <v>1.17777777777778</v>
      </c>
      <c r="T12" s="0" t="s">
        <v>54</v>
      </c>
      <c r="U12" s="0" t="s">
        <v>54</v>
      </c>
      <c r="V12" s="0" t="s">
        <v>54</v>
      </c>
      <c r="W12" s="0" t="s">
        <v>54</v>
      </c>
      <c r="X12" s="10" t="n">
        <f aca="false">P12/S12*1000</f>
        <v>1462.26415094339</v>
      </c>
    </row>
    <row r="13" customFormat="false" ht="12.8" hidden="false" customHeight="false" outlineLevel="0" collapsed="false">
      <c r="A13" s="7" t="s">
        <v>49</v>
      </c>
      <c r="B13" s="7" t="n">
        <v>9</v>
      </c>
      <c r="C13" s="7" t="s">
        <v>70</v>
      </c>
      <c r="D13" s="7" t="s">
        <v>51</v>
      </c>
      <c r="E13" s="7" t="n">
        <v>35</v>
      </c>
      <c r="F13" s="7" t="n">
        <v>60.3</v>
      </c>
      <c r="G13" s="7" t="n">
        <v>1.69</v>
      </c>
      <c r="H13" s="8" t="s">
        <v>52</v>
      </c>
      <c r="I13" s="7" t="s">
        <v>71</v>
      </c>
      <c r="J13" s="7" t="n">
        <v>1840</v>
      </c>
      <c r="K13" s="7" t="n">
        <v>93</v>
      </c>
      <c r="L13" s="7" t="s">
        <v>54</v>
      </c>
      <c r="M13" s="7" t="s">
        <v>54</v>
      </c>
      <c r="N13" s="7" t="s">
        <v>54</v>
      </c>
      <c r="O13" s="7" t="n">
        <v>217</v>
      </c>
      <c r="P13" s="9" t="n">
        <f aca="false">O13/180</f>
        <v>1.20555555555556</v>
      </c>
      <c r="Q13" s="7" t="n">
        <v>11.8</v>
      </c>
      <c r="R13" s="7" t="n">
        <f aca="false">K13/100</f>
        <v>0.93</v>
      </c>
      <c r="S13" s="7" t="n">
        <f aca="false">Q13/18</f>
        <v>0.655555555555556</v>
      </c>
      <c r="T13" s="0" t="n">
        <f aca="false">S13*(1-R13)</f>
        <v>0.0458888888888889</v>
      </c>
      <c r="U13" s="0" t="s">
        <v>54</v>
      </c>
      <c r="V13" s="0" t="s">
        <v>54</v>
      </c>
      <c r="W13" s="0" t="s">
        <v>54</v>
      </c>
      <c r="X13" s="10" t="n">
        <f aca="false">P13/S13*1000</f>
        <v>1838.98305084746</v>
      </c>
    </row>
    <row r="14" customFormat="false" ht="12.8" hidden="false" customHeight="false" outlineLevel="0" collapsed="false">
      <c r="A14" s="7" t="s">
        <v>49</v>
      </c>
      <c r="B14" s="7" t="n">
        <v>10</v>
      </c>
      <c r="C14" s="7" t="s">
        <v>72</v>
      </c>
      <c r="D14" s="7" t="s">
        <v>51</v>
      </c>
      <c r="E14" s="7" t="n">
        <v>57</v>
      </c>
      <c r="F14" s="7" t="n">
        <v>56.5</v>
      </c>
      <c r="G14" s="7" t="n">
        <v>1.69</v>
      </c>
      <c r="H14" s="8" t="s">
        <v>52</v>
      </c>
      <c r="I14" s="7" t="s">
        <v>73</v>
      </c>
      <c r="J14" s="7" t="n">
        <v>1710</v>
      </c>
      <c r="K14" s="7" t="n">
        <v>86</v>
      </c>
      <c r="L14" s="7" t="s">
        <v>54</v>
      </c>
      <c r="M14" s="7" t="s">
        <v>54</v>
      </c>
      <c r="N14" s="7" t="s">
        <v>54</v>
      </c>
      <c r="O14" s="7" t="n">
        <v>294</v>
      </c>
      <c r="P14" s="9" t="n">
        <f aca="false">O14/180</f>
        <v>1.63333333333333</v>
      </c>
      <c r="Q14" s="7" t="n">
        <v>17.2</v>
      </c>
      <c r="R14" s="7" t="n">
        <f aca="false">K14/100</f>
        <v>0.86</v>
      </c>
      <c r="S14" s="7" t="n">
        <f aca="false">Q14/18</f>
        <v>0.955555555555555</v>
      </c>
      <c r="T14" s="0" t="n">
        <f aca="false">S14*(1-R14)</f>
        <v>0.133777777777778</v>
      </c>
      <c r="U14" s="0" t="s">
        <v>54</v>
      </c>
      <c r="V14" s="0" t="s">
        <v>54</v>
      </c>
      <c r="W14" s="0" t="s">
        <v>54</v>
      </c>
      <c r="X14" s="10" t="n">
        <f aca="false">P14/S14*1000</f>
        <v>1709.30232558139</v>
      </c>
    </row>
    <row r="15" customFormat="false" ht="12.8" hidden="false" customHeight="false" outlineLevel="0" collapsed="false">
      <c r="A15" s="7" t="s">
        <v>49</v>
      </c>
      <c r="B15" s="7" t="n">
        <v>11</v>
      </c>
      <c r="C15" s="7" t="s">
        <v>74</v>
      </c>
      <c r="D15" s="7" t="s">
        <v>62</v>
      </c>
      <c r="E15" s="7" t="n">
        <v>14</v>
      </c>
      <c r="F15" s="7" t="n">
        <v>49.5</v>
      </c>
      <c r="G15" s="7" t="n">
        <v>1.54</v>
      </c>
      <c r="H15" s="8" t="s">
        <v>52</v>
      </c>
      <c r="I15" s="7" t="s">
        <v>56</v>
      </c>
      <c r="J15" s="7" t="n">
        <v>660</v>
      </c>
      <c r="K15" s="7" t="n">
        <v>95</v>
      </c>
      <c r="L15" s="7" t="n">
        <v>670</v>
      </c>
      <c r="M15" s="7" t="s">
        <v>54</v>
      </c>
      <c r="N15" s="7" t="n">
        <v>0.98</v>
      </c>
      <c r="O15" s="7" t="n">
        <v>270</v>
      </c>
      <c r="P15" s="9" t="n">
        <f aca="false">O15/180</f>
        <v>1.5</v>
      </c>
      <c r="Q15" s="7" t="n">
        <v>41.2</v>
      </c>
      <c r="R15" s="7" t="n">
        <f aca="false">K15/100</f>
        <v>0.95</v>
      </c>
      <c r="S15" s="7" t="n">
        <f aca="false">Q15/18</f>
        <v>2.28888888888889</v>
      </c>
      <c r="T15" s="0" t="n">
        <f aca="false">S15*(1-R15)</f>
        <v>0.114444444444445</v>
      </c>
      <c r="U15" s="0" t="n">
        <f aca="false">L15*(S15-T15)/1000</f>
        <v>1.45687777777778</v>
      </c>
      <c r="V15" s="0" t="n">
        <f aca="false">U15/S15*1000</f>
        <v>636.500000000001</v>
      </c>
      <c r="W15" s="0" t="n">
        <f aca="false">J15-V15</f>
        <v>23.4999999999994</v>
      </c>
      <c r="X15" s="10" t="n">
        <f aca="false">P15/S15*1000</f>
        <v>655.339805825243</v>
      </c>
    </row>
    <row r="16" customFormat="false" ht="12.8" hidden="false" customHeight="false" outlineLevel="0" collapsed="false">
      <c r="A16" s="7" t="s">
        <v>49</v>
      </c>
      <c r="B16" s="7" t="n">
        <v>12</v>
      </c>
      <c r="C16" s="7" t="s">
        <v>75</v>
      </c>
      <c r="D16" s="7" t="s">
        <v>51</v>
      </c>
      <c r="E16" s="7" t="n">
        <v>36</v>
      </c>
      <c r="F16" s="7" t="n">
        <v>66</v>
      </c>
      <c r="G16" s="7" t="n">
        <v>1.8</v>
      </c>
      <c r="H16" s="8" t="s">
        <v>52</v>
      </c>
      <c r="I16" s="7" t="s">
        <v>76</v>
      </c>
      <c r="J16" s="7" t="n">
        <v>1670</v>
      </c>
      <c r="K16" s="7" t="n">
        <v>91</v>
      </c>
      <c r="L16" s="7" t="n">
        <v>1500</v>
      </c>
      <c r="M16" s="7" t="s">
        <v>54</v>
      </c>
      <c r="N16" s="7" t="n">
        <v>1.12</v>
      </c>
      <c r="O16" s="7" t="n">
        <v>284</v>
      </c>
      <c r="P16" s="9" t="n">
        <f aca="false">O16/180</f>
        <v>1.57777777777778</v>
      </c>
      <c r="Q16" s="7" t="n">
        <v>17</v>
      </c>
      <c r="R16" s="7" t="n">
        <f aca="false">K16/100</f>
        <v>0.91</v>
      </c>
      <c r="S16" s="7" t="n">
        <f aca="false">Q16/18</f>
        <v>0.944444444444444</v>
      </c>
      <c r="T16" s="0" t="n">
        <f aca="false">S16*(1-R16)</f>
        <v>0.0849999999999999</v>
      </c>
      <c r="U16" s="0" t="n">
        <f aca="false">L16*(S16-T16)/1000</f>
        <v>1.28916666666667</v>
      </c>
      <c r="V16" s="0" t="n">
        <f aca="false">U16/S16*1000</f>
        <v>1365</v>
      </c>
      <c r="W16" s="0" t="n">
        <f aca="false">J16-V16</f>
        <v>304.999999999996</v>
      </c>
      <c r="X16" s="10" t="n">
        <f aca="false">P16/S16*1000</f>
        <v>1670.58823529412</v>
      </c>
    </row>
    <row r="17" customFormat="false" ht="12.8" hidden="false" customHeight="false" outlineLevel="0" collapsed="false">
      <c r="A17" s="7" t="s">
        <v>49</v>
      </c>
      <c r="B17" s="7" t="n">
        <v>13</v>
      </c>
      <c r="C17" s="7" t="s">
        <v>77</v>
      </c>
      <c r="D17" s="7" t="s">
        <v>51</v>
      </c>
      <c r="E17" s="7" t="n">
        <v>47</v>
      </c>
      <c r="F17" s="7" t="n">
        <v>63.5</v>
      </c>
      <c r="G17" s="7" t="n">
        <v>1.82</v>
      </c>
      <c r="H17" s="8" t="s">
        <v>52</v>
      </c>
      <c r="I17" s="7" t="s">
        <v>78</v>
      </c>
      <c r="J17" s="7" t="n">
        <v>1890</v>
      </c>
      <c r="K17" s="7" t="n">
        <v>92</v>
      </c>
      <c r="L17" s="7" t="n">
        <v>1630</v>
      </c>
      <c r="M17" s="7" t="s">
        <v>54</v>
      </c>
      <c r="N17" s="7" t="n">
        <v>1.26</v>
      </c>
      <c r="O17" s="7" t="n">
        <v>378</v>
      </c>
      <c r="P17" s="9" t="n">
        <f aca="false">O17/180</f>
        <v>2.1</v>
      </c>
      <c r="Q17" s="7" t="n">
        <v>20</v>
      </c>
      <c r="R17" s="7" t="n">
        <f aca="false">K17/100</f>
        <v>0.92</v>
      </c>
      <c r="S17" s="7" t="n">
        <f aca="false">Q17/18</f>
        <v>1.11111111111111</v>
      </c>
      <c r="T17" s="0" t="n">
        <f aca="false">S17*(1-R17)</f>
        <v>0.0888888888888888</v>
      </c>
      <c r="U17" s="0" t="n">
        <f aca="false">L17*(S17-T17)/1000</f>
        <v>1.66622222222222</v>
      </c>
      <c r="V17" s="0" t="n">
        <f aca="false">U17/S17*1000</f>
        <v>1499.6</v>
      </c>
      <c r="W17" s="0" t="n">
        <f aca="false">J17-V17</f>
        <v>390.400000000001</v>
      </c>
      <c r="X17" s="10" t="n">
        <f aca="false">P17/S17*1000</f>
        <v>1890</v>
      </c>
    </row>
    <row r="18" customFormat="false" ht="12.8" hidden="false" customHeight="false" outlineLevel="0" collapsed="false">
      <c r="A18" s="7" t="s">
        <v>49</v>
      </c>
      <c r="B18" s="7" t="n">
        <v>14</v>
      </c>
      <c r="C18" s="7" t="s">
        <v>79</v>
      </c>
      <c r="D18" s="7" t="s">
        <v>51</v>
      </c>
      <c r="E18" s="7" t="n">
        <v>19</v>
      </c>
      <c r="F18" s="7" t="n">
        <v>60</v>
      </c>
      <c r="G18" s="7" t="n">
        <v>1.68</v>
      </c>
      <c r="H18" s="8" t="s">
        <v>52</v>
      </c>
      <c r="I18" s="7" t="s">
        <v>80</v>
      </c>
      <c r="J18" s="7" t="n">
        <v>1700</v>
      </c>
      <c r="K18" s="7" t="n">
        <v>88</v>
      </c>
      <c r="L18" s="7" t="n">
        <v>1280</v>
      </c>
      <c r="M18" s="7" t="s">
        <v>54</v>
      </c>
      <c r="N18" s="7" t="n">
        <v>1.34</v>
      </c>
      <c r="O18" s="7" t="n">
        <v>381</v>
      </c>
      <c r="P18" s="9" t="n">
        <f aca="false">O18/180</f>
        <v>2.11666666666667</v>
      </c>
      <c r="Q18" s="7" t="n">
        <v>22.4</v>
      </c>
      <c r="R18" s="7" t="n">
        <f aca="false">K18/100</f>
        <v>0.88</v>
      </c>
      <c r="S18" s="7" t="n">
        <f aca="false">Q18/18</f>
        <v>1.24444444444444</v>
      </c>
      <c r="T18" s="0" t="n">
        <f aca="false">S18*(1-R18)</f>
        <v>0.149333333333333</v>
      </c>
      <c r="U18" s="0" t="n">
        <f aca="false">L18*(S18-T18)/1000</f>
        <v>1.40174222222222</v>
      </c>
      <c r="V18" s="0" t="n">
        <f aca="false">U18/S18*1000</f>
        <v>1126.4</v>
      </c>
      <c r="W18" s="0" t="n">
        <f aca="false">J18-V18</f>
        <v>573.599999999998</v>
      </c>
      <c r="X18" s="10" t="n">
        <f aca="false">P18/S18*1000</f>
        <v>1700.89285714287</v>
      </c>
    </row>
    <row r="19" customFormat="false" ht="12.8" hidden="false" customHeight="false" outlineLevel="0" collapsed="false">
      <c r="A19" s="7" t="s">
        <v>49</v>
      </c>
      <c r="B19" s="7" t="n">
        <v>15</v>
      </c>
      <c r="C19" s="7" t="s">
        <v>81</v>
      </c>
      <c r="D19" s="7" t="s">
        <v>51</v>
      </c>
      <c r="E19" s="7" t="n">
        <v>40</v>
      </c>
      <c r="F19" s="7" t="n">
        <v>55.9</v>
      </c>
      <c r="G19" s="7" t="n">
        <v>1.65</v>
      </c>
      <c r="H19" s="8" t="s">
        <v>52</v>
      </c>
      <c r="I19" s="7" t="s">
        <v>82</v>
      </c>
      <c r="J19" s="7" t="n">
        <v>1180</v>
      </c>
      <c r="K19" s="7" t="n">
        <v>73</v>
      </c>
      <c r="L19" s="7" t="n">
        <v>1490</v>
      </c>
      <c r="M19" s="7" t="s">
        <v>54</v>
      </c>
      <c r="N19" s="7" t="n">
        <v>0.79</v>
      </c>
      <c r="O19" s="7" t="n">
        <v>370</v>
      </c>
      <c r="P19" s="9" t="n">
        <f aca="false">O19/180</f>
        <v>2.05555555555556</v>
      </c>
      <c r="Q19" s="7" t="n">
        <v>31.4</v>
      </c>
      <c r="R19" s="7" t="n">
        <f aca="false">K19/100</f>
        <v>0.73</v>
      </c>
      <c r="S19" s="7" t="n">
        <f aca="false">Q19/18</f>
        <v>1.74444444444444</v>
      </c>
      <c r="T19" s="0" t="n">
        <f aca="false">S19*(1-R19)</f>
        <v>0.470999999999999</v>
      </c>
      <c r="U19" s="0" t="n">
        <f aca="false">L19*(S19-T19)/1000</f>
        <v>1.89743222222222</v>
      </c>
      <c r="V19" s="0" t="n">
        <f aca="false">U19/S19*1000</f>
        <v>1087.7</v>
      </c>
      <c r="W19" s="0" t="n">
        <f aca="false">J19-V19</f>
        <v>92.2999999999986</v>
      </c>
      <c r="X19" s="10" t="n">
        <f aca="false">P19/S19*1000</f>
        <v>1178.34394904459</v>
      </c>
    </row>
    <row r="20" customFormat="false" ht="12.8" hidden="false" customHeight="false" outlineLevel="0" collapsed="false">
      <c r="A20" s="7" t="s">
        <v>49</v>
      </c>
      <c r="B20" s="7" t="n">
        <v>16</v>
      </c>
      <c r="C20" s="7" t="s">
        <v>83</v>
      </c>
      <c r="D20" s="7" t="s">
        <v>51</v>
      </c>
      <c r="E20" s="7" t="n">
        <v>35</v>
      </c>
      <c r="F20" s="7" t="n">
        <v>77.7</v>
      </c>
      <c r="G20" s="7" t="n">
        <v>1.89</v>
      </c>
      <c r="H20" s="8" t="s">
        <v>52</v>
      </c>
      <c r="I20" s="7" t="s">
        <v>76</v>
      </c>
      <c r="J20" s="7" t="n">
        <v>1230</v>
      </c>
      <c r="K20" s="7" t="n">
        <v>82</v>
      </c>
      <c r="L20" s="7" t="n">
        <v>1300</v>
      </c>
      <c r="M20" s="7" t="s">
        <v>54</v>
      </c>
      <c r="N20" s="7" t="n">
        <v>0.95</v>
      </c>
      <c r="O20" s="7" t="n">
        <v>308</v>
      </c>
      <c r="P20" s="9" t="n">
        <f aca="false">O20/180</f>
        <v>1.71111111111111</v>
      </c>
      <c r="Q20" s="7" t="n">
        <v>25</v>
      </c>
      <c r="R20" s="7" t="n">
        <f aca="false">K20/100</f>
        <v>0.82</v>
      </c>
      <c r="S20" s="7" t="n">
        <f aca="false">Q20/18</f>
        <v>1.38888888888889</v>
      </c>
      <c r="T20" s="0" t="n">
        <f aca="false">S20*(1-R20)</f>
        <v>0.25</v>
      </c>
      <c r="U20" s="0" t="n">
        <f aca="false">L20*(S20-T20)/1000</f>
        <v>1.48055555555556</v>
      </c>
      <c r="V20" s="0" t="n">
        <f aca="false">U20/S20*1000</f>
        <v>1066</v>
      </c>
      <c r="W20" s="0" t="n">
        <f aca="false">J20-V20</f>
        <v>163.999999999998</v>
      </c>
      <c r="X20" s="10" t="n">
        <f aca="false">P20/S20*1000</f>
        <v>1232</v>
      </c>
    </row>
    <row r="21" customFormat="false" ht="12.8" hidden="false" customHeight="false" outlineLevel="0" collapsed="false">
      <c r="A21" s="7" t="s">
        <v>49</v>
      </c>
      <c r="B21" s="7" t="n">
        <v>17</v>
      </c>
      <c r="C21" s="7" t="s">
        <v>84</v>
      </c>
      <c r="D21" s="7" t="s">
        <v>51</v>
      </c>
      <c r="E21" s="7" t="n">
        <v>14</v>
      </c>
      <c r="F21" s="7" t="n">
        <v>54</v>
      </c>
      <c r="G21" s="7" t="n">
        <v>1.63</v>
      </c>
      <c r="H21" s="8" t="s">
        <v>52</v>
      </c>
      <c r="I21" s="7" t="s">
        <v>85</v>
      </c>
      <c r="J21" s="7" t="n">
        <v>1500</v>
      </c>
      <c r="K21" s="7" t="n">
        <v>90</v>
      </c>
      <c r="L21" s="7" t="n">
        <v>1240</v>
      </c>
      <c r="M21" s="7" t="s">
        <v>54</v>
      </c>
      <c r="N21" s="7" t="n">
        <v>1.21</v>
      </c>
      <c r="O21" s="7" t="n">
        <v>342</v>
      </c>
      <c r="P21" s="9" t="n">
        <f aca="false">O21/180</f>
        <v>1.9</v>
      </c>
      <c r="Q21" s="7" t="n">
        <v>22.7</v>
      </c>
      <c r="R21" s="7" t="n">
        <f aca="false">K21/100</f>
        <v>0.9</v>
      </c>
      <c r="S21" s="7" t="n">
        <f aca="false">Q21/18</f>
        <v>1.26111111111111</v>
      </c>
      <c r="T21" s="0" t="n">
        <f aca="false">S21*(1-R21)</f>
        <v>0.126111111111111</v>
      </c>
      <c r="U21" s="0" t="n">
        <f aca="false">L21*(S21-T21)/1000</f>
        <v>1.4074</v>
      </c>
      <c r="V21" s="0" t="n">
        <f aca="false">U21/S21*1000</f>
        <v>1116</v>
      </c>
      <c r="W21" s="0" t="n">
        <f aca="false">J21-V21</f>
        <v>383.999999999999</v>
      </c>
      <c r="X21" s="10" t="n">
        <f aca="false">P21/S21*1000</f>
        <v>1506.60792951542</v>
      </c>
    </row>
    <row r="22" customFormat="false" ht="12.8" hidden="false" customHeight="false" outlineLevel="0" collapsed="false">
      <c r="A22" s="7" t="s">
        <v>49</v>
      </c>
      <c r="B22" s="7" t="n">
        <v>18</v>
      </c>
      <c r="C22" s="7" t="s">
        <v>86</v>
      </c>
      <c r="D22" s="7" t="s">
        <v>51</v>
      </c>
      <c r="E22" s="7" t="n">
        <v>46</v>
      </c>
      <c r="F22" s="7" t="n">
        <v>50.1</v>
      </c>
      <c r="G22" s="7" t="n">
        <v>1.54</v>
      </c>
      <c r="H22" s="8" t="s">
        <v>52</v>
      </c>
      <c r="I22" s="7" t="s">
        <v>69</v>
      </c>
      <c r="J22" s="7" t="n">
        <v>1300</v>
      </c>
      <c r="K22" s="7" t="n">
        <v>86</v>
      </c>
      <c r="L22" s="7" t="n">
        <v>1250</v>
      </c>
      <c r="M22" s="7" t="s">
        <v>54</v>
      </c>
      <c r="N22" s="7" t="n">
        <v>0.84</v>
      </c>
      <c r="O22" s="7" t="n">
        <v>303</v>
      </c>
      <c r="P22" s="9" t="n">
        <f aca="false">O22/180</f>
        <v>1.68333333333333</v>
      </c>
      <c r="Q22" s="7" t="n">
        <v>23.3</v>
      </c>
      <c r="R22" s="7" t="n">
        <f aca="false">K22/100</f>
        <v>0.86</v>
      </c>
      <c r="S22" s="7" t="n">
        <f aca="false">Q22/18</f>
        <v>1.29444444444444</v>
      </c>
      <c r="T22" s="0" t="n">
        <f aca="false">S22*(1-R22)</f>
        <v>0.181222222222222</v>
      </c>
      <c r="U22" s="0" t="n">
        <f aca="false">L22*(S22-T22)/1000</f>
        <v>1.39152777777777</v>
      </c>
      <c r="V22" s="0" t="n">
        <f aca="false">U22/S22*1000</f>
        <v>1075</v>
      </c>
      <c r="W22" s="0" t="n">
        <f aca="false">J22-V22</f>
        <v>225.000000000002</v>
      </c>
      <c r="X22" s="10" t="n">
        <f aca="false">P22/S22*1000</f>
        <v>1300.42918454936</v>
      </c>
    </row>
    <row r="23" customFormat="false" ht="12.8" hidden="false" customHeight="false" outlineLevel="0" collapsed="false">
      <c r="A23" s="7" t="s">
        <v>49</v>
      </c>
      <c r="B23" s="7" t="n">
        <v>19</v>
      </c>
      <c r="C23" s="7" t="s">
        <v>87</v>
      </c>
      <c r="D23" s="7" t="s">
        <v>51</v>
      </c>
      <c r="E23" s="7" t="n">
        <v>32</v>
      </c>
      <c r="F23" s="7" t="n">
        <v>70.4</v>
      </c>
      <c r="G23" s="7" t="n">
        <v>1.89</v>
      </c>
      <c r="H23" s="8" t="s">
        <v>52</v>
      </c>
      <c r="I23" s="7" t="s">
        <v>88</v>
      </c>
      <c r="J23" s="7" t="n">
        <v>1510</v>
      </c>
      <c r="K23" s="7" t="n">
        <v>90</v>
      </c>
      <c r="L23" s="7" t="n">
        <v>1260</v>
      </c>
      <c r="M23" s="7" t="s">
        <v>54</v>
      </c>
      <c r="N23" s="7" t="n">
        <v>1.2</v>
      </c>
      <c r="O23" s="7" t="n">
        <v>348</v>
      </c>
      <c r="P23" s="9" t="n">
        <f aca="false">O23/180</f>
        <v>1.93333333333333</v>
      </c>
      <c r="Q23" s="7" t="n">
        <v>22.7</v>
      </c>
      <c r="R23" s="7" t="n">
        <f aca="false">K23/100</f>
        <v>0.9</v>
      </c>
      <c r="S23" s="7" t="n">
        <f aca="false">Q23/18</f>
        <v>1.26111111111111</v>
      </c>
      <c r="T23" s="0" t="n">
        <f aca="false">S23*(1-R23)</f>
        <v>0.126111111111111</v>
      </c>
      <c r="U23" s="0" t="n">
        <f aca="false">L23*(S23-T23)/1000</f>
        <v>1.4301</v>
      </c>
      <c r="V23" s="0" t="n">
        <f aca="false">U23/S23*1000</f>
        <v>1134</v>
      </c>
      <c r="W23" s="0" t="n">
        <f aca="false">J23-V23</f>
        <v>375.999999999999</v>
      </c>
      <c r="X23" s="10" t="n">
        <f aca="false">P23/S23*1000</f>
        <v>1533.03964757709</v>
      </c>
    </row>
    <row r="24" customFormat="false" ht="12.8" hidden="false" customHeight="false" outlineLevel="0" collapsed="false">
      <c r="A24" s="7" t="s">
        <v>49</v>
      </c>
      <c r="B24" s="7" t="n">
        <v>20</v>
      </c>
      <c r="C24" s="7" t="s">
        <v>89</v>
      </c>
      <c r="D24" s="7" t="s">
        <v>51</v>
      </c>
      <c r="E24" s="7" t="n">
        <v>29</v>
      </c>
      <c r="F24" s="7" t="n">
        <v>58.7</v>
      </c>
      <c r="G24" s="7" t="n">
        <v>1.68</v>
      </c>
      <c r="H24" s="8" t="s">
        <v>52</v>
      </c>
      <c r="I24" s="7" t="s">
        <v>60</v>
      </c>
      <c r="J24" s="7" t="n">
        <v>1120</v>
      </c>
      <c r="K24" s="7" t="n">
        <v>91</v>
      </c>
      <c r="L24" s="7" t="n">
        <v>1990</v>
      </c>
      <c r="M24" s="7" t="s">
        <v>54</v>
      </c>
      <c r="N24" s="7" t="n">
        <v>0.56</v>
      </c>
      <c r="O24" s="7" t="n">
        <v>164</v>
      </c>
      <c r="P24" s="9" t="n">
        <f aca="false">O24/180</f>
        <v>0.911111111111111</v>
      </c>
      <c r="Q24" s="7" t="n">
        <v>14.7</v>
      </c>
      <c r="R24" s="7" t="n">
        <f aca="false">K24/100</f>
        <v>0.91</v>
      </c>
      <c r="S24" s="7" t="n">
        <f aca="false">Q24/18</f>
        <v>0.816666666666667</v>
      </c>
      <c r="T24" s="0" t="n">
        <f aca="false">S24*(1-R24)</f>
        <v>0.0735</v>
      </c>
      <c r="U24" s="0" t="n">
        <f aca="false">L24*(S24-T24)/1000</f>
        <v>1.47890166666667</v>
      </c>
      <c r="V24" s="0" t="n">
        <f aca="false">U24/S24*1000</f>
        <v>1810.9</v>
      </c>
      <c r="W24" s="0" t="n">
        <f aca="false">J24-V24</f>
        <v>-690.900000000003</v>
      </c>
      <c r="X24" s="10" t="n">
        <f aca="false">P24/S24*1000</f>
        <v>1115.6462585034</v>
      </c>
    </row>
    <row r="25" customFormat="false" ht="12.8" hidden="false" customHeight="false" outlineLevel="0" collapsed="false">
      <c r="A25" s="7" t="s">
        <v>49</v>
      </c>
      <c r="B25" s="7" t="n">
        <v>21</v>
      </c>
      <c r="C25" s="7" t="s">
        <v>90</v>
      </c>
      <c r="D25" s="7" t="s">
        <v>51</v>
      </c>
      <c r="E25" s="7" t="n">
        <v>38</v>
      </c>
      <c r="F25" s="7" t="n">
        <v>72.3</v>
      </c>
      <c r="G25" s="7" t="n">
        <v>1.84</v>
      </c>
      <c r="H25" s="8" t="s">
        <v>52</v>
      </c>
      <c r="I25" s="7" t="s">
        <v>91</v>
      </c>
      <c r="J25" s="7" t="n">
        <v>1530</v>
      </c>
      <c r="K25" s="7" t="n">
        <v>85</v>
      </c>
      <c r="L25" s="7" t="n">
        <v>1890</v>
      </c>
      <c r="M25" s="7" t="s">
        <v>54</v>
      </c>
      <c r="N25" s="7" t="n">
        <v>0.81</v>
      </c>
      <c r="O25" s="7" t="n">
        <v>324</v>
      </c>
      <c r="P25" s="9" t="n">
        <f aca="false">O25/180</f>
        <v>1.8</v>
      </c>
      <c r="Q25" s="7" t="n">
        <v>21.2</v>
      </c>
      <c r="R25" s="7" t="n">
        <f aca="false">K25/100</f>
        <v>0.85</v>
      </c>
      <c r="S25" s="7" t="n">
        <f aca="false">Q25/18</f>
        <v>1.17777777777778</v>
      </c>
      <c r="T25" s="0" t="n">
        <f aca="false">S25*(1-R25)</f>
        <v>0.176666666666667</v>
      </c>
      <c r="U25" s="0" t="n">
        <f aca="false">L25*(S25-T25)/1000</f>
        <v>1.8921</v>
      </c>
      <c r="V25" s="0" t="n">
        <f aca="false">U25/S25*1000</f>
        <v>1606.5</v>
      </c>
      <c r="W25" s="0" t="n">
        <f aca="false">J25-V25</f>
        <v>-76.4999999999968</v>
      </c>
      <c r="X25" s="10" t="n">
        <f aca="false">P25/S25*1000</f>
        <v>1528.30188679245</v>
      </c>
    </row>
    <row r="26" customFormat="false" ht="12.8" hidden="false" customHeight="false" outlineLevel="0" collapsed="false">
      <c r="A26" s="7" t="s">
        <v>49</v>
      </c>
      <c r="B26" s="7" t="n">
        <v>22</v>
      </c>
      <c r="C26" s="7" t="s">
        <v>66</v>
      </c>
      <c r="D26" s="7" t="s">
        <v>51</v>
      </c>
      <c r="E26" s="7" t="n">
        <v>50</v>
      </c>
      <c r="F26" s="7" t="n">
        <v>75</v>
      </c>
      <c r="G26" s="7" t="n">
        <v>2.06</v>
      </c>
      <c r="H26" s="8" t="s">
        <v>52</v>
      </c>
      <c r="I26" s="7" t="s">
        <v>92</v>
      </c>
      <c r="J26" s="7" t="n">
        <v>2500</v>
      </c>
      <c r="K26" s="7" t="n">
        <v>77</v>
      </c>
      <c r="L26" s="7" t="n">
        <v>3100</v>
      </c>
      <c r="M26" s="7" t="s">
        <v>54</v>
      </c>
      <c r="N26" s="7" t="n">
        <v>0.81</v>
      </c>
      <c r="O26" s="7" t="n">
        <v>299</v>
      </c>
      <c r="P26" s="9" t="n">
        <f aca="false">O26/180</f>
        <v>1.66111111111111</v>
      </c>
      <c r="Q26" s="7" t="n">
        <v>11.9</v>
      </c>
      <c r="R26" s="7" t="n">
        <f aca="false">K26/100</f>
        <v>0.77</v>
      </c>
      <c r="S26" s="7" t="n">
        <f aca="false">Q26/18</f>
        <v>0.661111111111111</v>
      </c>
      <c r="T26" s="0" t="n">
        <f aca="false">S26*(1-R26)</f>
        <v>0.152055555555556</v>
      </c>
      <c r="U26" s="0" t="n">
        <f aca="false">L26*(S26-T26)/1000</f>
        <v>1.57807222222222</v>
      </c>
      <c r="V26" s="0" t="n">
        <f aca="false">U26/S26*1000</f>
        <v>2387</v>
      </c>
      <c r="W26" s="0" t="n">
        <f aca="false">J26-V26</f>
        <v>113.000000000004</v>
      </c>
      <c r="X26" s="10" t="n">
        <f aca="false">P26/S26*1000</f>
        <v>2512.60504201681</v>
      </c>
    </row>
    <row r="27" customFormat="false" ht="12.8" hidden="false" customHeight="false" outlineLevel="0" collapsed="false">
      <c r="A27" s="7" t="s">
        <v>49</v>
      </c>
      <c r="B27" s="7" t="n">
        <v>23</v>
      </c>
      <c r="C27" s="7" t="s">
        <v>93</v>
      </c>
      <c r="D27" s="7" t="s">
        <v>51</v>
      </c>
      <c r="E27" s="7" t="n">
        <v>50</v>
      </c>
      <c r="F27" s="7" t="n">
        <v>73.5</v>
      </c>
      <c r="G27" s="7" t="n">
        <v>1.77</v>
      </c>
      <c r="H27" s="8" t="s">
        <v>52</v>
      </c>
      <c r="I27" s="7" t="s">
        <v>94</v>
      </c>
      <c r="J27" s="7" t="n">
        <v>1370</v>
      </c>
      <c r="K27" s="7" t="n">
        <v>92</v>
      </c>
      <c r="L27" s="7" t="n">
        <v>1000</v>
      </c>
      <c r="M27" s="7" t="s">
        <v>54</v>
      </c>
      <c r="N27" s="7" t="n">
        <v>1.38</v>
      </c>
      <c r="O27" s="7" t="n">
        <v>323</v>
      </c>
      <c r="P27" s="9" t="n">
        <f aca="false">O27/180</f>
        <v>1.79444444444444</v>
      </c>
      <c r="Q27" s="7" t="n">
        <v>23.5</v>
      </c>
      <c r="R27" s="7" t="n">
        <f aca="false">K27/100</f>
        <v>0.92</v>
      </c>
      <c r="S27" s="7" t="n">
        <f aca="false">Q27/18</f>
        <v>1.30555555555556</v>
      </c>
      <c r="T27" s="0" t="n">
        <f aca="false">S27*(1-R27)</f>
        <v>0.104444444444445</v>
      </c>
      <c r="U27" s="0" t="n">
        <f aca="false">L27*(S27-T27)/1000</f>
        <v>1.20111111111112</v>
      </c>
      <c r="V27" s="0" t="n">
        <f aca="false">U27/S27*1000</f>
        <v>920.000000000004</v>
      </c>
      <c r="W27" s="0" t="n">
        <f aca="false">J27-V27</f>
        <v>449.999999999996</v>
      </c>
      <c r="X27" s="10" t="n">
        <f aca="false">P27/S27*1000</f>
        <v>1374.46808510637</v>
      </c>
    </row>
    <row r="28" customFormat="false" ht="12.8" hidden="false" customHeight="false" outlineLevel="0" collapsed="false">
      <c r="A28" s="7" t="s">
        <v>49</v>
      </c>
      <c r="B28" s="7" t="n">
        <v>24</v>
      </c>
      <c r="C28" s="7" t="s">
        <v>95</v>
      </c>
      <c r="D28" s="7" t="s">
        <v>51</v>
      </c>
      <c r="E28" s="7" t="n">
        <v>39</v>
      </c>
      <c r="F28" s="7" t="n">
        <v>56.5</v>
      </c>
      <c r="G28" s="7" t="n">
        <v>1.66</v>
      </c>
      <c r="H28" s="8" t="s">
        <v>52</v>
      </c>
      <c r="I28" s="7" t="s">
        <v>88</v>
      </c>
      <c r="J28" s="7" t="n">
        <v>1080</v>
      </c>
      <c r="K28" s="7" t="n">
        <v>94</v>
      </c>
      <c r="L28" s="7" t="n">
        <v>1450</v>
      </c>
      <c r="M28" s="7" t="s">
        <v>54</v>
      </c>
      <c r="N28" s="7" t="n">
        <v>0.75</v>
      </c>
      <c r="O28" s="7" t="n">
        <v>310</v>
      </c>
      <c r="P28" s="9" t="n">
        <f aca="false">O28/180</f>
        <v>1.72222222222222</v>
      </c>
      <c r="Q28" s="7" t="n">
        <v>28.6</v>
      </c>
      <c r="R28" s="7" t="n">
        <f aca="false">K28/100</f>
        <v>0.94</v>
      </c>
      <c r="S28" s="7" t="n">
        <f aca="false">Q28/18</f>
        <v>1.58888888888889</v>
      </c>
      <c r="T28" s="0" t="n">
        <f aca="false">S28*(1-R28)</f>
        <v>0.0953333333333335</v>
      </c>
      <c r="U28" s="0" t="n">
        <f aca="false">L28*(S28-T28)/1000</f>
        <v>2.16565555555556</v>
      </c>
      <c r="V28" s="0" t="n">
        <f aca="false">U28/S28*1000</f>
        <v>1363</v>
      </c>
      <c r="W28" s="0" t="n">
        <f aca="false">J28-V28</f>
        <v>-283.000000000002</v>
      </c>
      <c r="X28" s="10" t="n">
        <f aca="false">P28/S28*1000</f>
        <v>1083.91608391608</v>
      </c>
    </row>
    <row r="29" customFormat="false" ht="12.8" hidden="false" customHeight="false" outlineLevel="0" collapsed="false">
      <c r="A29" s="7" t="s">
        <v>49</v>
      </c>
      <c r="B29" s="7" t="n">
        <v>25</v>
      </c>
      <c r="C29" s="7" t="s">
        <v>75</v>
      </c>
      <c r="D29" s="7" t="s">
        <v>51</v>
      </c>
      <c r="E29" s="7" t="n">
        <v>30</v>
      </c>
      <c r="F29" s="7" t="n">
        <v>75.1</v>
      </c>
      <c r="G29" s="7" t="n">
        <v>1.71</v>
      </c>
      <c r="H29" s="8" t="s">
        <v>52</v>
      </c>
      <c r="I29" s="7" t="s">
        <v>88</v>
      </c>
      <c r="J29" s="7" t="n">
        <v>1100</v>
      </c>
      <c r="K29" s="7" t="n">
        <v>86</v>
      </c>
      <c r="L29" s="7" t="n">
        <v>1420</v>
      </c>
      <c r="M29" s="7" t="s">
        <v>54</v>
      </c>
      <c r="N29" s="7" t="n">
        <v>0.77</v>
      </c>
      <c r="O29" s="7" t="n">
        <v>311</v>
      </c>
      <c r="P29" s="9" t="n">
        <f aca="false">O29/180</f>
        <v>1.72777777777778</v>
      </c>
      <c r="Q29" s="7" t="n">
        <v>28.2</v>
      </c>
      <c r="R29" s="7" t="n">
        <f aca="false">K29/100</f>
        <v>0.86</v>
      </c>
      <c r="S29" s="7" t="n">
        <f aca="false">Q29/18</f>
        <v>1.56666666666667</v>
      </c>
      <c r="T29" s="0" t="n">
        <f aca="false">S29*(1-R29)</f>
        <v>0.219333333333334</v>
      </c>
      <c r="U29" s="0" t="n">
        <f aca="false">L29*(S29-T29)/1000</f>
        <v>1.91321333333334</v>
      </c>
      <c r="V29" s="0" t="n">
        <f aca="false">U29/S29*1000</f>
        <v>1221.2</v>
      </c>
      <c r="W29" s="0" t="n">
        <f aca="false">J29-V29</f>
        <v>-121.200000000002</v>
      </c>
      <c r="X29" s="10" t="n">
        <f aca="false">P29/S29*1000</f>
        <v>1102.83687943262</v>
      </c>
    </row>
    <row r="30" customFormat="false" ht="12.8" hidden="false" customHeight="false" outlineLevel="0" collapsed="false">
      <c r="A30" s="7" t="s">
        <v>49</v>
      </c>
      <c r="B30" s="7" t="n">
        <v>26</v>
      </c>
      <c r="C30" s="7" t="s">
        <v>90</v>
      </c>
      <c r="D30" s="7" t="s">
        <v>51</v>
      </c>
      <c r="E30" s="7" t="n">
        <v>33</v>
      </c>
      <c r="F30" s="7" t="s">
        <v>54</v>
      </c>
      <c r="G30" s="7" t="s">
        <v>54</v>
      </c>
      <c r="H30" s="11" t="s">
        <v>96</v>
      </c>
      <c r="I30" s="7" t="s">
        <v>97</v>
      </c>
      <c r="J30" s="7" t="n">
        <v>1840</v>
      </c>
      <c r="K30" s="7" t="n">
        <v>72</v>
      </c>
      <c r="L30" s="7" t="s">
        <v>54</v>
      </c>
      <c r="M30" s="7" t="n">
        <v>2557</v>
      </c>
      <c r="N30" s="7" t="s">
        <v>54</v>
      </c>
      <c r="O30" s="7" t="n">
        <v>256</v>
      </c>
      <c r="P30" s="9" t="n">
        <f aca="false">O30/180</f>
        <v>1.42222222222222</v>
      </c>
      <c r="Q30" s="7" t="n">
        <v>13.9</v>
      </c>
      <c r="R30" s="7" t="n">
        <f aca="false">K30/100</f>
        <v>0.72</v>
      </c>
      <c r="S30" s="7" t="n">
        <f aca="false">Q30/18</f>
        <v>0.772222222222222</v>
      </c>
      <c r="T30" s="0" t="n">
        <f aca="false">S30*(1-R30)</f>
        <v>0.216222222222222</v>
      </c>
      <c r="U30" s="0" t="s">
        <v>54</v>
      </c>
      <c r="V30" s="0" t="s">
        <v>54</v>
      </c>
      <c r="W30" s="0" t="s">
        <v>54</v>
      </c>
      <c r="X30" s="10" t="n">
        <f aca="false">P30/S30*1000</f>
        <v>1841.72661870503</v>
      </c>
    </row>
    <row r="31" customFormat="false" ht="12.8" hidden="false" customHeight="false" outlineLevel="0" collapsed="false">
      <c r="A31" s="7" t="s">
        <v>49</v>
      </c>
      <c r="B31" s="7" t="n">
        <v>27</v>
      </c>
      <c r="C31" s="7" t="s">
        <v>98</v>
      </c>
      <c r="D31" s="7" t="s">
        <v>62</v>
      </c>
      <c r="E31" s="7" t="n">
        <v>28</v>
      </c>
      <c r="F31" s="7" t="s">
        <v>54</v>
      </c>
      <c r="G31" s="7" t="s">
        <v>54</v>
      </c>
      <c r="H31" s="11" t="s">
        <v>96</v>
      </c>
      <c r="I31" s="7" t="s">
        <v>97</v>
      </c>
      <c r="J31" s="7" t="n">
        <v>1460</v>
      </c>
      <c r="K31" s="7" t="n">
        <v>76</v>
      </c>
      <c r="L31" s="7" t="s">
        <v>54</v>
      </c>
      <c r="M31" s="7" t="n">
        <v>1920</v>
      </c>
      <c r="N31" s="7" t="s">
        <v>54</v>
      </c>
      <c r="O31" s="7" t="n">
        <v>349</v>
      </c>
      <c r="P31" s="9" t="n">
        <f aca="false">O31/180</f>
        <v>1.93888888888889</v>
      </c>
      <c r="Q31" s="7" t="n">
        <v>23.9</v>
      </c>
      <c r="R31" s="7" t="n">
        <f aca="false">K31/100</f>
        <v>0.76</v>
      </c>
      <c r="S31" s="7" t="n">
        <f aca="false">Q31/18</f>
        <v>1.32777777777778</v>
      </c>
      <c r="T31" s="0" t="n">
        <f aca="false">S31*(1-R31)</f>
        <v>0.318666666666667</v>
      </c>
      <c r="U31" s="0" t="s">
        <v>54</v>
      </c>
      <c r="V31" s="0" t="s">
        <v>54</v>
      </c>
      <c r="W31" s="0" t="s">
        <v>54</v>
      </c>
      <c r="X31" s="10" t="n">
        <f aca="false">P31/S31*1000</f>
        <v>1460.2510460251</v>
      </c>
    </row>
    <row r="32" customFormat="false" ht="12.8" hidden="false" customHeight="false" outlineLevel="0" collapsed="false">
      <c r="A32" s="7" t="s">
        <v>49</v>
      </c>
      <c r="B32" s="7" t="n">
        <v>28</v>
      </c>
      <c r="C32" s="7" t="s">
        <v>90</v>
      </c>
      <c r="D32" s="7" t="s">
        <v>51</v>
      </c>
      <c r="E32" s="7" t="n">
        <v>38</v>
      </c>
      <c r="F32" s="7" t="s">
        <v>54</v>
      </c>
      <c r="G32" s="7" t="s">
        <v>54</v>
      </c>
      <c r="H32" s="11" t="s">
        <v>96</v>
      </c>
      <c r="I32" s="7" t="s">
        <v>97</v>
      </c>
      <c r="J32" s="7" t="n">
        <v>1550</v>
      </c>
      <c r="K32" s="7" t="n">
        <v>78</v>
      </c>
      <c r="L32" s="7" t="s">
        <v>54</v>
      </c>
      <c r="M32" s="7" t="n">
        <v>1990</v>
      </c>
      <c r="N32" s="7" t="s">
        <v>54</v>
      </c>
      <c r="O32" s="7" t="n">
        <v>204</v>
      </c>
      <c r="P32" s="9" t="n">
        <f aca="false">O32/180</f>
        <v>1.13333333333333</v>
      </c>
      <c r="Q32" s="7" t="n">
        <v>13.1</v>
      </c>
      <c r="R32" s="7" t="n">
        <f aca="false">K32/100</f>
        <v>0.78</v>
      </c>
      <c r="S32" s="7" t="n">
        <f aca="false">Q32/18</f>
        <v>0.727777777777778</v>
      </c>
      <c r="T32" s="0" t="n">
        <f aca="false">S32*(1-R32)</f>
        <v>0.160111111111111</v>
      </c>
      <c r="U32" s="0" t="s">
        <v>54</v>
      </c>
      <c r="V32" s="0" t="s">
        <v>54</v>
      </c>
      <c r="W32" s="0" t="s">
        <v>54</v>
      </c>
      <c r="X32" s="10" t="n">
        <f aca="false">P32/S32*1000</f>
        <v>1557.25190839694</v>
      </c>
    </row>
    <row r="33" customFormat="false" ht="12.8" hidden="false" customHeight="false" outlineLevel="0" collapsed="false">
      <c r="A33" s="7" t="s">
        <v>49</v>
      </c>
      <c r="B33" s="7" t="n">
        <v>29</v>
      </c>
      <c r="C33" s="7" t="s">
        <v>99</v>
      </c>
      <c r="D33" s="7" t="s">
        <v>51</v>
      </c>
      <c r="E33" s="7" t="n">
        <v>43</v>
      </c>
      <c r="F33" s="7" t="s">
        <v>54</v>
      </c>
      <c r="G33" s="7" t="s">
        <v>54</v>
      </c>
      <c r="H33" s="11" t="s">
        <v>100</v>
      </c>
      <c r="I33" s="7" t="s">
        <v>101</v>
      </c>
      <c r="J33" s="7" t="n">
        <v>1610</v>
      </c>
      <c r="K33" s="7" t="n">
        <v>76</v>
      </c>
      <c r="L33" s="7" t="n">
        <v>1650</v>
      </c>
      <c r="M33" s="7" t="n">
        <v>2120</v>
      </c>
      <c r="N33" s="7" t="s">
        <v>54</v>
      </c>
      <c r="O33" s="7" t="n">
        <v>219</v>
      </c>
      <c r="P33" s="9" t="n">
        <f aca="false">O33/180</f>
        <v>1.21666666666667</v>
      </c>
      <c r="Q33" s="7" t="n">
        <v>13.6</v>
      </c>
      <c r="R33" s="7" t="n">
        <f aca="false">K33/100</f>
        <v>0.76</v>
      </c>
      <c r="S33" s="7" t="n">
        <f aca="false">Q33/18</f>
        <v>0.755555555555556</v>
      </c>
      <c r="T33" s="0" t="n">
        <f aca="false">S33*(1-R33)</f>
        <v>0.181333333333333</v>
      </c>
      <c r="U33" s="0" t="n">
        <f aca="false">L33*(S33-T33)/1000</f>
        <v>0.947466666666667</v>
      </c>
      <c r="V33" s="0" t="n">
        <f aca="false">U33/S33*1000</f>
        <v>1254</v>
      </c>
      <c r="W33" s="0" t="n">
        <f aca="false">J33-V33</f>
        <v>356</v>
      </c>
      <c r="X33" s="10" t="n">
        <f aca="false">P33/S33*1000</f>
        <v>1610.29411764706</v>
      </c>
    </row>
    <row r="34" customFormat="false" ht="12.8" hidden="false" customHeight="false" outlineLevel="0" collapsed="false">
      <c r="A34" s="7" t="s">
        <v>49</v>
      </c>
      <c r="B34" s="7" t="n">
        <v>30</v>
      </c>
      <c r="C34" s="7" t="s">
        <v>102</v>
      </c>
      <c r="D34" s="7" t="s">
        <v>51</v>
      </c>
      <c r="E34" s="7" t="n">
        <v>66</v>
      </c>
      <c r="F34" s="7" t="s">
        <v>54</v>
      </c>
      <c r="G34" s="7" t="s">
        <v>54</v>
      </c>
      <c r="H34" s="11" t="s">
        <v>100</v>
      </c>
      <c r="I34" s="7" t="s">
        <v>101</v>
      </c>
      <c r="J34" s="7" t="n">
        <v>1050</v>
      </c>
      <c r="K34" s="7" t="n">
        <v>63</v>
      </c>
      <c r="L34" s="7" t="n">
        <v>1740</v>
      </c>
      <c r="M34" s="7" t="n">
        <v>1660</v>
      </c>
      <c r="N34" s="7" t="s">
        <v>54</v>
      </c>
      <c r="O34" s="7" t="n">
        <v>206</v>
      </c>
      <c r="P34" s="9" t="n">
        <f aca="false">O34/180</f>
        <v>1.14444444444444</v>
      </c>
      <c r="Q34" s="7" t="n">
        <v>19.7</v>
      </c>
      <c r="R34" s="7" t="n">
        <f aca="false">K34/100</f>
        <v>0.63</v>
      </c>
      <c r="S34" s="7" t="n">
        <f aca="false">Q34/18</f>
        <v>1.09444444444444</v>
      </c>
      <c r="T34" s="0" t="n">
        <f aca="false">S34*(1-R34)</f>
        <v>0.404944444444443</v>
      </c>
      <c r="U34" s="0" t="n">
        <f aca="false">L34*(S34-T34)/1000</f>
        <v>1.19973</v>
      </c>
      <c r="V34" s="0" t="n">
        <f aca="false">U34/S34*1000</f>
        <v>1096.2</v>
      </c>
      <c r="W34" s="0" t="n">
        <f aca="false">J34-V34</f>
        <v>-46.2000000000044</v>
      </c>
      <c r="X34" s="10" t="n">
        <f aca="false">P34/S34*1000</f>
        <v>1045.68527918782</v>
      </c>
    </row>
    <row r="35" customFormat="false" ht="12.8" hidden="false" customHeight="false" outlineLevel="0" collapsed="false">
      <c r="A35" s="7" t="s">
        <v>49</v>
      </c>
      <c r="B35" s="7" t="n">
        <v>31</v>
      </c>
      <c r="C35" s="7" t="s">
        <v>103</v>
      </c>
      <c r="D35" s="7" t="s">
        <v>51</v>
      </c>
      <c r="E35" s="7" t="n">
        <v>67</v>
      </c>
      <c r="F35" s="7" t="s">
        <v>54</v>
      </c>
      <c r="G35" s="7" t="s">
        <v>54</v>
      </c>
      <c r="H35" s="11" t="s">
        <v>100</v>
      </c>
      <c r="I35" s="7" t="s">
        <v>104</v>
      </c>
      <c r="J35" s="7" t="n">
        <v>670</v>
      </c>
      <c r="K35" s="7" t="n">
        <v>68</v>
      </c>
      <c r="L35" s="7" t="n">
        <v>960</v>
      </c>
      <c r="M35" s="7" t="n">
        <v>990</v>
      </c>
      <c r="N35" s="7" t="s">
        <v>54</v>
      </c>
      <c r="O35" s="7" t="n">
        <v>296</v>
      </c>
      <c r="P35" s="9" t="n">
        <f aca="false">O35/180</f>
        <v>1.64444444444444</v>
      </c>
      <c r="Q35" s="7" t="n">
        <v>44</v>
      </c>
      <c r="R35" s="7" t="n">
        <f aca="false">K35/100</f>
        <v>0.68</v>
      </c>
      <c r="S35" s="7" t="n">
        <f aca="false">Q35/18</f>
        <v>2.44444444444444</v>
      </c>
      <c r="T35" s="0" t="n">
        <f aca="false">S35*(1-R35)</f>
        <v>0.782222222222221</v>
      </c>
      <c r="U35" s="0" t="n">
        <f aca="false">L35*(S35-T35)/1000</f>
        <v>1.59573333333333</v>
      </c>
      <c r="V35" s="0" t="n">
        <f aca="false">U35/S35*1000</f>
        <v>652.8</v>
      </c>
      <c r="W35" s="0" t="n">
        <f aca="false">J35-V35</f>
        <v>17.2000000000003</v>
      </c>
      <c r="X35" s="10" t="n">
        <f aca="false">P35/S35*1000</f>
        <v>672.727272727272</v>
      </c>
    </row>
    <row r="36" customFormat="false" ht="12.8" hidden="false" customHeight="false" outlineLevel="0" collapsed="false">
      <c r="A36" s="7" t="s">
        <v>49</v>
      </c>
      <c r="B36" s="7" t="n">
        <v>32</v>
      </c>
      <c r="C36" s="7" t="s">
        <v>105</v>
      </c>
      <c r="D36" s="7" t="s">
        <v>62</v>
      </c>
      <c r="E36" s="7" t="n">
        <v>57</v>
      </c>
      <c r="F36" s="7" t="s">
        <v>54</v>
      </c>
      <c r="G36" s="7" t="s">
        <v>54</v>
      </c>
      <c r="H36" s="11" t="s">
        <v>100</v>
      </c>
      <c r="I36" s="7" t="s">
        <v>106</v>
      </c>
      <c r="J36" s="7" t="n">
        <v>860</v>
      </c>
      <c r="K36" s="7" t="n">
        <v>57</v>
      </c>
      <c r="L36" s="7" t="s">
        <v>54</v>
      </c>
      <c r="M36" s="7" t="n">
        <v>1510</v>
      </c>
      <c r="N36" s="7" t="s">
        <v>54</v>
      </c>
      <c r="O36" s="7" t="n">
        <v>204</v>
      </c>
      <c r="P36" s="9" t="n">
        <f aca="false">O36/180</f>
        <v>1.13333333333333</v>
      </c>
      <c r="Q36" s="7" t="n">
        <v>23.7</v>
      </c>
      <c r="R36" s="7" t="n">
        <f aca="false">K36/100</f>
        <v>0.57</v>
      </c>
      <c r="S36" s="7" t="n">
        <f aca="false">Q36/18</f>
        <v>1.31666666666667</v>
      </c>
      <c r="T36" s="0" t="n">
        <f aca="false">S36*(1-R36)</f>
        <v>0.566166666666668</v>
      </c>
      <c r="U36" s="0" t="s">
        <v>54</v>
      </c>
      <c r="V36" s="0" t="s">
        <v>54</v>
      </c>
      <c r="W36" s="0" t="s">
        <v>54</v>
      </c>
      <c r="X36" s="10" t="n">
        <f aca="false">P36/S36*1000</f>
        <v>860.759493670881</v>
      </c>
    </row>
    <row r="37" customFormat="false" ht="12.8" hidden="false" customHeight="false" outlineLevel="0" collapsed="false">
      <c r="A37" s="7" t="s">
        <v>49</v>
      </c>
      <c r="B37" s="7" t="n">
        <v>33</v>
      </c>
      <c r="C37" s="7" t="s">
        <v>105</v>
      </c>
      <c r="D37" s="7" t="s">
        <v>62</v>
      </c>
      <c r="E37" s="7" t="n">
        <v>57</v>
      </c>
      <c r="F37" s="7" t="s">
        <v>54</v>
      </c>
      <c r="G37" s="7" t="s">
        <v>54</v>
      </c>
      <c r="H37" s="11" t="s">
        <v>100</v>
      </c>
      <c r="I37" s="7" t="s">
        <v>106</v>
      </c>
      <c r="J37" s="7" t="n">
        <v>730</v>
      </c>
      <c r="K37" s="7" t="n">
        <v>63</v>
      </c>
      <c r="L37" s="7" t="n">
        <v>580</v>
      </c>
      <c r="M37" s="7" t="n">
        <v>1160</v>
      </c>
      <c r="N37" s="7" t="s">
        <v>54</v>
      </c>
      <c r="O37" s="7" t="n">
        <v>209</v>
      </c>
      <c r="P37" s="9" t="n">
        <f aca="false">O37/180</f>
        <v>1.16111111111111</v>
      </c>
      <c r="Q37" s="7" t="n">
        <v>28.7</v>
      </c>
      <c r="R37" s="7" t="n">
        <f aca="false">K37/100</f>
        <v>0.63</v>
      </c>
      <c r="S37" s="7" t="n">
        <f aca="false">Q37/18</f>
        <v>1.59444444444444</v>
      </c>
      <c r="T37" s="0" t="n">
        <f aca="false">S37*(1-R37)</f>
        <v>0.589944444444443</v>
      </c>
      <c r="U37" s="0" t="n">
        <f aca="false">L37*(S37-T37)/1000</f>
        <v>0.582609999999998</v>
      </c>
      <c r="V37" s="0" t="n">
        <f aca="false">U37/S37*1000</f>
        <v>365.4</v>
      </c>
      <c r="W37" s="0" t="n">
        <f aca="false">J37-V37</f>
        <v>364.6</v>
      </c>
      <c r="X37" s="10" t="n">
        <f aca="false">P37/S37*1000</f>
        <v>728.222996515681</v>
      </c>
    </row>
    <row r="38" customFormat="false" ht="12.8" hidden="false" customHeight="false" outlineLevel="0" collapsed="false">
      <c r="A38" s="7" t="s">
        <v>49</v>
      </c>
      <c r="B38" s="7" t="n">
        <v>19</v>
      </c>
      <c r="C38" s="7" t="s">
        <v>87</v>
      </c>
      <c r="D38" s="7" t="s">
        <v>51</v>
      </c>
      <c r="E38" s="7" t="n">
        <v>32</v>
      </c>
      <c r="F38" s="7" t="s">
        <v>54</v>
      </c>
      <c r="G38" s="7" t="s">
        <v>54</v>
      </c>
      <c r="H38" s="11" t="s">
        <v>107</v>
      </c>
      <c r="I38" s="7" t="s">
        <v>108</v>
      </c>
      <c r="J38" s="7" t="n">
        <v>540</v>
      </c>
      <c r="K38" s="7" t="n">
        <v>39</v>
      </c>
      <c r="L38" s="7" t="n">
        <v>1070</v>
      </c>
      <c r="M38" s="7" t="n">
        <v>1350</v>
      </c>
      <c r="N38" s="7" t="s">
        <v>54</v>
      </c>
      <c r="O38" s="7" t="n">
        <v>147</v>
      </c>
      <c r="P38" s="9" t="n">
        <f aca="false">O38/180</f>
        <v>0.816666666666667</v>
      </c>
      <c r="Q38" s="7" t="n">
        <v>27.3</v>
      </c>
      <c r="R38" s="7" t="n">
        <f aca="false">K38/100</f>
        <v>0.39</v>
      </c>
      <c r="S38" s="7" t="n">
        <f aca="false">Q38/18</f>
        <v>1.51666666666667</v>
      </c>
      <c r="T38" s="0" t="n">
        <f aca="false">S38*(1-R38)</f>
        <v>0.925166666666669</v>
      </c>
      <c r="U38" s="0" t="n">
        <f aca="false">L38*(S38-T38)/1000</f>
        <v>0.632905000000002</v>
      </c>
      <c r="V38" s="0" t="n">
        <f aca="false">U38/S38*1000</f>
        <v>417.3</v>
      </c>
      <c r="W38" s="0" t="n">
        <f aca="false">J38-V38</f>
        <v>122.7</v>
      </c>
      <c r="X38" s="10" t="n">
        <f aca="false">P38/S38*1000</f>
        <v>538.461538461538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2014-04-18T18:00:56Z</dcterms:created>
  <dc:creator>Matthias König</dc:creator>
  <dc:language>en-US</dc:language>
  <cp:revision>0</cp:revision>
</cp:coreProperties>
</file>