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7.png" ContentType="image/png"/>
  <Override PartName="/xl/media/image6.png" ContentType="image/png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5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<sst xmlns="http://schemas.openxmlformats.org/spreadsheetml/2006/main" count="232" uniqueCount="29">
  <si>
    <t>Kayser1987 – Height and weight in human beings</t>
  </si>
  <si>
    <t>species</t>
  </si>
  <si>
    <t>human</t>
  </si>
  <si>
    <t>method</t>
  </si>
  <si>
    <t>Autopsy report</t>
  </si>
  <si>
    <t>n</t>
  </si>
  <si>
    <t>subjects</t>
  </si>
  <si>
    <t>Table 21 – 22</t>
  </si>
  <si>
    <t>study</t>
  </si>
  <si>
    <t>Health status /diagnosis</t>
  </si>
  <si>
    <t>Sex [M,F]</t>
  </si>
  <si>
    <t>Age [years]</t>
  </si>
  <si>
    <t>Minimum age in class [years]</t>
  </si>
  <si>
    <t>Maximum age in class [years]</t>
  </si>
  <si>
    <t>Liver weight [g]</t>
  </si>
  <si>
    <t>Liver weight + confidence limits for mean [g]</t>
  </si>
  <si>
    <t>Liver weight standard deviation [g]</t>
  </si>
  <si>
    <t>status</t>
  </si>
  <si>
    <t>sex</t>
  </si>
  <si>
    <t>age</t>
  </si>
  <si>
    <t>ageMin</t>
  </si>
  <si>
    <t>ageMax</t>
  </si>
  <si>
    <t>livWeight</t>
  </si>
  <si>
    <t>livWeight95</t>
  </si>
  <si>
    <t>livWeightSd</t>
  </si>
  <si>
    <t>kay1987</t>
  </si>
  <si>
    <t>healthy</t>
  </si>
  <si>
    <t>M</t>
  </si>
  <si>
    <t>F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</si>
</sst>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" numFmtId="166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420E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Ducry1979!$C$11:$C$11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Ducry1979!$J$11:$J$44</c:f>
                <c:numCache>
                  <c:formatCode>General</c:formatCode>
                  <c:ptCount val="34"/>
                  <c:pt idx="0">
                    <c:v>67.4526072691432</c:v>
                  </c:pt>
                  <c:pt idx="1">
                    <c:v>88.1772446163877</c:v>
                  </c:pt>
                  <c:pt idx="2">
                    <c:v>142.202582058215</c:v>
                  </c:pt>
                  <c:pt idx="3">
                    <c:v>64.4569714319619</c:v>
                  </c:pt>
                  <c:pt idx="4">
                    <c:v>75.4897931597619</c:v>
                  </c:pt>
                  <c:pt idx="5">
                    <c:v>121.071428571429</c:v>
                  </c:pt>
                  <c:pt idx="6">
                    <c:v>186.155970061409</c:v>
                  </c:pt>
                  <c:pt idx="7">
                    <c:v>126.649631317543</c:v>
                  </c:pt>
                  <c:pt idx="8">
                    <c:v>235.825874726115</c:v>
                  </c:pt>
                  <c:pt idx="9">
                    <c:v>221.483864064216</c:v>
                  </c:pt>
                  <c:pt idx="10">
                    <c:v>140.116829636992</c:v>
                  </c:pt>
                  <c:pt idx="11">
                    <c:v>162.108497406146</c:v>
                  </c:pt>
                  <c:pt idx="12">
                    <c:v>230.586355102632</c:v>
                  </c:pt>
                  <c:pt idx="13">
                    <c:v>238.890529161264</c:v>
                  </c:pt>
                  <c:pt idx="14">
                    <c:v>340.370446449639</c:v>
                  </c:pt>
                  <c:pt idx="15">
                    <c:v>180.100132960931</c:v>
                  </c:pt>
                  <c:pt idx="16">
                    <c:v>258.095740140587</c:v>
                  </c:pt>
                  <c:pt idx="17">
                    <c:v>372.341681497105</c:v>
                  </c:pt>
                  <c:pt idx="18">
                    <c:v>433.659663645797</c:v>
                  </c:pt>
                  <c:pt idx="19">
                    <c:v>324.053567000448</c:v>
                  </c:pt>
                  <c:pt idx="20">
                    <c:v>294.272339700041</c:v>
                  </c:pt>
                  <c:pt idx="21">
                    <c:v>318.293873978768</c:v>
                  </c:pt>
                  <c:pt idx="22">
                    <c:v>453.367358422099</c:v>
                  </c:pt>
                  <c:pt idx="23">
                    <c:v>394.019430933746</c:v>
                  </c:pt>
                  <c:pt idx="24">
                    <c:v>366.147901420021</c:v>
                  </c:pt>
                  <c:pt idx="25">
                    <c:v>465.764266599334</c:v>
                  </c:pt>
                  <c:pt idx="26">
                    <c:v>379.04604029905</c:v>
                  </c:pt>
                  <c:pt idx="27">
                    <c:v>397.413846656567</c:v>
                  </c:pt>
                  <c:pt idx="28">
                    <c:v>376.633634487466</c:v>
                  </c:pt>
                  <c:pt idx="29">
                    <c:v>376.16757012843</c:v>
                  </c:pt>
                  <c:pt idx="30">
                    <c:v>329.882426236264</c:v>
                  </c:pt>
                  <c:pt idx="31">
                    <c:v>312.098471736046</c:v>
                  </c:pt>
                  <c:pt idx="32">
                    <c:v>345.859937272174</c:v>
                  </c:pt>
                  <c:pt idx="33">
                    <c:v>285.587727072134</c:v>
                  </c:pt>
                </c:numCache>
              </c:numRef>
            </c:plus>
            <c:minus>
              <c:numRef>
                <c:f>Ducry1979!$J$11:$J$44</c:f>
                <c:numCache>
                  <c:formatCode>General</c:formatCode>
                  <c:ptCount val="34"/>
                  <c:pt idx="0">
                    <c:v>67.4526072691432</c:v>
                  </c:pt>
                  <c:pt idx="1">
                    <c:v>88.1772446163877</c:v>
                  </c:pt>
                  <c:pt idx="2">
                    <c:v>142.202582058215</c:v>
                  </c:pt>
                  <c:pt idx="3">
                    <c:v>64.4569714319619</c:v>
                  </c:pt>
                  <c:pt idx="4">
                    <c:v>75.4897931597619</c:v>
                  </c:pt>
                  <c:pt idx="5">
                    <c:v>121.071428571429</c:v>
                  </c:pt>
                  <c:pt idx="6">
                    <c:v>186.155970061409</c:v>
                  </c:pt>
                  <c:pt idx="7">
                    <c:v>126.649631317543</c:v>
                  </c:pt>
                  <c:pt idx="8">
                    <c:v>235.825874726115</c:v>
                  </c:pt>
                  <c:pt idx="9">
                    <c:v>221.483864064216</c:v>
                  </c:pt>
                  <c:pt idx="10">
                    <c:v>140.116829636992</c:v>
                  </c:pt>
                  <c:pt idx="11">
                    <c:v>162.108497406146</c:v>
                  </c:pt>
                  <c:pt idx="12">
                    <c:v>230.586355102632</c:v>
                  </c:pt>
                  <c:pt idx="13">
                    <c:v>238.890529161264</c:v>
                  </c:pt>
                  <c:pt idx="14">
                    <c:v>340.370446449639</c:v>
                  </c:pt>
                  <c:pt idx="15">
                    <c:v>180.100132960931</c:v>
                  </c:pt>
                  <c:pt idx="16">
                    <c:v>258.095740140587</c:v>
                  </c:pt>
                  <c:pt idx="17">
                    <c:v>372.341681497105</c:v>
                  </c:pt>
                  <c:pt idx="18">
                    <c:v>433.659663645797</c:v>
                  </c:pt>
                  <c:pt idx="19">
                    <c:v>324.053567000448</c:v>
                  </c:pt>
                  <c:pt idx="20">
                    <c:v>294.272339700041</c:v>
                  </c:pt>
                  <c:pt idx="21">
                    <c:v>318.293873978768</c:v>
                  </c:pt>
                  <c:pt idx="22">
                    <c:v>453.367358422099</c:v>
                  </c:pt>
                  <c:pt idx="23">
                    <c:v>394.019430933746</c:v>
                  </c:pt>
                  <c:pt idx="24">
                    <c:v>366.147901420021</c:v>
                  </c:pt>
                  <c:pt idx="25">
                    <c:v>465.764266599334</c:v>
                  </c:pt>
                  <c:pt idx="26">
                    <c:v>379.04604029905</c:v>
                  </c:pt>
                  <c:pt idx="27">
                    <c:v>397.413846656567</c:v>
                  </c:pt>
                  <c:pt idx="28">
                    <c:v>376.633634487466</c:v>
                  </c:pt>
                  <c:pt idx="29">
                    <c:v>376.16757012843</c:v>
                  </c:pt>
                  <c:pt idx="30">
                    <c:v>329.882426236264</c:v>
                  </c:pt>
                  <c:pt idx="31">
                    <c:v>312.098471736046</c:v>
                  </c:pt>
                  <c:pt idx="32">
                    <c:v>345.859937272174</c:v>
                  </c:pt>
                  <c:pt idx="33">
                    <c:v>285.587727072134</c:v>
                  </c:pt>
                </c:numCache>
              </c:numRef>
            </c:minus>
          </c:errBars>
          <c:cat>
            <c:strRef>
              <c:f>Ducry1979!$H$45:$H$78</c:f>
              <c:strCache>
                <c:ptCount val="34"/>
                <c:pt idx="0">
                  <c:v>65.7</c:v>
                </c:pt>
                <c:pt idx="1">
                  <c:v>118.6</c:v>
                </c:pt>
                <c:pt idx="2">
                  <c:v>139</c:v>
                </c:pt>
                <c:pt idx="3">
                  <c:v>155.6</c:v>
                </c:pt>
                <c:pt idx="4">
                  <c:v>183.3</c:v>
                </c:pt>
                <c:pt idx="5">
                  <c:v>200.5</c:v>
                </c:pt>
                <c:pt idx="6">
                  <c:v>220</c:v>
                </c:pt>
                <c:pt idx="7">
                  <c:v>283</c:v>
                </c:pt>
                <c:pt idx="8">
                  <c:v>413.7</c:v>
                </c:pt>
                <c:pt idx="9">
                  <c:v>505.3</c:v>
                </c:pt>
                <c:pt idx="10">
                  <c:v>527.4</c:v>
                </c:pt>
                <c:pt idx="11">
                  <c:v>553.4</c:v>
                </c:pt>
                <c:pt idx="12">
                  <c:v>618.7</c:v>
                </c:pt>
                <c:pt idx="13">
                  <c:v>612</c:v>
                </c:pt>
                <c:pt idx="14">
                  <c:v>752.3</c:v>
                </c:pt>
                <c:pt idx="15">
                  <c:v>911.8</c:v>
                </c:pt>
                <c:pt idx="16">
                  <c:v>845.6</c:v>
                </c:pt>
                <c:pt idx="17">
                  <c:v>1095</c:v>
                </c:pt>
                <c:pt idx="18">
                  <c:v>989.1</c:v>
                </c:pt>
                <c:pt idx="19">
                  <c:v>1050.2</c:v>
                </c:pt>
                <c:pt idx="20">
                  <c:v>1194.5</c:v>
                </c:pt>
                <c:pt idx="21">
                  <c:v>1307.6</c:v>
                </c:pt>
                <c:pt idx="22">
                  <c:v>1347.5</c:v>
                </c:pt>
                <c:pt idx="23">
                  <c:v>1398.4</c:v>
                </c:pt>
                <c:pt idx="24">
                  <c:v>1504.4</c:v>
                </c:pt>
                <c:pt idx="25">
                  <c:v>1456.3</c:v>
                </c:pt>
                <c:pt idx="26">
                  <c:v>1543.3</c:v>
                </c:pt>
                <c:pt idx="27">
                  <c:v>1591.6</c:v>
                </c:pt>
                <c:pt idx="28">
                  <c:v>1557.9</c:v>
                </c:pt>
                <c:pt idx="29">
                  <c:v>1495.2</c:v>
                </c:pt>
                <c:pt idx="30">
                  <c:v>1408.5</c:v>
                </c:pt>
                <c:pt idx="31">
                  <c:v>1252.3</c:v>
                </c:pt>
                <c:pt idx="32">
                  <c:v>1172.7</c:v>
                </c:pt>
                <c:pt idx="33">
                  <c:v>1035</c:v>
                </c:pt>
              </c:strCache>
            </c:strRef>
          </c:cat>
          <c:xVal>
            <c:numRef>
              <c:f>Ducry1979!$E$11:$E$44</c:f>
              <c:numCache>
                <c:formatCode>General</c:formatCode>
                <c:ptCount val="34"/>
                <c:pt idx="0">
                  <c:v>0.00273972602739726</c:v>
                </c:pt>
                <c:pt idx="1">
                  <c:v>0.0438356164383562</c:v>
                </c:pt>
                <c:pt idx="2">
                  <c:v>0.124657534246575</c:v>
                </c:pt>
                <c:pt idx="3">
                  <c:v>0.206849315068493</c:v>
                </c:pt>
                <c:pt idx="4">
                  <c:v>0.289041095890411</c:v>
                </c:pt>
                <c:pt idx="5">
                  <c:v>0.371232876712329</c:v>
                </c:pt>
                <c:pt idx="6">
                  <c:v>0.453424657534247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24.5</c:v>
                </c:pt>
                <c:pt idx="27">
                  <c:v>34.5</c:v>
                </c:pt>
                <c:pt idx="28">
                  <c:v>44.5</c:v>
                </c:pt>
                <c:pt idx="29">
                  <c:v>54.5</c:v>
                </c:pt>
                <c:pt idx="30">
                  <c:v>64.5</c:v>
                </c:pt>
                <c:pt idx="31">
                  <c:v>74.5</c:v>
                </c:pt>
                <c:pt idx="32">
                  <c:v>84.5</c:v>
                </c:pt>
                <c:pt idx="33">
                  <c:v>94.5</c:v>
                </c:pt>
              </c:numCache>
            </c:numRef>
          </c:xVal>
          <c:yVal>
            <c:numRef>
              <c:f>Ducry1979!$H$11:$H$44</c:f>
              <c:numCache>
                <c:formatCode>General</c:formatCode>
                <c:ptCount val="34"/>
                <c:pt idx="0">
                  <c:v>68.8</c:v>
                </c:pt>
                <c:pt idx="1">
                  <c:v>140.1</c:v>
                </c:pt>
                <c:pt idx="2">
                  <c:v>148.4</c:v>
                </c:pt>
                <c:pt idx="3">
                  <c:v>186.4</c:v>
                </c:pt>
                <c:pt idx="4">
                  <c:v>176.1</c:v>
                </c:pt>
                <c:pt idx="5">
                  <c:v>215.5</c:v>
                </c:pt>
                <c:pt idx="6">
                  <c:v>269.1</c:v>
                </c:pt>
                <c:pt idx="7">
                  <c:v>293</c:v>
                </c:pt>
                <c:pt idx="8">
                  <c:v>503.9</c:v>
                </c:pt>
                <c:pt idx="9">
                  <c:v>599.1</c:v>
                </c:pt>
                <c:pt idx="10">
                  <c:v>588.2</c:v>
                </c:pt>
                <c:pt idx="11">
                  <c:v>652</c:v>
                </c:pt>
                <c:pt idx="12">
                  <c:v>709.8</c:v>
                </c:pt>
                <c:pt idx="13">
                  <c:v>752.6</c:v>
                </c:pt>
                <c:pt idx="14">
                  <c:v>847.1</c:v>
                </c:pt>
                <c:pt idx="15">
                  <c:v>855.3</c:v>
                </c:pt>
                <c:pt idx="16">
                  <c:v>956.9</c:v>
                </c:pt>
                <c:pt idx="17">
                  <c:v>1060.2</c:v>
                </c:pt>
                <c:pt idx="18">
                  <c:v>1075.2</c:v>
                </c:pt>
                <c:pt idx="19">
                  <c:v>1201.4</c:v>
                </c:pt>
                <c:pt idx="20">
                  <c:v>1204.2</c:v>
                </c:pt>
                <c:pt idx="21">
                  <c:v>1360.6</c:v>
                </c:pt>
                <c:pt idx="22">
                  <c:v>1646.9</c:v>
                </c:pt>
                <c:pt idx="23">
                  <c:v>1589</c:v>
                </c:pt>
                <c:pt idx="24">
                  <c:v>1705.7</c:v>
                </c:pt>
                <c:pt idx="25">
                  <c:v>1672.9</c:v>
                </c:pt>
                <c:pt idx="26">
                  <c:v>1724.8</c:v>
                </c:pt>
                <c:pt idx="27">
                  <c:v>1768.3</c:v>
                </c:pt>
                <c:pt idx="28">
                  <c:v>1734.5</c:v>
                </c:pt>
                <c:pt idx="29">
                  <c:v>1672.6</c:v>
                </c:pt>
                <c:pt idx="30">
                  <c:v>1565.4</c:v>
                </c:pt>
                <c:pt idx="31">
                  <c:v>1414.3</c:v>
                </c:pt>
                <c:pt idx="32">
                  <c:v>1365.7</c:v>
                </c:pt>
                <c:pt idx="33">
                  <c:v>1157.8</c:v>
                </c:pt>
              </c:numCache>
            </c:numRef>
          </c:yVal>
        </c:ser>
        <c:ser>
          <c:idx val="1"/>
          <c:order val="1"/>
          <c:tx>
            <c:strRef>
              <c:f>Ducry1979!$C$46:$C$46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Ducry1979!$J$45:$J$78</c:f>
                <c:numCache>
                  <c:formatCode>General</c:formatCode>
                  <c:ptCount val="34"/>
                  <c:pt idx="0">
                    <c:v>1.93877551020408</c:v>
                  </c:pt>
                  <c:pt idx="1">
                    <c:v>7.14285714285714</c:v>
                  </c:pt>
                  <c:pt idx="2">
                    <c:v>6.22448979591836</c:v>
                  </c:pt>
                  <c:pt idx="3">
                    <c:v>9.84693877551021</c:v>
                  </c:pt>
                  <c:pt idx="4">
                    <c:v>19.4387755102041</c:v>
                  </c:pt>
                  <c:pt idx="5">
                    <c:v>16.1734693877551</c:v>
                  </c:pt>
                  <c:pt idx="6">
                    <c:v>16.5816326530612</c:v>
                  </c:pt>
                  <c:pt idx="7">
                    <c:v>15.5612244897959</c:v>
                  </c:pt>
                  <c:pt idx="8">
                    <c:v>56.1224489795919</c:v>
                  </c:pt>
                  <c:pt idx="9">
                    <c:v>28.5204081632653</c:v>
                  </c:pt>
                  <c:pt idx="10">
                    <c:v>27.0918367346939</c:v>
                  </c:pt>
                  <c:pt idx="11">
                    <c:v>39.9489795918368</c:v>
                  </c:pt>
                  <c:pt idx="12">
                    <c:v>31.4795918367347</c:v>
                  </c:pt>
                  <c:pt idx="13">
                    <c:v>39.4897959183673</c:v>
                  </c:pt>
                  <c:pt idx="14">
                    <c:v>41.6326530612245</c:v>
                  </c:pt>
                  <c:pt idx="15">
                    <c:v>58.6734693877551</c:v>
                  </c:pt>
                  <c:pt idx="16">
                    <c:v>61.9897959183674</c:v>
                  </c:pt>
                  <c:pt idx="17">
                    <c:v>48.7755102040816</c:v>
                  </c:pt>
                  <c:pt idx="18">
                    <c:v>98.265306122449</c:v>
                  </c:pt>
                  <c:pt idx="19">
                    <c:v>69.8469387755101</c:v>
                  </c:pt>
                  <c:pt idx="20">
                    <c:v>57.6530612244898</c:v>
                  </c:pt>
                  <c:pt idx="21">
                    <c:v>56.4285714285715</c:v>
                  </c:pt>
                  <c:pt idx="22">
                    <c:v>108.724489795918</c:v>
                  </c:pt>
                  <c:pt idx="23">
                    <c:v>75.4591836734693</c:v>
                  </c:pt>
                  <c:pt idx="24">
                    <c:v>78.469387755102</c:v>
                  </c:pt>
                  <c:pt idx="25">
                    <c:v>54.1326530612246</c:v>
                  </c:pt>
                  <c:pt idx="26">
                    <c:v>358.176347223154</c:v>
                  </c:pt>
                  <c:pt idx="27">
                    <c:v>367.394274869652</c:v>
                  </c:pt>
                  <c:pt idx="28">
                    <c:v>359.665652388027</c:v>
                  </c:pt>
                  <c:pt idx="29">
                    <c:v>365.123297512642</c:v>
                  </c:pt>
                  <c:pt idx="30">
                    <c:v>345.844131459976</c:v>
                  </c:pt>
                  <c:pt idx="31">
                    <c:v>283.813318926368</c:v>
                  </c:pt>
                  <c:pt idx="32">
                    <c:v>268.118443975792</c:v>
                  </c:pt>
                  <c:pt idx="33">
                    <c:v>333.930438403911</c:v>
                  </c:pt>
                </c:numCache>
              </c:numRef>
            </c:plus>
            <c:minus>
              <c:numRef>
                <c:f>Ducry1979!$J$45:$J$78</c:f>
                <c:numCache>
                  <c:formatCode>General</c:formatCode>
                  <c:ptCount val="34"/>
                  <c:pt idx="0">
                    <c:v>1.93877551020408</c:v>
                  </c:pt>
                  <c:pt idx="1">
                    <c:v>7.14285714285714</c:v>
                  </c:pt>
                  <c:pt idx="2">
                    <c:v>6.22448979591836</c:v>
                  </c:pt>
                  <c:pt idx="3">
                    <c:v>9.84693877551021</c:v>
                  </c:pt>
                  <c:pt idx="4">
                    <c:v>19.4387755102041</c:v>
                  </c:pt>
                  <c:pt idx="5">
                    <c:v>16.1734693877551</c:v>
                  </c:pt>
                  <c:pt idx="6">
                    <c:v>16.5816326530612</c:v>
                  </c:pt>
                  <c:pt idx="7">
                    <c:v>15.5612244897959</c:v>
                  </c:pt>
                  <c:pt idx="8">
                    <c:v>56.1224489795919</c:v>
                  </c:pt>
                  <c:pt idx="9">
                    <c:v>28.5204081632653</c:v>
                  </c:pt>
                  <c:pt idx="10">
                    <c:v>27.0918367346939</c:v>
                  </c:pt>
                  <c:pt idx="11">
                    <c:v>39.9489795918368</c:v>
                  </c:pt>
                  <c:pt idx="12">
                    <c:v>31.4795918367347</c:v>
                  </c:pt>
                  <c:pt idx="13">
                    <c:v>39.4897959183673</c:v>
                  </c:pt>
                  <c:pt idx="14">
                    <c:v>41.6326530612245</c:v>
                  </c:pt>
                  <c:pt idx="15">
                    <c:v>58.6734693877551</c:v>
                  </c:pt>
                  <c:pt idx="16">
                    <c:v>61.9897959183674</c:v>
                  </c:pt>
                  <c:pt idx="17">
                    <c:v>48.7755102040816</c:v>
                  </c:pt>
                  <c:pt idx="18">
                    <c:v>98.265306122449</c:v>
                  </c:pt>
                  <c:pt idx="19">
                    <c:v>69.8469387755101</c:v>
                  </c:pt>
                  <c:pt idx="20">
                    <c:v>57.6530612244898</c:v>
                  </c:pt>
                  <c:pt idx="21">
                    <c:v>56.4285714285715</c:v>
                  </c:pt>
                  <c:pt idx="22">
                    <c:v>108.724489795918</c:v>
                  </c:pt>
                  <c:pt idx="23">
                    <c:v>75.4591836734693</c:v>
                  </c:pt>
                  <c:pt idx="24">
                    <c:v>78.469387755102</c:v>
                  </c:pt>
                  <c:pt idx="25">
                    <c:v>54.1326530612246</c:v>
                  </c:pt>
                  <c:pt idx="26">
                    <c:v>358.176347223154</c:v>
                  </c:pt>
                  <c:pt idx="27">
                    <c:v>367.394274869652</c:v>
                  </c:pt>
                  <c:pt idx="28">
                    <c:v>359.665652388027</c:v>
                  </c:pt>
                  <c:pt idx="29">
                    <c:v>365.123297512642</c:v>
                  </c:pt>
                  <c:pt idx="30">
                    <c:v>345.844131459976</c:v>
                  </c:pt>
                  <c:pt idx="31">
                    <c:v>283.813318926368</c:v>
                  </c:pt>
                  <c:pt idx="32">
                    <c:v>268.118443975792</c:v>
                  </c:pt>
                  <c:pt idx="33">
                    <c:v>333.930438403911</c:v>
                  </c:pt>
                </c:numCache>
              </c:numRef>
            </c:minus>
          </c:errBars>
          <c:cat>
            <c:strRef>
              <c:f>Ducry1979!$H$45:$H$78</c:f>
              <c:strCache>
                <c:ptCount val="34"/>
                <c:pt idx="0">
                  <c:v>65.7</c:v>
                </c:pt>
                <c:pt idx="1">
                  <c:v>118.6</c:v>
                </c:pt>
                <c:pt idx="2">
                  <c:v>139</c:v>
                </c:pt>
                <c:pt idx="3">
                  <c:v>155.6</c:v>
                </c:pt>
                <c:pt idx="4">
                  <c:v>183.3</c:v>
                </c:pt>
                <c:pt idx="5">
                  <c:v>200.5</c:v>
                </c:pt>
                <c:pt idx="6">
                  <c:v>220</c:v>
                </c:pt>
                <c:pt idx="7">
                  <c:v>283</c:v>
                </c:pt>
                <c:pt idx="8">
                  <c:v>413.7</c:v>
                </c:pt>
                <c:pt idx="9">
                  <c:v>505.3</c:v>
                </c:pt>
                <c:pt idx="10">
                  <c:v>527.4</c:v>
                </c:pt>
                <c:pt idx="11">
                  <c:v>553.4</c:v>
                </c:pt>
                <c:pt idx="12">
                  <c:v>618.7</c:v>
                </c:pt>
                <c:pt idx="13">
                  <c:v>612</c:v>
                </c:pt>
                <c:pt idx="14">
                  <c:v>752.3</c:v>
                </c:pt>
                <c:pt idx="15">
                  <c:v>911.8</c:v>
                </c:pt>
                <c:pt idx="16">
                  <c:v>845.6</c:v>
                </c:pt>
                <c:pt idx="17">
                  <c:v>1095</c:v>
                </c:pt>
                <c:pt idx="18">
                  <c:v>989.1</c:v>
                </c:pt>
                <c:pt idx="19">
                  <c:v>1050.2</c:v>
                </c:pt>
                <c:pt idx="20">
                  <c:v>1194.5</c:v>
                </c:pt>
                <c:pt idx="21">
                  <c:v>1307.6</c:v>
                </c:pt>
                <c:pt idx="22">
                  <c:v>1347.5</c:v>
                </c:pt>
                <c:pt idx="23">
                  <c:v>1398.4</c:v>
                </c:pt>
                <c:pt idx="24">
                  <c:v>1504.4</c:v>
                </c:pt>
                <c:pt idx="25">
                  <c:v>1456.3</c:v>
                </c:pt>
                <c:pt idx="26">
                  <c:v>1543.3</c:v>
                </c:pt>
                <c:pt idx="27">
                  <c:v>1591.6</c:v>
                </c:pt>
                <c:pt idx="28">
                  <c:v>1557.9</c:v>
                </c:pt>
                <c:pt idx="29">
                  <c:v>1495.2</c:v>
                </c:pt>
                <c:pt idx="30">
                  <c:v>1408.5</c:v>
                </c:pt>
                <c:pt idx="31">
                  <c:v>1252.3</c:v>
                </c:pt>
                <c:pt idx="32">
                  <c:v>1172.7</c:v>
                </c:pt>
                <c:pt idx="33">
                  <c:v>1035</c:v>
                </c:pt>
              </c:strCache>
            </c:strRef>
          </c:cat>
          <c:xVal>
            <c:numRef>
              <c:f>Ducry1979!$E$45:$E$78</c:f>
              <c:numCache>
                <c:formatCode>General</c:formatCode>
                <c:ptCount val="34"/>
                <c:pt idx="0">
                  <c:v>0.00273972602739726</c:v>
                </c:pt>
                <c:pt idx="1">
                  <c:v>0.0438356164383562</c:v>
                </c:pt>
                <c:pt idx="2">
                  <c:v>0.124657534246575</c:v>
                </c:pt>
                <c:pt idx="3">
                  <c:v>0.206849315068493</c:v>
                </c:pt>
                <c:pt idx="4">
                  <c:v>0.289041095890411</c:v>
                </c:pt>
                <c:pt idx="5">
                  <c:v>0.371232876712329</c:v>
                </c:pt>
                <c:pt idx="6">
                  <c:v>0.453424657534247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24.5</c:v>
                </c:pt>
                <c:pt idx="27">
                  <c:v>34.5</c:v>
                </c:pt>
                <c:pt idx="28">
                  <c:v>44.5</c:v>
                </c:pt>
                <c:pt idx="29">
                  <c:v>54.5</c:v>
                </c:pt>
                <c:pt idx="30">
                  <c:v>64.5</c:v>
                </c:pt>
                <c:pt idx="31">
                  <c:v>74.5</c:v>
                </c:pt>
                <c:pt idx="32">
                  <c:v>84.5</c:v>
                </c:pt>
                <c:pt idx="33">
                  <c:v>94.5</c:v>
                </c:pt>
              </c:numCache>
            </c:numRef>
          </c:xVal>
          <c:yVal>
            <c:numRef>
              <c:f>Ducry1979!$H$45:$H$78</c:f>
              <c:numCache>
                <c:formatCode>General</c:formatCode>
                <c:ptCount val="34"/>
                <c:pt idx="0">
                  <c:v>65.7</c:v>
                </c:pt>
                <c:pt idx="1">
                  <c:v>118.6</c:v>
                </c:pt>
                <c:pt idx="2">
                  <c:v>139</c:v>
                </c:pt>
                <c:pt idx="3">
                  <c:v>155.6</c:v>
                </c:pt>
                <c:pt idx="4">
                  <c:v>183.3</c:v>
                </c:pt>
                <c:pt idx="5">
                  <c:v>200.5</c:v>
                </c:pt>
                <c:pt idx="6">
                  <c:v>220</c:v>
                </c:pt>
                <c:pt idx="7">
                  <c:v>283</c:v>
                </c:pt>
                <c:pt idx="8">
                  <c:v>413.7</c:v>
                </c:pt>
                <c:pt idx="9">
                  <c:v>505.3</c:v>
                </c:pt>
                <c:pt idx="10">
                  <c:v>527.4</c:v>
                </c:pt>
                <c:pt idx="11">
                  <c:v>553.4</c:v>
                </c:pt>
                <c:pt idx="12">
                  <c:v>618.7</c:v>
                </c:pt>
                <c:pt idx="13">
                  <c:v>612</c:v>
                </c:pt>
                <c:pt idx="14">
                  <c:v>752.3</c:v>
                </c:pt>
                <c:pt idx="15">
                  <c:v>911.8</c:v>
                </c:pt>
                <c:pt idx="16">
                  <c:v>845.6</c:v>
                </c:pt>
                <c:pt idx="17">
                  <c:v>1095</c:v>
                </c:pt>
                <c:pt idx="18">
                  <c:v>989.1</c:v>
                </c:pt>
                <c:pt idx="19">
                  <c:v>1050.2</c:v>
                </c:pt>
                <c:pt idx="20">
                  <c:v>1194.5</c:v>
                </c:pt>
                <c:pt idx="21">
                  <c:v>1307.6</c:v>
                </c:pt>
                <c:pt idx="22">
                  <c:v>1347.5</c:v>
                </c:pt>
                <c:pt idx="23">
                  <c:v>1398.4</c:v>
                </c:pt>
                <c:pt idx="24">
                  <c:v>1504.4</c:v>
                </c:pt>
                <c:pt idx="25">
                  <c:v>1456.3</c:v>
                </c:pt>
                <c:pt idx="26">
                  <c:v>1543.3</c:v>
                </c:pt>
                <c:pt idx="27">
                  <c:v>1591.6</c:v>
                </c:pt>
                <c:pt idx="28">
                  <c:v>1557.9</c:v>
                </c:pt>
                <c:pt idx="29">
                  <c:v>1495.2</c:v>
                </c:pt>
                <c:pt idx="30">
                  <c:v>1408.5</c:v>
                </c:pt>
                <c:pt idx="31">
                  <c:v>1252.3</c:v>
                </c:pt>
                <c:pt idx="32">
                  <c:v>1172.7</c:v>
                </c:pt>
                <c:pt idx="33">
                  <c:v>1035</c:v>
                </c:pt>
              </c:numCache>
            </c:numRef>
          </c:yVal>
        </c:ser>
        <c:axId val="3866723"/>
        <c:axId val="91901193"/>
      </c:scatterChart>
      <c:valAx>
        <c:axId val="3866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901193"/>
        <c:crosses val="autoZero"/>
      </c:valAx>
      <c:valAx>
        <c:axId val="91901193"/>
        <c:scaling>
          <c:orientation val="minMax"/>
          <c:max val="2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weight [g]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667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10</xdr:col>
      <xdr:colOff>133200</xdr:colOff>
      <xdr:row>4</xdr:row>
      <xdr:rowOff>106200</xdr:rowOff>
    </xdr:from>
    <xdr:to>
      <xdr:col>15</xdr:col>
      <xdr:colOff>413280</xdr:colOff>
      <xdr:row>29</xdr:row>
      <xdr:rowOff>7200</xdr:rowOff>
    </xdr:to>
    <xdr:pic>
      <xdr:nvPicPr>
        <xdr:cNvPr descr="" id="0" name="Graphics 2"/>
        <xdr:cNvPicPr/>
      </xdr:nvPicPr>
      <xdr:blipFill>
        <a:blip r:embed="rId1"/>
        <a:stretch>
          <a:fillRect/>
        </a:stretch>
      </xdr:blipFill>
      <xdr:spPr>
        <a:xfrm>
          <a:off x="8316360" y="720720"/>
          <a:ext cx="4653720" cy="4183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481680</xdr:colOff>
      <xdr:row>5</xdr:row>
      <xdr:rowOff>77400</xdr:rowOff>
    </xdr:from>
    <xdr:to>
      <xdr:col>20</xdr:col>
      <xdr:colOff>737280</xdr:colOff>
      <xdr:row>31</xdr:row>
      <xdr:rowOff>139320</xdr:rowOff>
    </xdr:to>
    <xdr:pic>
      <xdr:nvPicPr>
        <xdr:cNvPr descr="" id="1" name="Graphics 3"/>
        <xdr:cNvPicPr/>
      </xdr:nvPicPr>
      <xdr:blipFill>
        <a:blip r:embed="rId2"/>
        <a:stretch>
          <a:fillRect/>
        </a:stretch>
      </xdr:blipFill>
      <xdr:spPr>
        <a:xfrm>
          <a:off x="13038480" y="845640"/>
          <a:ext cx="4319640" cy="4497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258120</xdr:colOff>
      <xdr:row>29</xdr:row>
      <xdr:rowOff>140400</xdr:rowOff>
    </xdr:from>
    <xdr:to>
      <xdr:col>13</xdr:col>
      <xdr:colOff>466200</xdr:colOff>
      <xdr:row>51</xdr:row>
      <xdr:rowOff>46080</xdr:rowOff>
    </xdr:to>
    <xdr:pic>
      <xdr:nvPicPr>
        <xdr:cNvPr descr="" id="2" name="Graphics 4"/>
        <xdr:cNvPicPr/>
      </xdr:nvPicPr>
      <xdr:blipFill>
        <a:blip r:embed="rId3"/>
        <a:stretch>
          <a:fillRect/>
        </a:stretch>
      </xdr:blipFill>
      <xdr:spPr>
        <a:xfrm>
          <a:off x="8441280" y="5037480"/>
          <a:ext cx="2867400" cy="328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393840</xdr:colOff>
      <xdr:row>52</xdr:row>
      <xdr:rowOff>37800</xdr:rowOff>
    </xdr:from>
    <xdr:to>
      <xdr:col>18</xdr:col>
      <xdr:colOff>167760</xdr:colOff>
      <xdr:row>76</xdr:row>
      <xdr:rowOff>67680</xdr:rowOff>
    </xdr:to>
    <xdr:graphicFrame>
      <xdr:nvGraphicFramePr>
        <xdr:cNvPr id="3" name=""/>
        <xdr:cNvGraphicFramePr/>
      </xdr:nvGraphicFramePr>
      <xdr:xfrm>
        <a:off x="8577000" y="8469000"/>
        <a:ext cx="6586200" cy="371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8"/>
  <sheetViews>
    <sheetView colorId="64" defaultGridColor="true" rightToLeft="false" showFormulas="false" showGridLines="true" showOutlineSymbols="true" showRowColHeaders="true" showZeros="true" tabSelected="true" topLeftCell="A54" view="normal" windowProtection="false" workbookViewId="0" zoomScale="100" zoomScaleNormal="100" zoomScalePageLayoutView="100">
      <selection activeCell="A10" activeCellId="0" pane="topLeft" sqref="A10:J78"/>
    </sheetView>
  </sheetViews>
  <sheetFormatPr defaultRowHeight="12.8"/>
  <cols>
    <col collapsed="false" hidden="false" max="1" min="1" style="0" width="11.2397959183673"/>
    <col collapsed="false" hidden="false" max="2" min="2" style="0" width="16.4132653061224"/>
    <col collapsed="false" hidden="false" max="5" min="3" style="0" width="9.30612244897959"/>
    <col collapsed="false" hidden="false" max="6" min="6" style="0" width="10.4132653061225"/>
    <col collapsed="false" hidden="false" max="7" min="7" style="0" width="12.5"/>
    <col collapsed="false" hidden="false" max="8" min="8" style="0" width="10.6938775510204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4" t="s">
        <v>2</v>
      </c>
      <c r="C3" s="4"/>
    </row>
    <row collapsed="false" customFormat="false" customHeight="false" hidden="false" ht="12.1" outlineLevel="0" r="4">
      <c r="A4" s="3" t="s">
        <v>3</v>
      </c>
      <c r="B4" s="4" t="s">
        <v>4</v>
      </c>
      <c r="C4" s="4"/>
    </row>
    <row collapsed="false" customFormat="false" customHeight="false" hidden="false" ht="12.1" outlineLevel="0" r="5">
      <c r="A5" s="3" t="s">
        <v>5</v>
      </c>
      <c r="B5" s="4"/>
      <c r="C5" s="4"/>
    </row>
    <row collapsed="false" customFormat="false" customHeight="false" hidden="false" ht="12.1" outlineLevel="0" r="6">
      <c r="A6" s="3" t="s">
        <v>6</v>
      </c>
      <c r="B6" s="4"/>
      <c r="C6" s="4"/>
    </row>
    <row collapsed="false" customFormat="false" customHeight="false" hidden="false" ht="12.1" outlineLevel="0" r="7">
      <c r="A7" s="5"/>
      <c r="B7" s="5"/>
      <c r="C7" s="5"/>
      <c r="D7" s="5"/>
      <c r="E7" s="5"/>
      <c r="F7" s="5"/>
      <c r="G7" s="5"/>
      <c r="H7" s="5"/>
    </row>
    <row collapsed="false" customFormat="false" customHeight="false" hidden="false" ht="12.1" outlineLevel="0" r="8">
      <c r="A8" s="6" t="s">
        <v>7</v>
      </c>
      <c r="B8" s="5"/>
      <c r="C8" s="5"/>
      <c r="D8" s="5"/>
      <c r="E8" s="5"/>
      <c r="F8" s="5"/>
      <c r="G8" s="5"/>
      <c r="H8" s="5"/>
    </row>
    <row collapsed="false" customFormat="true" customHeight="false" hidden="false" ht="46.25" outlineLevel="0" r="9" s="8">
      <c r="A9" s="7" t="s">
        <v>8</v>
      </c>
      <c r="B9" s="7" t="s">
        <v>9</v>
      </c>
      <c r="C9" s="7" t="s">
        <v>10</v>
      </c>
      <c r="D9" s="7" t="s">
        <v>5</v>
      </c>
      <c r="E9" s="7" t="s">
        <v>11</v>
      </c>
      <c r="F9" s="7" t="s">
        <v>12</v>
      </c>
      <c r="G9" s="7" t="s">
        <v>13</v>
      </c>
      <c r="H9" s="7" t="s">
        <v>14</v>
      </c>
      <c r="I9" s="7" t="s">
        <v>15</v>
      </c>
      <c r="J9" s="7" t="s">
        <v>16</v>
      </c>
      <c r="K9" s="0"/>
      <c r="L9" s="0"/>
      <c r="M9" s="0"/>
      <c r="N9" s="0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collapsed="false" customFormat="false" customHeight="false" hidden="false" ht="12.65" outlineLevel="0" r="10">
      <c r="A10" s="9" t="s">
        <v>8</v>
      </c>
      <c r="B10" s="9" t="s">
        <v>17</v>
      </c>
      <c r="C10" s="9" t="s">
        <v>18</v>
      </c>
      <c r="D10" s="9" t="s">
        <v>5</v>
      </c>
      <c r="E10" s="9" t="s">
        <v>19</v>
      </c>
      <c r="F10" s="9" t="s">
        <v>20</v>
      </c>
      <c r="G10" s="9" t="s">
        <v>21</v>
      </c>
      <c r="H10" s="9" t="s">
        <v>22</v>
      </c>
      <c r="I10" s="9" t="s">
        <v>23</v>
      </c>
      <c r="J10" s="9" t="s">
        <v>24</v>
      </c>
    </row>
    <row collapsed="false" customFormat="false" customHeight="false" hidden="false" ht="12.1" outlineLevel="0" r="11">
      <c r="A11" s="4" t="s">
        <v>25</v>
      </c>
      <c r="B11" s="4" t="s">
        <v>26</v>
      </c>
      <c r="C11" s="4" t="s">
        <v>27</v>
      </c>
      <c r="D11" s="4" t="n">
        <v>672</v>
      </c>
      <c r="E11" s="10" t="n">
        <f aca="false">0.5*(F11+G11)</f>
        <v>0.00273972602739726</v>
      </c>
      <c r="F11" s="10" t="n">
        <f aca="false">1/365</f>
        <v>0.00273972602739726</v>
      </c>
      <c r="G11" s="10" t="n">
        <f aca="false">1/365</f>
        <v>0.00273972602739726</v>
      </c>
      <c r="H11" s="0" t="n">
        <v>68.8</v>
      </c>
      <c r="I11" s="0" t="n">
        <v>73.9</v>
      </c>
      <c r="J11" s="11" t="n">
        <f aca="false">(I11-H11)*SQRT(D11)/1.96</f>
        <v>67.4526072691432</v>
      </c>
    </row>
    <row collapsed="false" customFormat="false" customHeight="false" hidden="false" ht="12.1" outlineLevel="0" r="12">
      <c r="A12" s="4" t="s">
        <v>25</v>
      </c>
      <c r="B12" s="4" t="s">
        <v>26</v>
      </c>
      <c r="C12" s="4" t="s">
        <v>27</v>
      </c>
      <c r="D12" s="4" t="n">
        <v>131</v>
      </c>
      <c r="E12" s="10" t="n">
        <f aca="false">0.5*(F12+G12)</f>
        <v>0.0438356164383562</v>
      </c>
      <c r="F12" s="10" t="n">
        <f aca="false">2/365</f>
        <v>0.00547945205479452</v>
      </c>
      <c r="G12" s="10" t="n">
        <f aca="false">30/365</f>
        <v>0.0821917808219178</v>
      </c>
      <c r="H12" s="0" t="n">
        <v>140.1</v>
      </c>
      <c r="I12" s="0" t="n">
        <v>155.2</v>
      </c>
      <c r="J12" s="11" t="n">
        <f aca="false">(I12-H12)*SQRT(D12)/1.96</f>
        <v>88.1772446163877</v>
      </c>
    </row>
    <row collapsed="false" customFormat="false" customHeight="false" hidden="false" ht="12.1" outlineLevel="0" r="13">
      <c r="A13" s="4" t="s">
        <v>25</v>
      </c>
      <c r="B13" s="4" t="s">
        <v>26</v>
      </c>
      <c r="C13" s="4" t="s">
        <v>27</v>
      </c>
      <c r="D13" s="4" t="n">
        <v>105</v>
      </c>
      <c r="E13" s="10" t="n">
        <f aca="false">0.5*(F13+G13)</f>
        <v>0.124657534246575</v>
      </c>
      <c r="F13" s="10" t="n">
        <f aca="false">31/365</f>
        <v>0.0849315068493151</v>
      </c>
      <c r="G13" s="10" t="n">
        <f aca="false">60/365</f>
        <v>0.164383561643836</v>
      </c>
      <c r="H13" s="0" t="n">
        <v>148.4</v>
      </c>
      <c r="I13" s="0" t="n">
        <v>175.6</v>
      </c>
      <c r="J13" s="11" t="n">
        <f aca="false">(I13-H13)*SQRT(D13)/1.96</f>
        <v>142.202582058215</v>
      </c>
    </row>
    <row collapsed="false" customFormat="false" customHeight="false" hidden="false" ht="12.1" outlineLevel="0" r="14">
      <c r="A14" s="4" t="s">
        <v>25</v>
      </c>
      <c r="B14" s="4" t="s">
        <v>26</v>
      </c>
      <c r="C14" s="4" t="s">
        <v>27</v>
      </c>
      <c r="D14" s="4" t="n">
        <v>70</v>
      </c>
      <c r="E14" s="10" t="n">
        <f aca="false">0.5*(F14+G14)</f>
        <v>0.206849315068493</v>
      </c>
      <c r="F14" s="10" t="n">
        <f aca="false">61/365</f>
        <v>0.167123287671233</v>
      </c>
      <c r="G14" s="10" t="n">
        <f aca="false">90/365</f>
        <v>0.246575342465753</v>
      </c>
      <c r="H14" s="0" t="n">
        <v>186.4</v>
      </c>
      <c r="I14" s="0" t="n">
        <v>201.5</v>
      </c>
      <c r="J14" s="11" t="n">
        <f aca="false">(I14-H14)*SQRT(D14)/1.96</f>
        <v>64.4569714319619</v>
      </c>
    </row>
    <row collapsed="false" customFormat="false" customHeight="false" hidden="false" ht="12.1" outlineLevel="0" r="15">
      <c r="A15" s="4" t="s">
        <v>25</v>
      </c>
      <c r="B15" s="4" t="s">
        <v>26</v>
      </c>
      <c r="C15" s="4" t="s">
        <v>27</v>
      </c>
      <c r="D15" s="4" t="n">
        <v>74</v>
      </c>
      <c r="E15" s="10" t="n">
        <f aca="false">0.5*(F15+G15)</f>
        <v>0.289041095890411</v>
      </c>
      <c r="F15" s="10" t="n">
        <f aca="false">91/365</f>
        <v>0.249315068493151</v>
      </c>
      <c r="G15" s="10" t="n">
        <f aca="false">120/365</f>
        <v>0.328767123287671</v>
      </c>
      <c r="H15" s="0" t="n">
        <v>176.1</v>
      </c>
      <c r="I15" s="0" t="n">
        <v>193.3</v>
      </c>
      <c r="J15" s="11" t="n">
        <f aca="false">(I15-H15)*SQRT(D15)/1.96</f>
        <v>75.4897931597619</v>
      </c>
    </row>
    <row collapsed="false" customFormat="false" customHeight="false" hidden="false" ht="12.1" outlineLevel="0" r="16">
      <c r="A16" s="4" t="s">
        <v>25</v>
      </c>
      <c r="B16" s="4" t="s">
        <v>26</v>
      </c>
      <c r="C16" s="4" t="s">
        <v>27</v>
      </c>
      <c r="D16" s="4" t="n">
        <v>49</v>
      </c>
      <c r="E16" s="10" t="n">
        <f aca="false">0.5*(F16+G16)</f>
        <v>0.371232876712329</v>
      </c>
      <c r="F16" s="10" t="n">
        <f aca="false">121/365</f>
        <v>0.331506849315068</v>
      </c>
      <c r="G16" s="10" t="n">
        <f aca="false">150/365</f>
        <v>0.410958904109589</v>
      </c>
      <c r="H16" s="0" t="n">
        <v>215.5</v>
      </c>
      <c r="I16" s="0" t="n">
        <v>249.4</v>
      </c>
      <c r="J16" s="11" t="n">
        <f aca="false">(I16-H16)*SQRT(D16)/1.96</f>
        <v>121.071428571429</v>
      </c>
    </row>
    <row collapsed="false" customFormat="false" customHeight="false" hidden="false" ht="12.1" outlineLevel="0" r="17">
      <c r="A17" s="4" t="s">
        <v>25</v>
      </c>
      <c r="B17" s="4" t="s">
        <v>26</v>
      </c>
      <c r="C17" s="4" t="s">
        <v>27</v>
      </c>
      <c r="D17" s="4" t="n">
        <v>42</v>
      </c>
      <c r="E17" s="10" t="n">
        <f aca="false">0.5*(F17+G17)</f>
        <v>0.453424657534247</v>
      </c>
      <c r="F17" s="10" t="n">
        <f aca="false">151/365</f>
        <v>0.413698630136986</v>
      </c>
      <c r="G17" s="10" t="n">
        <f aca="false">180/365</f>
        <v>0.493150684931507</v>
      </c>
      <c r="H17" s="0" t="n">
        <v>269.1</v>
      </c>
      <c r="I17" s="0" t="n">
        <v>325.4</v>
      </c>
      <c r="J17" s="11" t="n">
        <f aca="false">(I17-H17)*SQRT(D17)/1.96</f>
        <v>186.155970061409</v>
      </c>
    </row>
    <row collapsed="false" customFormat="false" customHeight="false" hidden="false" ht="12.1" outlineLevel="0" r="18">
      <c r="A18" s="4" t="s">
        <v>25</v>
      </c>
      <c r="B18" s="4" t="s">
        <v>26</v>
      </c>
      <c r="C18" s="4" t="s">
        <v>27</v>
      </c>
      <c r="D18" s="4" t="n">
        <v>46</v>
      </c>
      <c r="E18" s="4" t="n">
        <f aca="false">0.5*(F18+G18)</f>
        <v>1</v>
      </c>
      <c r="F18" s="4" t="n">
        <v>1</v>
      </c>
      <c r="G18" s="4" t="n">
        <v>1</v>
      </c>
      <c r="H18" s="0" t="n">
        <v>293</v>
      </c>
      <c r="I18" s="0" t="n">
        <v>329.6</v>
      </c>
      <c r="J18" s="11" t="n">
        <f aca="false">(I18-H18)*SQRT(D18)/1.96</f>
        <v>126.649631317543</v>
      </c>
    </row>
    <row collapsed="false" customFormat="false" customHeight="false" hidden="false" ht="12.1" outlineLevel="0" r="19">
      <c r="A19" s="4" t="s">
        <v>25</v>
      </c>
      <c r="B19" s="4" t="s">
        <v>26</v>
      </c>
      <c r="C19" s="4" t="s">
        <v>27</v>
      </c>
      <c r="D19" s="4" t="n">
        <v>54</v>
      </c>
      <c r="E19" s="4" t="n">
        <f aca="false">0.5*(F19+G19)</f>
        <v>2</v>
      </c>
      <c r="F19" s="4" t="n">
        <v>2</v>
      </c>
      <c r="G19" s="4" t="n">
        <v>2</v>
      </c>
      <c r="H19" s="0" t="n">
        <v>503.9</v>
      </c>
      <c r="I19" s="0" t="n">
        <v>566.8</v>
      </c>
      <c r="J19" s="11" t="n">
        <f aca="false">(I19-H19)*SQRT(D19)/1.96</f>
        <v>235.825874726115</v>
      </c>
    </row>
    <row collapsed="false" customFormat="false" customHeight="false" hidden="false" ht="12.1" outlineLevel="0" r="20">
      <c r="A20" s="4" t="s">
        <v>25</v>
      </c>
      <c r="B20" s="4" t="s">
        <v>26</v>
      </c>
      <c r="C20" s="4" t="s">
        <v>27</v>
      </c>
      <c r="D20" s="4" t="n">
        <v>52</v>
      </c>
      <c r="E20" s="4" t="n">
        <f aca="false">0.5*(F20+G20)</f>
        <v>3</v>
      </c>
      <c r="F20" s="4" t="n">
        <v>3</v>
      </c>
      <c r="G20" s="4" t="n">
        <v>3</v>
      </c>
      <c r="H20" s="0" t="n">
        <v>599.1</v>
      </c>
      <c r="I20" s="0" t="n">
        <v>659.3</v>
      </c>
      <c r="J20" s="11" t="n">
        <f aca="false">(I20-H20)*SQRT(D20)/1.96</f>
        <v>221.483864064216</v>
      </c>
      <c r="U20" s="5"/>
    </row>
    <row collapsed="false" customFormat="false" customHeight="false" hidden="false" ht="12.1" outlineLevel="0" r="21">
      <c r="A21" s="4" t="s">
        <v>25</v>
      </c>
      <c r="B21" s="4" t="s">
        <v>26</v>
      </c>
      <c r="C21" s="4" t="s">
        <v>27</v>
      </c>
      <c r="D21" s="4" t="n">
        <v>28</v>
      </c>
      <c r="E21" s="4" t="n">
        <f aca="false">0.5*(F21+G21)</f>
        <v>4</v>
      </c>
      <c r="F21" s="4" t="n">
        <v>4</v>
      </c>
      <c r="G21" s="4" t="n">
        <v>4</v>
      </c>
      <c r="H21" s="0" t="n">
        <v>588.2</v>
      </c>
      <c r="I21" s="0" t="n">
        <v>640.1</v>
      </c>
      <c r="J21" s="11" t="n">
        <f aca="false">(I21-H21)*SQRT(D21)/1.96</f>
        <v>140.116829636992</v>
      </c>
    </row>
    <row collapsed="false" customFormat="false" customHeight="false" hidden="false" ht="12.1" outlineLevel="0" r="22">
      <c r="A22" s="4" t="s">
        <v>25</v>
      </c>
      <c r="B22" s="4" t="s">
        <v>26</v>
      </c>
      <c r="C22" s="4" t="s">
        <v>27</v>
      </c>
      <c r="D22" s="4" t="n">
        <v>44</v>
      </c>
      <c r="E22" s="4" t="n">
        <f aca="false">0.5*(F22+G22)</f>
        <v>5</v>
      </c>
      <c r="F22" s="4" t="n">
        <v>5</v>
      </c>
      <c r="G22" s="4" t="n">
        <v>5</v>
      </c>
      <c r="H22" s="0" t="n">
        <v>652</v>
      </c>
      <c r="I22" s="0" t="n">
        <v>699.9</v>
      </c>
      <c r="J22" s="11" t="n">
        <f aca="false">(I22-H22)*SQRT(D22)/1.96</f>
        <v>162.108497406146</v>
      </c>
    </row>
    <row collapsed="false" customFormat="false" customHeight="false" hidden="false" ht="12.1" outlineLevel="0" r="23">
      <c r="A23" s="4" t="s">
        <v>25</v>
      </c>
      <c r="B23" s="4" t="s">
        <v>26</v>
      </c>
      <c r="C23" s="4" t="s">
        <v>27</v>
      </c>
      <c r="D23" s="4" t="n">
        <v>37</v>
      </c>
      <c r="E23" s="4" t="n">
        <f aca="false">0.5*(F23+G23)</f>
        <v>6</v>
      </c>
      <c r="F23" s="4" t="n">
        <v>6</v>
      </c>
      <c r="G23" s="4" t="n">
        <v>6</v>
      </c>
      <c r="H23" s="0" t="n">
        <v>709.8</v>
      </c>
      <c r="I23" s="0" t="n">
        <v>784.1</v>
      </c>
      <c r="J23" s="11" t="n">
        <f aca="false">(I23-H23)*SQRT(D23)/1.96</f>
        <v>230.586355102632</v>
      </c>
    </row>
    <row collapsed="false" customFormat="false" customHeight="false" hidden="false" ht="12.1" outlineLevel="0" r="24">
      <c r="A24" s="4" t="s">
        <v>25</v>
      </c>
      <c r="B24" s="4" t="s">
        <v>26</v>
      </c>
      <c r="C24" s="4" t="s">
        <v>27</v>
      </c>
      <c r="D24" s="4" t="n">
        <v>34</v>
      </c>
      <c r="E24" s="4" t="n">
        <f aca="false">0.5*(F24+G24)</f>
        <v>7</v>
      </c>
      <c r="F24" s="4" t="n">
        <v>7</v>
      </c>
      <c r="G24" s="4" t="n">
        <v>7</v>
      </c>
      <c r="H24" s="0" t="n">
        <v>752.6</v>
      </c>
      <c r="I24" s="0" t="n">
        <v>832.9</v>
      </c>
      <c r="J24" s="11" t="n">
        <f aca="false">(I24-H24)*SQRT(D24)/1.96</f>
        <v>238.890529161264</v>
      </c>
    </row>
    <row collapsed="false" customFormat="false" customHeight="false" hidden="false" ht="12.1" outlineLevel="0" r="25">
      <c r="A25" s="4" t="s">
        <v>25</v>
      </c>
      <c r="B25" s="4" t="s">
        <v>26</v>
      </c>
      <c r="C25" s="4" t="s">
        <v>27</v>
      </c>
      <c r="D25" s="4" t="n">
        <v>30</v>
      </c>
      <c r="E25" s="4" t="n">
        <f aca="false">0.5*(F25+G25)</f>
        <v>8</v>
      </c>
      <c r="F25" s="4" t="n">
        <v>8</v>
      </c>
      <c r="G25" s="4" t="n">
        <v>8</v>
      </c>
      <c r="H25" s="0" t="n">
        <v>847.1</v>
      </c>
      <c r="I25" s="0" t="n">
        <v>968.9</v>
      </c>
      <c r="J25" s="11" t="n">
        <f aca="false">(I25-H25)*SQRT(D25)/1.96</f>
        <v>340.370446449639</v>
      </c>
    </row>
    <row collapsed="false" customFormat="false" customHeight="false" hidden="false" ht="12.1" outlineLevel="0" r="26">
      <c r="A26" s="4" t="s">
        <v>25</v>
      </c>
      <c r="B26" s="4" t="s">
        <v>26</v>
      </c>
      <c r="C26" s="4" t="s">
        <v>27</v>
      </c>
      <c r="D26" s="4" t="n">
        <v>31</v>
      </c>
      <c r="E26" s="4" t="n">
        <f aca="false">0.5*(F26+G26)</f>
        <v>9</v>
      </c>
      <c r="F26" s="4" t="n">
        <v>9</v>
      </c>
      <c r="G26" s="4" t="n">
        <v>9</v>
      </c>
      <c r="H26" s="0" t="n">
        <v>855.3</v>
      </c>
      <c r="I26" s="0" t="n">
        <v>918.7</v>
      </c>
      <c r="J26" s="11" t="n">
        <f aca="false">(I26-H26)*SQRT(D26)/1.96</f>
        <v>180.100132960931</v>
      </c>
    </row>
    <row collapsed="false" customFormat="false" customHeight="false" hidden="false" ht="12.1" outlineLevel="0" r="27">
      <c r="A27" s="4" t="s">
        <v>25</v>
      </c>
      <c r="B27" s="4" t="s">
        <v>26</v>
      </c>
      <c r="C27" s="4" t="s">
        <v>27</v>
      </c>
      <c r="D27" s="4" t="n">
        <v>28</v>
      </c>
      <c r="E27" s="4" t="n">
        <f aca="false">0.5*(F27+G27)</f>
        <v>10</v>
      </c>
      <c r="F27" s="4" t="n">
        <v>10</v>
      </c>
      <c r="G27" s="4" t="n">
        <v>10</v>
      </c>
      <c r="H27" s="0" t="n">
        <v>956.9</v>
      </c>
      <c r="I27" s="0" t="n">
        <v>1052.5</v>
      </c>
      <c r="J27" s="11" t="n">
        <f aca="false">(I27-H27)*SQRT(D27)/1.96</f>
        <v>258.095740140587</v>
      </c>
    </row>
    <row collapsed="false" customFormat="false" customHeight="false" hidden="false" ht="12.1" outlineLevel="0" r="28">
      <c r="A28" s="4" t="s">
        <v>25</v>
      </c>
      <c r="B28" s="4" t="s">
        <v>26</v>
      </c>
      <c r="C28" s="4" t="s">
        <v>27</v>
      </c>
      <c r="D28" s="4" t="n">
        <v>17</v>
      </c>
      <c r="E28" s="4" t="n">
        <f aca="false">0.5*(F28+G28)</f>
        <v>11</v>
      </c>
      <c r="F28" s="4" t="n">
        <v>11</v>
      </c>
      <c r="G28" s="4" t="n">
        <v>11</v>
      </c>
      <c r="H28" s="0" t="n">
        <v>1060.2</v>
      </c>
      <c r="I28" s="0" t="n">
        <v>1237.2</v>
      </c>
      <c r="J28" s="11" t="n">
        <f aca="false">(I28-H28)*SQRT(D28)/1.96</f>
        <v>372.341681497105</v>
      </c>
    </row>
    <row collapsed="false" customFormat="false" customHeight="false" hidden="false" ht="12.1" outlineLevel="0" r="29">
      <c r="A29" s="4" t="s">
        <v>25</v>
      </c>
      <c r="B29" s="4" t="s">
        <v>26</v>
      </c>
      <c r="C29" s="4" t="s">
        <v>27</v>
      </c>
      <c r="D29" s="4" t="n">
        <v>24</v>
      </c>
      <c r="E29" s="4" t="n">
        <f aca="false">0.5*(F29+G29)</f>
        <v>12</v>
      </c>
      <c r="F29" s="4" t="n">
        <v>12</v>
      </c>
      <c r="G29" s="4" t="n">
        <v>12</v>
      </c>
      <c r="H29" s="0" t="n">
        <v>1075.2</v>
      </c>
      <c r="I29" s="0" t="n">
        <v>1248.7</v>
      </c>
      <c r="J29" s="11" t="n">
        <f aca="false">(I29-H29)*SQRT(D29)/1.96</f>
        <v>433.659663645797</v>
      </c>
    </row>
    <row collapsed="false" customFormat="false" customHeight="false" hidden="false" ht="12.1" outlineLevel="0" r="30">
      <c r="A30" s="4" t="s">
        <v>25</v>
      </c>
      <c r="B30" s="4" t="s">
        <v>26</v>
      </c>
      <c r="C30" s="4" t="s">
        <v>27</v>
      </c>
      <c r="D30" s="4" t="n">
        <v>21</v>
      </c>
      <c r="E30" s="4" t="n">
        <f aca="false">0.5*(F30+G30)</f>
        <v>13</v>
      </c>
      <c r="F30" s="4" t="n">
        <v>13</v>
      </c>
      <c r="G30" s="4" t="n">
        <v>13</v>
      </c>
      <c r="H30" s="0" t="n">
        <v>1201.4</v>
      </c>
      <c r="I30" s="0" t="n">
        <v>1340</v>
      </c>
      <c r="J30" s="11" t="n">
        <f aca="false">(I30-H30)*SQRT(D30)/1.96</f>
        <v>324.053567000448</v>
      </c>
    </row>
    <row collapsed="false" customFormat="false" customHeight="false" hidden="false" ht="12.1" outlineLevel="0" r="31">
      <c r="A31" s="4" t="s">
        <v>25</v>
      </c>
      <c r="B31" s="4" t="s">
        <v>26</v>
      </c>
      <c r="C31" s="4" t="s">
        <v>27</v>
      </c>
      <c r="D31" s="4" t="n">
        <v>28</v>
      </c>
      <c r="E31" s="4" t="n">
        <f aca="false">0.5*(F31+G31)</f>
        <v>14</v>
      </c>
      <c r="F31" s="4" t="n">
        <v>14</v>
      </c>
      <c r="G31" s="4" t="n">
        <v>14</v>
      </c>
      <c r="H31" s="0" t="n">
        <v>1204.2</v>
      </c>
      <c r="I31" s="0" t="n">
        <v>1313.2</v>
      </c>
      <c r="J31" s="11" t="n">
        <f aca="false">(I31-H31)*SQRT(D31)/1.96</f>
        <v>294.272339700041</v>
      </c>
    </row>
    <row collapsed="false" customFormat="false" customHeight="false" hidden="false" ht="12.1" outlineLevel="0" r="32">
      <c r="A32" s="4" t="s">
        <v>25</v>
      </c>
      <c r="B32" s="4" t="s">
        <v>26</v>
      </c>
      <c r="C32" s="4" t="s">
        <v>27</v>
      </c>
      <c r="D32" s="0" t="n">
        <v>30</v>
      </c>
      <c r="E32" s="4" t="n">
        <f aca="false">0.5*(F32+G32)</f>
        <v>15</v>
      </c>
      <c r="F32" s="4" t="n">
        <v>15</v>
      </c>
      <c r="G32" s="4" t="n">
        <v>15</v>
      </c>
      <c r="H32" s="0" t="n">
        <v>1360.6</v>
      </c>
      <c r="I32" s="0" t="n">
        <v>1474.5</v>
      </c>
      <c r="J32" s="11" t="n">
        <f aca="false">(I32-H32)*SQRT(D32)/1.96</f>
        <v>318.293873978768</v>
      </c>
    </row>
    <row collapsed="false" customFormat="false" customHeight="false" hidden="false" ht="12.1" outlineLevel="0" r="33">
      <c r="A33" s="4" t="s">
        <v>25</v>
      </c>
      <c r="B33" s="4" t="s">
        <v>26</v>
      </c>
      <c r="C33" s="4" t="s">
        <v>27</v>
      </c>
      <c r="D33" s="0" t="n">
        <v>40</v>
      </c>
      <c r="E33" s="4" t="n">
        <f aca="false">0.5*(F33+G33)</f>
        <v>16</v>
      </c>
      <c r="F33" s="4" t="n">
        <v>16</v>
      </c>
      <c r="G33" s="4" t="n">
        <v>16</v>
      </c>
      <c r="H33" s="0" t="n">
        <v>1646.9</v>
      </c>
      <c r="I33" s="0" t="n">
        <v>1787.4</v>
      </c>
      <c r="J33" s="11" t="n">
        <f aca="false">(I33-H33)*SQRT(D33)/1.96</f>
        <v>453.367358422099</v>
      </c>
    </row>
    <row collapsed="false" customFormat="false" customHeight="false" hidden="false" ht="12.1" outlineLevel="0" r="34">
      <c r="A34" s="4" t="s">
        <v>25</v>
      </c>
      <c r="B34" s="4" t="s">
        <v>26</v>
      </c>
      <c r="C34" s="4" t="s">
        <v>27</v>
      </c>
      <c r="D34" s="0" t="n">
        <v>56</v>
      </c>
      <c r="E34" s="4" t="n">
        <f aca="false">0.5*(F34+G34)</f>
        <v>17</v>
      </c>
      <c r="F34" s="4" t="n">
        <v>17</v>
      </c>
      <c r="G34" s="4" t="n">
        <v>17</v>
      </c>
      <c r="H34" s="0" t="n">
        <v>1589</v>
      </c>
      <c r="I34" s="0" t="n">
        <v>1692.2</v>
      </c>
      <c r="J34" s="11" t="n">
        <f aca="false">(I34-H34)*SQRT(D34)/1.96</f>
        <v>394.019430933746</v>
      </c>
    </row>
    <row collapsed="false" customFormat="false" customHeight="false" hidden="false" ht="12.1" outlineLevel="0" r="35">
      <c r="A35" s="4" t="s">
        <v>25</v>
      </c>
      <c r="B35" s="4" t="s">
        <v>26</v>
      </c>
      <c r="C35" s="4" t="s">
        <v>27</v>
      </c>
      <c r="D35" s="0" t="n">
        <v>56</v>
      </c>
      <c r="E35" s="4" t="n">
        <f aca="false">0.5*(F35+G35)</f>
        <v>18</v>
      </c>
      <c r="F35" s="4" t="n">
        <v>18</v>
      </c>
      <c r="G35" s="4" t="n">
        <v>18</v>
      </c>
      <c r="H35" s="0" t="n">
        <v>1705.7</v>
      </c>
      <c r="I35" s="0" t="n">
        <v>1801.6</v>
      </c>
      <c r="J35" s="11" t="n">
        <f aca="false">(I35-H35)*SQRT(D35)/1.96</f>
        <v>366.147901420021</v>
      </c>
    </row>
    <row collapsed="false" customFormat="false" customHeight="false" hidden="false" ht="12.1" outlineLevel="0" r="36">
      <c r="A36" s="4" t="s">
        <v>25</v>
      </c>
      <c r="B36" s="4" t="s">
        <v>26</v>
      </c>
      <c r="C36" s="4" t="s">
        <v>27</v>
      </c>
      <c r="D36" s="0" t="n">
        <v>69</v>
      </c>
      <c r="E36" s="4" t="n">
        <f aca="false">0.5*(F36+G36)</f>
        <v>19</v>
      </c>
      <c r="F36" s="4" t="n">
        <v>19</v>
      </c>
      <c r="G36" s="4" t="n">
        <v>19</v>
      </c>
      <c r="H36" s="0" t="n">
        <v>1672.9</v>
      </c>
      <c r="I36" s="0" t="n">
        <v>1782.8</v>
      </c>
      <c r="J36" s="11" t="n">
        <f aca="false">(I36-H36)*SQRT(D36)/1.96</f>
        <v>465.764266599334</v>
      </c>
    </row>
    <row collapsed="false" customFormat="false" customHeight="false" hidden="false" ht="12.1" outlineLevel="0" r="37">
      <c r="A37" s="4" t="s">
        <v>25</v>
      </c>
      <c r="B37" s="4" t="s">
        <v>26</v>
      </c>
      <c r="C37" s="4" t="s">
        <v>27</v>
      </c>
      <c r="D37" s="0" t="n">
        <v>486</v>
      </c>
      <c r="E37" s="4" t="n">
        <f aca="false">0.5*(F37+G37)</f>
        <v>24.5</v>
      </c>
      <c r="F37" s="0" t="n">
        <v>20</v>
      </c>
      <c r="G37" s="0" t="n">
        <v>29</v>
      </c>
      <c r="H37" s="0" t="n">
        <v>1724.8</v>
      </c>
      <c r="I37" s="0" t="n">
        <v>1758.5</v>
      </c>
      <c r="J37" s="11" t="n">
        <f aca="false">(I37-H37)*SQRT(D37)/1.96</f>
        <v>379.04604029905</v>
      </c>
    </row>
    <row collapsed="false" customFormat="false" customHeight="false" hidden="false" ht="12.1" outlineLevel="0" r="38">
      <c r="A38" s="4" t="s">
        <v>25</v>
      </c>
      <c r="B38" s="4" t="s">
        <v>26</v>
      </c>
      <c r="C38" s="4" t="s">
        <v>27</v>
      </c>
      <c r="D38" s="0" t="n">
        <v>463</v>
      </c>
      <c r="E38" s="4" t="n">
        <f aca="false">0.5*(F38+G38)</f>
        <v>34.5</v>
      </c>
      <c r="F38" s="0" t="n">
        <v>30</v>
      </c>
      <c r="G38" s="0" t="n">
        <v>39</v>
      </c>
      <c r="H38" s="0" t="n">
        <v>1768.3</v>
      </c>
      <c r="I38" s="0" t="n">
        <v>1804.5</v>
      </c>
      <c r="J38" s="11" t="n">
        <f aca="false">(I38-H38)*SQRT(D38)/1.96</f>
        <v>397.413846656567</v>
      </c>
    </row>
    <row collapsed="false" customFormat="false" customHeight="false" hidden="false" ht="12.1" outlineLevel="0" r="39">
      <c r="A39" s="4" t="s">
        <v>25</v>
      </c>
      <c r="B39" s="4" t="s">
        <v>26</v>
      </c>
      <c r="C39" s="4" t="s">
        <v>27</v>
      </c>
      <c r="D39" s="0" t="n">
        <v>657</v>
      </c>
      <c r="E39" s="4" t="n">
        <f aca="false">0.5*(F39+G39)</f>
        <v>44.5</v>
      </c>
      <c r="F39" s="0" t="n">
        <v>40</v>
      </c>
      <c r="G39" s="0" t="n">
        <v>49</v>
      </c>
      <c r="H39" s="0" t="n">
        <v>1734.5</v>
      </c>
      <c r="I39" s="0" t="n">
        <v>1763.3</v>
      </c>
      <c r="J39" s="11" t="n">
        <f aca="false">(I39-H39)*SQRT(D39)/1.96</f>
        <v>376.633634487466</v>
      </c>
    </row>
    <row collapsed="false" customFormat="false" customHeight="false" hidden="false" ht="12.1" outlineLevel="0" r="40">
      <c r="A40" s="4" t="s">
        <v>25</v>
      </c>
      <c r="B40" s="4" t="s">
        <v>26</v>
      </c>
      <c r="C40" s="4" t="s">
        <v>27</v>
      </c>
      <c r="D40" s="0" t="n">
        <v>856</v>
      </c>
      <c r="E40" s="4" t="n">
        <f aca="false">0.5*(F40+G40)</f>
        <v>54.5</v>
      </c>
      <c r="F40" s="0" t="n">
        <v>50</v>
      </c>
      <c r="G40" s="0" t="n">
        <v>59</v>
      </c>
      <c r="H40" s="0" t="n">
        <v>1672.6</v>
      </c>
      <c r="I40" s="0" t="n">
        <v>1697.8</v>
      </c>
      <c r="J40" s="11" t="n">
        <f aca="false">(I40-H40)*SQRT(D40)/1.96</f>
        <v>376.16757012843</v>
      </c>
    </row>
    <row collapsed="false" customFormat="false" customHeight="false" hidden="false" ht="12.1" outlineLevel="0" r="41">
      <c r="A41" s="4" t="s">
        <v>25</v>
      </c>
      <c r="B41" s="4" t="s">
        <v>26</v>
      </c>
      <c r="C41" s="4" t="s">
        <v>27</v>
      </c>
      <c r="D41" s="0" t="n">
        <v>939</v>
      </c>
      <c r="E41" s="4" t="n">
        <f aca="false">0.5*(F41+G41)</f>
        <v>64.5</v>
      </c>
      <c r="F41" s="0" t="n">
        <v>60</v>
      </c>
      <c r="G41" s="0" t="n">
        <v>69</v>
      </c>
      <c r="H41" s="0" t="n">
        <v>1565.4</v>
      </c>
      <c r="I41" s="0" t="n">
        <v>1586.5</v>
      </c>
      <c r="J41" s="11" t="n">
        <f aca="false">(I41-H41)*SQRT(D41)/1.96</f>
        <v>329.882426236264</v>
      </c>
    </row>
    <row collapsed="false" customFormat="false" customHeight="false" hidden="false" ht="12.1" outlineLevel="0" r="42">
      <c r="A42" s="4" t="s">
        <v>25</v>
      </c>
      <c r="B42" s="4" t="s">
        <v>26</v>
      </c>
      <c r="C42" s="4" t="s">
        <v>27</v>
      </c>
      <c r="D42" s="0" t="n">
        <v>580</v>
      </c>
      <c r="E42" s="4" t="n">
        <f aca="false">0.5*(F42+G42)</f>
        <v>74.5</v>
      </c>
      <c r="F42" s="0" t="n">
        <v>70</v>
      </c>
      <c r="G42" s="0" t="n">
        <v>79</v>
      </c>
      <c r="H42" s="0" t="n">
        <v>1414.3</v>
      </c>
      <c r="I42" s="0" t="n">
        <v>1439.7</v>
      </c>
      <c r="J42" s="11" t="n">
        <f aca="false">(I42-H42)*SQRT(D42)/1.96</f>
        <v>312.098471736046</v>
      </c>
    </row>
    <row collapsed="false" customFormat="false" customHeight="false" hidden="false" ht="12.1" outlineLevel="0" r="43">
      <c r="A43" s="4" t="s">
        <v>25</v>
      </c>
      <c r="B43" s="4" t="s">
        <v>26</v>
      </c>
      <c r="C43" s="4" t="s">
        <v>27</v>
      </c>
      <c r="D43" s="0" t="n">
        <v>168</v>
      </c>
      <c r="E43" s="4" t="n">
        <f aca="false">0.5*(F43+G43)</f>
        <v>84.5</v>
      </c>
      <c r="F43" s="0" t="n">
        <v>80</v>
      </c>
      <c r="G43" s="0" t="n">
        <v>89</v>
      </c>
      <c r="H43" s="0" t="n">
        <v>1365.7</v>
      </c>
      <c r="I43" s="0" t="n">
        <v>1418</v>
      </c>
      <c r="J43" s="11" t="n">
        <f aca="false">(I43-H43)*SQRT(D43)/1.96</f>
        <v>345.859937272174</v>
      </c>
    </row>
    <row collapsed="false" customFormat="false" customHeight="false" hidden="false" ht="12.1" outlineLevel="0" r="44">
      <c r="A44" s="4" t="s">
        <v>25</v>
      </c>
      <c r="B44" s="4" t="s">
        <v>26</v>
      </c>
      <c r="C44" s="4" t="s">
        <v>27</v>
      </c>
      <c r="D44" s="0" t="n">
        <v>14</v>
      </c>
      <c r="E44" s="4" t="n">
        <f aca="false">0.5*(F44+G44)</f>
        <v>94.5</v>
      </c>
      <c r="F44" s="0" t="n">
        <v>90</v>
      </c>
      <c r="G44" s="0" t="n">
        <v>99</v>
      </c>
      <c r="H44" s="0" t="n">
        <v>1157.8</v>
      </c>
      <c r="I44" s="0" t="n">
        <v>1307.4</v>
      </c>
      <c r="J44" s="11" t="n">
        <f aca="false">(I44-H44)*SQRT(D44)/1.96</f>
        <v>285.587727072134</v>
      </c>
    </row>
    <row collapsed="false" customFormat="false" customHeight="false" hidden="false" ht="12.1" outlineLevel="0" r="45">
      <c r="A45" s="4" t="s">
        <v>25</v>
      </c>
      <c r="B45" s="4" t="s">
        <v>26</v>
      </c>
      <c r="C45" s="4" t="s">
        <v>28</v>
      </c>
      <c r="D45" s="4" t="n">
        <v>563</v>
      </c>
      <c r="E45" s="10" t="n">
        <f aca="false">0.5*(F45+G45)</f>
        <v>0.00273972602739726</v>
      </c>
      <c r="F45" s="10" t="n">
        <f aca="false">1/365</f>
        <v>0.00273972602739726</v>
      </c>
      <c r="G45" s="10" t="n">
        <f aca="false">1/365</f>
        <v>0.00273972602739726</v>
      </c>
      <c r="H45" s="0" t="n">
        <v>65.7</v>
      </c>
      <c r="I45" s="0" t="n">
        <v>69.5</v>
      </c>
      <c r="J45" s="11" t="n">
        <f aca="false">(I45-H45)/1.96</f>
        <v>1.93877551020408</v>
      </c>
    </row>
    <row collapsed="false" customFormat="false" customHeight="false" hidden="false" ht="12.1" outlineLevel="0" r="46">
      <c r="A46" s="4" t="s">
        <v>25</v>
      </c>
      <c r="B46" s="4" t="s">
        <v>26</v>
      </c>
      <c r="C46" s="4" t="s">
        <v>28</v>
      </c>
      <c r="D46" s="4" t="n">
        <v>67</v>
      </c>
      <c r="E46" s="10" t="n">
        <f aca="false">0.5*(F46+G46)</f>
        <v>0.0438356164383562</v>
      </c>
      <c r="F46" s="10" t="n">
        <f aca="false">2/365</f>
        <v>0.00547945205479452</v>
      </c>
      <c r="G46" s="10" t="n">
        <f aca="false">30/365</f>
        <v>0.0821917808219178</v>
      </c>
      <c r="H46" s="0" t="n">
        <v>118.6</v>
      </c>
      <c r="I46" s="0" t="n">
        <v>132.6</v>
      </c>
      <c r="J46" s="11" t="n">
        <f aca="false">(I46-H46)/1.96</f>
        <v>7.14285714285714</v>
      </c>
    </row>
    <row collapsed="false" customFormat="false" customHeight="false" hidden="false" ht="12.1" outlineLevel="0" r="47">
      <c r="A47" s="4" t="s">
        <v>25</v>
      </c>
      <c r="B47" s="4" t="s">
        <v>26</v>
      </c>
      <c r="C47" s="4" t="s">
        <v>28</v>
      </c>
      <c r="D47" s="4" t="n">
        <v>55</v>
      </c>
      <c r="E47" s="10" t="n">
        <f aca="false">0.5*(F47+G47)</f>
        <v>0.124657534246575</v>
      </c>
      <c r="F47" s="10" t="n">
        <f aca="false">31/365</f>
        <v>0.0849315068493151</v>
      </c>
      <c r="G47" s="10" t="n">
        <f aca="false">60/365</f>
        <v>0.164383561643836</v>
      </c>
      <c r="H47" s="0" t="n">
        <v>139</v>
      </c>
      <c r="I47" s="0" t="n">
        <v>151.2</v>
      </c>
      <c r="J47" s="11" t="n">
        <f aca="false">(I47-H47)/1.96</f>
        <v>6.22448979591836</v>
      </c>
    </row>
    <row collapsed="false" customFormat="false" customHeight="false" hidden="false" ht="12.1" outlineLevel="0" r="48">
      <c r="A48" s="4" t="s">
        <v>25</v>
      </c>
      <c r="B48" s="4" t="s">
        <v>26</v>
      </c>
      <c r="C48" s="4" t="s">
        <v>28</v>
      </c>
      <c r="D48" s="4" t="n">
        <v>48</v>
      </c>
      <c r="E48" s="10" t="n">
        <f aca="false">0.5*(F48+G48)</f>
        <v>0.206849315068493</v>
      </c>
      <c r="F48" s="10" t="n">
        <f aca="false">61/365</f>
        <v>0.167123287671233</v>
      </c>
      <c r="G48" s="10" t="n">
        <f aca="false">90/365</f>
        <v>0.246575342465753</v>
      </c>
      <c r="H48" s="0" t="n">
        <v>155.6</v>
      </c>
      <c r="I48" s="0" t="n">
        <v>174.9</v>
      </c>
      <c r="J48" s="11" t="n">
        <f aca="false">(I48-H48)/1.96</f>
        <v>9.84693877551021</v>
      </c>
    </row>
    <row collapsed="false" customFormat="false" customHeight="false" hidden="false" ht="12.1" outlineLevel="0" r="49">
      <c r="A49" s="4" t="s">
        <v>25</v>
      </c>
      <c r="B49" s="4" t="s">
        <v>26</v>
      </c>
      <c r="C49" s="4" t="s">
        <v>28</v>
      </c>
      <c r="D49" s="4" t="n">
        <v>44</v>
      </c>
      <c r="E49" s="10" t="n">
        <f aca="false">0.5*(F49+G49)</f>
        <v>0.289041095890411</v>
      </c>
      <c r="F49" s="10" t="n">
        <f aca="false">91/365</f>
        <v>0.249315068493151</v>
      </c>
      <c r="G49" s="10" t="n">
        <f aca="false">120/365</f>
        <v>0.328767123287671</v>
      </c>
      <c r="H49" s="0" t="n">
        <v>183.3</v>
      </c>
      <c r="I49" s="0" t="n">
        <v>221.4</v>
      </c>
      <c r="J49" s="11" t="n">
        <f aca="false">(I49-H49)/1.96</f>
        <v>19.4387755102041</v>
      </c>
    </row>
    <row collapsed="false" customFormat="false" customHeight="false" hidden="false" ht="12.1" outlineLevel="0" r="50">
      <c r="A50" s="4" t="s">
        <v>25</v>
      </c>
      <c r="B50" s="4" t="s">
        <v>26</v>
      </c>
      <c r="C50" s="4" t="s">
        <v>28</v>
      </c>
      <c r="D50" s="4" t="n">
        <v>36</v>
      </c>
      <c r="E50" s="10" t="n">
        <f aca="false">0.5*(F50+G50)</f>
        <v>0.371232876712329</v>
      </c>
      <c r="F50" s="10" t="n">
        <f aca="false">121/365</f>
        <v>0.331506849315068</v>
      </c>
      <c r="G50" s="10" t="n">
        <f aca="false">150/365</f>
        <v>0.410958904109589</v>
      </c>
      <c r="H50" s="0" t="n">
        <v>200.5</v>
      </c>
      <c r="I50" s="0" t="n">
        <v>232.2</v>
      </c>
      <c r="J50" s="11" t="n">
        <f aca="false">(I50-H50)/1.96</f>
        <v>16.1734693877551</v>
      </c>
    </row>
    <row collapsed="false" customFormat="false" customHeight="false" hidden="false" ht="12.1" outlineLevel="0" r="51">
      <c r="A51" s="4" t="s">
        <v>25</v>
      </c>
      <c r="B51" s="4" t="s">
        <v>26</v>
      </c>
      <c r="C51" s="4" t="s">
        <v>28</v>
      </c>
      <c r="D51" s="4" t="n">
        <v>34</v>
      </c>
      <c r="E51" s="10" t="n">
        <f aca="false">0.5*(F51+G51)</f>
        <v>0.453424657534247</v>
      </c>
      <c r="F51" s="10" t="n">
        <f aca="false">151/365</f>
        <v>0.413698630136986</v>
      </c>
      <c r="G51" s="10" t="n">
        <f aca="false">180/365</f>
        <v>0.493150684931507</v>
      </c>
      <c r="H51" s="0" t="n">
        <v>220</v>
      </c>
      <c r="I51" s="0" t="n">
        <v>252.5</v>
      </c>
      <c r="J51" s="11" t="n">
        <f aca="false">(I51-H51)/1.96</f>
        <v>16.5816326530612</v>
      </c>
    </row>
    <row collapsed="false" customFormat="false" customHeight="false" hidden="false" ht="12.1" outlineLevel="0" r="52">
      <c r="A52" s="4" t="s">
        <v>25</v>
      </c>
      <c r="B52" s="4" t="s">
        <v>26</v>
      </c>
      <c r="C52" s="4" t="s">
        <v>28</v>
      </c>
      <c r="D52" s="4" t="n">
        <v>42</v>
      </c>
      <c r="E52" s="4" t="n">
        <f aca="false">0.5*(F52+G52)</f>
        <v>1</v>
      </c>
      <c r="F52" s="4" t="n">
        <v>1</v>
      </c>
      <c r="G52" s="4" t="n">
        <v>1</v>
      </c>
      <c r="H52" s="0" t="n">
        <v>283</v>
      </c>
      <c r="I52" s="0" t="n">
        <v>313.5</v>
      </c>
      <c r="J52" s="11" t="n">
        <f aca="false">(I52-H52)/1.96</f>
        <v>15.5612244897959</v>
      </c>
    </row>
    <row collapsed="false" customFormat="false" customHeight="false" hidden="false" ht="12.1" outlineLevel="0" r="53">
      <c r="A53" s="4" t="s">
        <v>25</v>
      </c>
      <c r="B53" s="4" t="s">
        <v>26</v>
      </c>
      <c r="C53" s="4" t="s">
        <v>28</v>
      </c>
      <c r="D53" s="4" t="n">
        <v>28</v>
      </c>
      <c r="E53" s="4" t="n">
        <f aca="false">0.5*(F53+G53)</f>
        <v>2</v>
      </c>
      <c r="F53" s="4" t="n">
        <v>2</v>
      </c>
      <c r="G53" s="4" t="n">
        <v>2</v>
      </c>
      <c r="H53" s="0" t="n">
        <v>413.7</v>
      </c>
      <c r="I53" s="0" t="n">
        <v>523.7</v>
      </c>
      <c r="J53" s="11" t="n">
        <f aca="false">(I53-H53)/1.96</f>
        <v>56.1224489795919</v>
      </c>
    </row>
    <row collapsed="false" customFormat="false" customHeight="false" hidden="false" ht="12.1" outlineLevel="0" r="54">
      <c r="A54" s="4" t="s">
        <v>25</v>
      </c>
      <c r="B54" s="4" t="s">
        <v>26</v>
      </c>
      <c r="C54" s="4" t="s">
        <v>28</v>
      </c>
      <c r="D54" s="4" t="n">
        <v>39</v>
      </c>
      <c r="E54" s="4" t="n">
        <f aca="false">0.5*(F54+G54)</f>
        <v>3</v>
      </c>
      <c r="F54" s="4" t="n">
        <v>3</v>
      </c>
      <c r="G54" s="4" t="n">
        <v>3</v>
      </c>
      <c r="H54" s="0" t="n">
        <v>505.3</v>
      </c>
      <c r="I54" s="0" t="n">
        <v>561.2</v>
      </c>
      <c r="J54" s="11" t="n">
        <f aca="false">(I54-H54)/1.96</f>
        <v>28.5204081632653</v>
      </c>
    </row>
    <row collapsed="false" customFormat="false" customHeight="false" hidden="false" ht="12.1" outlineLevel="0" r="55">
      <c r="A55" s="4" t="s">
        <v>25</v>
      </c>
      <c r="B55" s="4" t="s">
        <v>26</v>
      </c>
      <c r="C55" s="4" t="s">
        <v>28</v>
      </c>
      <c r="D55" s="4" t="n">
        <v>31</v>
      </c>
      <c r="E55" s="4" t="n">
        <f aca="false">0.5*(F55+G55)</f>
        <v>4</v>
      </c>
      <c r="F55" s="4" t="n">
        <v>4</v>
      </c>
      <c r="G55" s="4" t="n">
        <v>4</v>
      </c>
      <c r="H55" s="0" t="n">
        <v>527.4</v>
      </c>
      <c r="I55" s="0" t="n">
        <v>580.5</v>
      </c>
      <c r="J55" s="11" t="n">
        <f aca="false">(I55-H55)/1.96</f>
        <v>27.0918367346939</v>
      </c>
    </row>
    <row collapsed="false" customFormat="false" customHeight="false" hidden="false" ht="12.1" outlineLevel="0" r="56">
      <c r="A56" s="4" t="s">
        <v>25</v>
      </c>
      <c r="B56" s="4" t="s">
        <v>26</v>
      </c>
      <c r="C56" s="4" t="s">
        <v>28</v>
      </c>
      <c r="D56" s="4" t="n">
        <v>19</v>
      </c>
      <c r="E56" s="4" t="n">
        <f aca="false">0.5*(F56+G56)</f>
        <v>5</v>
      </c>
      <c r="F56" s="4" t="n">
        <v>5</v>
      </c>
      <c r="G56" s="4" t="n">
        <v>5</v>
      </c>
      <c r="H56" s="0" t="n">
        <v>553.4</v>
      </c>
      <c r="I56" s="0" t="n">
        <v>631.7</v>
      </c>
      <c r="J56" s="11" t="n">
        <f aca="false">(I56-H56)/1.96</f>
        <v>39.9489795918368</v>
      </c>
    </row>
    <row collapsed="false" customFormat="false" customHeight="false" hidden="false" ht="12.1" outlineLevel="0" r="57">
      <c r="A57" s="4" t="s">
        <v>25</v>
      </c>
      <c r="B57" s="4" t="s">
        <v>26</v>
      </c>
      <c r="C57" s="4" t="s">
        <v>28</v>
      </c>
      <c r="D57" s="4" t="n">
        <v>39</v>
      </c>
      <c r="E57" s="4" t="n">
        <f aca="false">0.5*(F57+G57)</f>
        <v>6</v>
      </c>
      <c r="F57" s="4" t="n">
        <v>6</v>
      </c>
      <c r="G57" s="4" t="n">
        <v>6</v>
      </c>
      <c r="H57" s="0" t="n">
        <v>618.7</v>
      </c>
      <c r="I57" s="0" t="n">
        <v>680.4</v>
      </c>
      <c r="J57" s="11" t="n">
        <f aca="false">(I57-H57)/1.96</f>
        <v>31.4795918367347</v>
      </c>
    </row>
    <row collapsed="false" customFormat="false" customHeight="false" hidden="false" ht="12.1" outlineLevel="0" r="58">
      <c r="A58" s="4" t="s">
        <v>25</v>
      </c>
      <c r="B58" s="4" t="s">
        <v>26</v>
      </c>
      <c r="C58" s="4" t="s">
        <v>28</v>
      </c>
      <c r="D58" s="4" t="n">
        <v>20</v>
      </c>
      <c r="E58" s="4" t="n">
        <f aca="false">0.5*(F58+G58)</f>
        <v>7</v>
      </c>
      <c r="F58" s="4" t="n">
        <v>7</v>
      </c>
      <c r="G58" s="4" t="n">
        <v>7</v>
      </c>
      <c r="H58" s="0" t="n">
        <v>612</v>
      </c>
      <c r="I58" s="0" t="n">
        <v>689.4</v>
      </c>
      <c r="J58" s="11" t="n">
        <f aca="false">(I58-H58)/1.96</f>
        <v>39.4897959183673</v>
      </c>
    </row>
    <row collapsed="false" customFormat="false" customHeight="false" hidden="false" ht="12.1" outlineLevel="0" r="59">
      <c r="A59" s="4" t="s">
        <v>25</v>
      </c>
      <c r="B59" s="4" t="s">
        <v>26</v>
      </c>
      <c r="C59" s="4" t="s">
        <v>28</v>
      </c>
      <c r="D59" s="4" t="n">
        <v>26</v>
      </c>
      <c r="E59" s="4" t="n">
        <f aca="false">0.5*(F59+G59)</f>
        <v>8</v>
      </c>
      <c r="F59" s="4" t="n">
        <v>8</v>
      </c>
      <c r="G59" s="4" t="n">
        <v>8</v>
      </c>
      <c r="H59" s="0" t="n">
        <v>752.3</v>
      </c>
      <c r="I59" s="0" t="n">
        <v>833.9</v>
      </c>
      <c r="J59" s="11" t="n">
        <f aca="false">(I59-H59)/1.96</f>
        <v>41.6326530612245</v>
      </c>
    </row>
    <row collapsed="false" customFormat="false" customHeight="false" hidden="false" ht="12.1" outlineLevel="0" r="60">
      <c r="A60" s="4" t="s">
        <v>25</v>
      </c>
      <c r="B60" s="4" t="s">
        <v>26</v>
      </c>
      <c r="C60" s="4" t="s">
        <v>28</v>
      </c>
      <c r="D60" s="4" t="n">
        <v>22</v>
      </c>
      <c r="E60" s="4" t="n">
        <f aca="false">0.5*(F60+G60)</f>
        <v>9</v>
      </c>
      <c r="F60" s="4" t="n">
        <v>9</v>
      </c>
      <c r="G60" s="4" t="n">
        <v>9</v>
      </c>
      <c r="H60" s="0" t="n">
        <v>911.8</v>
      </c>
      <c r="I60" s="0" t="n">
        <v>1026.8</v>
      </c>
      <c r="J60" s="11" t="n">
        <f aca="false">(I60-H60)/1.96</f>
        <v>58.6734693877551</v>
      </c>
    </row>
    <row collapsed="false" customFormat="false" customHeight="false" hidden="false" ht="12.1" outlineLevel="0" r="61">
      <c r="A61" s="4" t="s">
        <v>25</v>
      </c>
      <c r="B61" s="4" t="s">
        <v>26</v>
      </c>
      <c r="C61" s="4" t="s">
        <v>28</v>
      </c>
      <c r="D61" s="4" t="n">
        <v>15</v>
      </c>
      <c r="E61" s="4" t="n">
        <f aca="false">0.5*(F61+G61)</f>
        <v>10</v>
      </c>
      <c r="F61" s="4" t="n">
        <v>10</v>
      </c>
      <c r="G61" s="4" t="n">
        <v>10</v>
      </c>
      <c r="H61" s="0" t="n">
        <v>845.6</v>
      </c>
      <c r="I61" s="0" t="n">
        <v>967.1</v>
      </c>
      <c r="J61" s="11" t="n">
        <f aca="false">(I61-H61)/1.96</f>
        <v>61.9897959183674</v>
      </c>
    </row>
    <row collapsed="false" customFormat="false" customHeight="false" hidden="false" ht="12.1" outlineLevel="0" r="62">
      <c r="A62" s="4" t="s">
        <v>25</v>
      </c>
      <c r="B62" s="4" t="s">
        <v>26</v>
      </c>
      <c r="C62" s="4" t="s">
        <v>28</v>
      </c>
      <c r="D62" s="4" t="n">
        <v>10</v>
      </c>
      <c r="E62" s="4" t="n">
        <f aca="false">0.5*(F62+G62)</f>
        <v>11</v>
      </c>
      <c r="F62" s="4" t="n">
        <v>11</v>
      </c>
      <c r="G62" s="4" t="n">
        <v>11</v>
      </c>
      <c r="H62" s="0" t="n">
        <v>1095</v>
      </c>
      <c r="I62" s="0" t="n">
        <v>1190.6</v>
      </c>
      <c r="J62" s="11" t="n">
        <f aca="false">(I62-H62)/1.96</f>
        <v>48.7755102040816</v>
      </c>
    </row>
    <row collapsed="false" customFormat="false" customHeight="false" hidden="false" ht="12.1" outlineLevel="0" r="63">
      <c r="A63" s="4" t="s">
        <v>25</v>
      </c>
      <c r="B63" s="4" t="s">
        <v>26</v>
      </c>
      <c r="C63" s="4" t="s">
        <v>28</v>
      </c>
      <c r="D63" s="4" t="n">
        <v>12</v>
      </c>
      <c r="E63" s="4" t="n">
        <f aca="false">0.5*(F63+G63)</f>
        <v>12</v>
      </c>
      <c r="F63" s="4" t="n">
        <v>12</v>
      </c>
      <c r="G63" s="4" t="n">
        <v>12</v>
      </c>
      <c r="H63" s="0" t="n">
        <v>989.1</v>
      </c>
      <c r="I63" s="0" t="n">
        <v>1181.7</v>
      </c>
      <c r="J63" s="11" t="n">
        <f aca="false">(I63-H63)/1.96</f>
        <v>98.265306122449</v>
      </c>
    </row>
    <row collapsed="false" customFormat="false" customHeight="false" hidden="false" ht="12.1" outlineLevel="0" r="64">
      <c r="A64" s="4" t="s">
        <v>25</v>
      </c>
      <c r="B64" s="4" t="s">
        <v>26</v>
      </c>
      <c r="C64" s="4" t="s">
        <v>28</v>
      </c>
      <c r="D64" s="4" t="n">
        <v>19</v>
      </c>
      <c r="E64" s="4" t="n">
        <f aca="false">0.5*(F64+G64)</f>
        <v>13</v>
      </c>
      <c r="F64" s="4" t="n">
        <v>13</v>
      </c>
      <c r="G64" s="4" t="n">
        <v>13</v>
      </c>
      <c r="H64" s="0" t="n">
        <v>1050.2</v>
      </c>
      <c r="I64" s="0" t="n">
        <v>1187.1</v>
      </c>
      <c r="J64" s="11" t="n">
        <f aca="false">(I64-H64)/1.96</f>
        <v>69.8469387755101</v>
      </c>
    </row>
    <row collapsed="false" customFormat="false" customHeight="false" hidden="false" ht="12.1" outlineLevel="0" r="65">
      <c r="A65" s="4" t="s">
        <v>25</v>
      </c>
      <c r="B65" s="4" t="s">
        <v>26</v>
      </c>
      <c r="C65" s="4" t="s">
        <v>28</v>
      </c>
      <c r="D65" s="4" t="n">
        <v>11</v>
      </c>
      <c r="E65" s="4" t="n">
        <f aca="false">0.5*(F65+G65)</f>
        <v>14</v>
      </c>
      <c r="F65" s="4" t="n">
        <v>14</v>
      </c>
      <c r="G65" s="4" t="n">
        <v>14</v>
      </c>
      <c r="H65" s="0" t="n">
        <v>1194.5</v>
      </c>
      <c r="I65" s="0" t="n">
        <v>1307.5</v>
      </c>
      <c r="J65" s="11" t="n">
        <f aca="false">(I65-H65)/1.96</f>
        <v>57.6530612244898</v>
      </c>
    </row>
    <row collapsed="false" customFormat="false" customHeight="false" hidden="false" ht="12.1" outlineLevel="0" r="66">
      <c r="A66" s="4" t="s">
        <v>25</v>
      </c>
      <c r="B66" s="4" t="s">
        <v>26</v>
      </c>
      <c r="C66" s="4" t="s">
        <v>28</v>
      </c>
      <c r="D66" s="0" t="n">
        <v>28</v>
      </c>
      <c r="E66" s="4" t="n">
        <f aca="false">0.5*(F66+G66)</f>
        <v>15</v>
      </c>
      <c r="F66" s="4" t="n">
        <v>15</v>
      </c>
      <c r="G66" s="4" t="n">
        <v>15</v>
      </c>
      <c r="H66" s="0" t="n">
        <v>1307.6</v>
      </c>
      <c r="I66" s="0" t="n">
        <v>1418.2</v>
      </c>
      <c r="J66" s="11" t="n">
        <f aca="false">(I66-H66)/1.96</f>
        <v>56.4285714285715</v>
      </c>
    </row>
    <row collapsed="false" customFormat="false" customHeight="false" hidden="false" ht="12.1" outlineLevel="0" r="67">
      <c r="A67" s="4" t="s">
        <v>25</v>
      </c>
      <c r="B67" s="4" t="s">
        <v>26</v>
      </c>
      <c r="C67" s="4" t="s">
        <v>28</v>
      </c>
      <c r="D67" s="0" t="n">
        <v>16</v>
      </c>
      <c r="E67" s="4" t="n">
        <f aca="false">0.5*(F67+G67)</f>
        <v>16</v>
      </c>
      <c r="F67" s="4" t="n">
        <v>16</v>
      </c>
      <c r="G67" s="4" t="n">
        <v>16</v>
      </c>
      <c r="H67" s="0" t="n">
        <v>1347.5</v>
      </c>
      <c r="I67" s="0" t="n">
        <v>1560.6</v>
      </c>
      <c r="J67" s="11" t="n">
        <f aca="false">(I67-H67)/1.96</f>
        <v>108.724489795918</v>
      </c>
    </row>
    <row collapsed="false" customFormat="false" customHeight="false" hidden="false" ht="12.1" outlineLevel="0" r="68">
      <c r="A68" s="4" t="s">
        <v>25</v>
      </c>
      <c r="B68" s="4" t="s">
        <v>26</v>
      </c>
      <c r="C68" s="4" t="s">
        <v>28</v>
      </c>
      <c r="D68" s="0" t="n">
        <v>36</v>
      </c>
      <c r="E68" s="4" t="n">
        <f aca="false">0.5*(F68+G68)</f>
        <v>17</v>
      </c>
      <c r="F68" s="4" t="n">
        <v>17</v>
      </c>
      <c r="G68" s="4" t="n">
        <v>17</v>
      </c>
      <c r="H68" s="0" t="n">
        <v>1398.4</v>
      </c>
      <c r="I68" s="0" t="n">
        <v>1546.3</v>
      </c>
      <c r="J68" s="11" t="n">
        <f aca="false">(I68-H68)/1.96</f>
        <v>75.4591836734693</v>
      </c>
    </row>
    <row collapsed="false" customFormat="false" customHeight="false" hidden="false" ht="12.1" outlineLevel="0" r="69">
      <c r="A69" s="4" t="s">
        <v>25</v>
      </c>
      <c r="B69" s="4" t="s">
        <v>26</v>
      </c>
      <c r="C69" s="4" t="s">
        <v>28</v>
      </c>
      <c r="D69" s="0" t="n">
        <v>26</v>
      </c>
      <c r="E69" s="4" t="n">
        <f aca="false">0.5*(F69+G69)</f>
        <v>18</v>
      </c>
      <c r="F69" s="4" t="n">
        <v>18</v>
      </c>
      <c r="G69" s="4" t="n">
        <v>18</v>
      </c>
      <c r="H69" s="0" t="n">
        <v>1504.4</v>
      </c>
      <c r="I69" s="0" t="n">
        <v>1658.2</v>
      </c>
      <c r="J69" s="11" t="n">
        <f aca="false">(I69-H69)/1.96</f>
        <v>78.469387755102</v>
      </c>
    </row>
    <row collapsed="false" customFormat="false" customHeight="false" hidden="false" ht="12.1" outlineLevel="0" r="70">
      <c r="A70" s="4" t="s">
        <v>25</v>
      </c>
      <c r="B70" s="4" t="s">
        <v>26</v>
      </c>
      <c r="C70" s="4" t="s">
        <v>28</v>
      </c>
      <c r="D70" s="0" t="n">
        <v>36</v>
      </c>
      <c r="E70" s="4" t="n">
        <f aca="false">0.5*(F70+G70)</f>
        <v>19</v>
      </c>
      <c r="F70" s="4" t="n">
        <v>19</v>
      </c>
      <c r="G70" s="4" t="n">
        <v>19</v>
      </c>
      <c r="H70" s="0" t="n">
        <v>1456.3</v>
      </c>
      <c r="I70" s="0" t="n">
        <v>1562.4</v>
      </c>
      <c r="J70" s="11" t="n">
        <f aca="false">(I70-H70)/1.96</f>
        <v>54.1326530612246</v>
      </c>
    </row>
    <row collapsed="false" customFormat="false" customHeight="false" hidden="false" ht="12.1" outlineLevel="0" r="71">
      <c r="A71" s="4" t="s">
        <v>25</v>
      </c>
      <c r="B71" s="4" t="s">
        <v>26</v>
      </c>
      <c r="C71" s="4" t="s">
        <v>28</v>
      </c>
      <c r="D71" s="0" t="n">
        <v>250</v>
      </c>
      <c r="E71" s="4" t="n">
        <f aca="false">0.5*(F71+G71)</f>
        <v>24.5</v>
      </c>
      <c r="F71" s="0" t="n">
        <v>20</v>
      </c>
      <c r="G71" s="0" t="n">
        <v>29</v>
      </c>
      <c r="H71" s="0" t="n">
        <v>1543.3</v>
      </c>
      <c r="I71" s="0" t="n">
        <v>1587.7</v>
      </c>
      <c r="J71" s="11" t="n">
        <f aca="false">(I71-H71)*SQRT(D71)/1.96</f>
        <v>358.176347223154</v>
      </c>
    </row>
    <row collapsed="false" customFormat="false" customHeight="false" hidden="false" ht="12.1" outlineLevel="0" r="72">
      <c r="A72" s="4" t="s">
        <v>25</v>
      </c>
      <c r="B72" s="4" t="s">
        <v>26</v>
      </c>
      <c r="C72" s="4" t="s">
        <v>28</v>
      </c>
      <c r="D72" s="0" t="n">
        <v>329</v>
      </c>
      <c r="E72" s="4" t="n">
        <f aca="false">0.5*(F72+G72)</f>
        <v>34.5</v>
      </c>
      <c r="F72" s="0" t="n">
        <v>30</v>
      </c>
      <c r="G72" s="0" t="n">
        <v>39</v>
      </c>
      <c r="H72" s="0" t="n">
        <v>1591.6</v>
      </c>
      <c r="I72" s="0" t="n">
        <v>1631.3</v>
      </c>
      <c r="J72" s="11" t="n">
        <f aca="false">(I72-H72)*SQRT(D72)/1.96</f>
        <v>367.394274869652</v>
      </c>
    </row>
    <row collapsed="false" customFormat="false" customHeight="false" hidden="false" ht="12.1" outlineLevel="0" r="73">
      <c r="A73" s="4" t="s">
        <v>25</v>
      </c>
      <c r="B73" s="4" t="s">
        <v>26</v>
      </c>
      <c r="C73" s="4" t="s">
        <v>28</v>
      </c>
      <c r="D73" s="0" t="n">
        <v>363</v>
      </c>
      <c r="E73" s="4" t="n">
        <f aca="false">0.5*(F73+G73)</f>
        <v>44.5</v>
      </c>
      <c r="F73" s="0" t="n">
        <v>40</v>
      </c>
      <c r="G73" s="0" t="n">
        <v>49</v>
      </c>
      <c r="H73" s="0" t="n">
        <v>1557.9</v>
      </c>
      <c r="I73" s="0" t="n">
        <v>1594.9</v>
      </c>
      <c r="J73" s="11" t="n">
        <f aca="false">(I73-H73)*SQRT(D73)/1.96</f>
        <v>359.665652388027</v>
      </c>
    </row>
    <row collapsed="false" customFormat="false" customHeight="false" hidden="false" ht="12.1" outlineLevel="0" r="74">
      <c r="A74" s="4" t="s">
        <v>25</v>
      </c>
      <c r="B74" s="4" t="s">
        <v>26</v>
      </c>
      <c r="C74" s="4" t="s">
        <v>28</v>
      </c>
      <c r="D74" s="0" t="n">
        <v>411</v>
      </c>
      <c r="E74" s="4" t="n">
        <f aca="false">0.5*(F74+G74)</f>
        <v>54.5</v>
      </c>
      <c r="F74" s="0" t="n">
        <v>50</v>
      </c>
      <c r="G74" s="0" t="n">
        <v>59</v>
      </c>
      <c r="H74" s="0" t="n">
        <v>1495.2</v>
      </c>
      <c r="I74" s="0" t="n">
        <v>1530.5</v>
      </c>
      <c r="J74" s="11" t="n">
        <f aca="false">(I74-H74)*SQRT(D74)/1.96</f>
        <v>365.123297512642</v>
      </c>
    </row>
    <row collapsed="false" customFormat="false" customHeight="false" hidden="false" ht="12.1" outlineLevel="0" r="75">
      <c r="A75" s="4" t="s">
        <v>25</v>
      </c>
      <c r="B75" s="4" t="s">
        <v>26</v>
      </c>
      <c r="C75" s="4" t="s">
        <v>28</v>
      </c>
      <c r="D75" s="0" t="n">
        <v>407</v>
      </c>
      <c r="E75" s="4" t="n">
        <f aca="false">0.5*(F75+G75)</f>
        <v>64.5</v>
      </c>
      <c r="F75" s="0" t="n">
        <v>60</v>
      </c>
      <c r="G75" s="0" t="n">
        <v>69</v>
      </c>
      <c r="H75" s="0" t="n">
        <v>1408.5</v>
      </c>
      <c r="I75" s="0" t="n">
        <v>1442.1</v>
      </c>
      <c r="J75" s="11" t="n">
        <f aca="false">(I75-H75)*SQRT(D75)/1.96</f>
        <v>345.844131459976</v>
      </c>
    </row>
    <row collapsed="false" customFormat="false" customHeight="false" hidden="false" ht="12.1" outlineLevel="0" r="76">
      <c r="A76" s="4" t="s">
        <v>25</v>
      </c>
      <c r="B76" s="4" t="s">
        <v>26</v>
      </c>
      <c r="C76" s="4" t="s">
        <v>28</v>
      </c>
      <c r="D76" s="0" t="n">
        <v>358</v>
      </c>
      <c r="E76" s="4" t="n">
        <f aca="false">0.5*(F76+G76)</f>
        <v>74.5</v>
      </c>
      <c r="F76" s="0" t="n">
        <v>70</v>
      </c>
      <c r="G76" s="0" t="n">
        <v>79</v>
      </c>
      <c r="H76" s="0" t="n">
        <v>1252.3</v>
      </c>
      <c r="I76" s="0" t="n">
        <v>1281.7</v>
      </c>
      <c r="J76" s="11" t="n">
        <f aca="false">(I76-H76)*SQRT(D76)/1.96</f>
        <v>283.813318926368</v>
      </c>
    </row>
    <row collapsed="false" customFormat="false" customHeight="false" hidden="false" ht="12.1" outlineLevel="0" r="77">
      <c r="A77" s="4" t="s">
        <v>25</v>
      </c>
      <c r="B77" s="4" t="s">
        <v>26</v>
      </c>
      <c r="C77" s="4" t="s">
        <v>28</v>
      </c>
      <c r="D77" s="0" t="n">
        <v>142</v>
      </c>
      <c r="E77" s="4" t="n">
        <f aca="false">0.5*(F77+G77)</f>
        <v>84.5</v>
      </c>
      <c r="F77" s="0" t="n">
        <v>80</v>
      </c>
      <c r="G77" s="0" t="n">
        <v>89</v>
      </c>
      <c r="H77" s="0" t="n">
        <v>1172.7</v>
      </c>
      <c r="I77" s="0" t="n">
        <v>1216.8</v>
      </c>
      <c r="J77" s="11" t="n">
        <f aca="false">(I77-H77)*SQRT(D77)/1.96</f>
        <v>268.118443975792</v>
      </c>
    </row>
    <row collapsed="false" customFormat="false" customHeight="false" hidden="false" ht="12.1" outlineLevel="0" r="78">
      <c r="A78" s="4" t="s">
        <v>25</v>
      </c>
      <c r="B78" s="4" t="s">
        <v>26</v>
      </c>
      <c r="C78" s="4" t="s">
        <v>28</v>
      </c>
      <c r="D78" s="0" t="n">
        <v>6</v>
      </c>
      <c r="E78" s="4" t="n">
        <f aca="false">0.5*(F78+G78)</f>
        <v>94.5</v>
      </c>
      <c r="F78" s="0" t="n">
        <v>90</v>
      </c>
      <c r="G78" s="0" t="n">
        <v>99</v>
      </c>
      <c r="H78" s="0" t="n">
        <v>1035</v>
      </c>
      <c r="I78" s="0" t="n">
        <v>1302.2</v>
      </c>
      <c r="J78" s="11" t="n">
        <f aca="false">(I78-H78)*SQRT(D78)/1.96</f>
        <v>333.930438403911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