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yuanwie/Documents/FYP/Key Documents/A - Final Report/"/>
    </mc:Choice>
  </mc:AlternateContent>
  <xr:revisionPtr revIDLastSave="0" documentId="13_ncr:1_{80EE11E4-5671-2C41-AEA0-4E797EBF4560}" xr6:coauthVersionLast="46" xr6:coauthVersionMax="46" xr10:uidLastSave="{00000000-0000-0000-0000-000000000000}"/>
  <bookViews>
    <workbookView xWindow="780" yWindow="1000" windowWidth="27640" windowHeight="15940" activeTab="3" xr2:uid="{3457E5E9-56B9-3F45-AC84-9FCDC92C6E75}"/>
  </bookViews>
  <sheets>
    <sheet name="Cold-Start Emission" sheetId="2" r:id="rId1"/>
    <sheet name="Postcode - GSS" sheetId="5" r:id="rId2"/>
    <sheet name="GSS Codes Details" sheetId="6" r:id="rId3"/>
    <sheet name="Data Process Flow Diagrams" sheetId="1" r:id="rId4"/>
    <sheet name="Outward Postcode Analysis" sheetId="7" r:id="rId5"/>
  </sheets>
  <externalReferences>
    <externalReference r:id="rId6"/>
  </externalReferences>
  <definedNames>
    <definedName name="LAD_DEC_2019_UK_NC" localSheetId="4">#REF!</definedName>
    <definedName name="LAD_DEC_2019_UK_NC" localSheetId="1">#REF!</definedName>
    <definedName name="LAD_DEC_2019_UK_N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9" i="7" l="1"/>
  <c r="K61" i="7" s="1"/>
  <c r="J59" i="7"/>
  <c r="J61" i="7" s="1"/>
  <c r="I59" i="7"/>
  <c r="I61" i="7" s="1"/>
  <c r="H59" i="7"/>
  <c r="H61" i="7" s="1"/>
  <c r="Z5" i="7"/>
  <c r="K18" i="7"/>
  <c r="J18" i="7"/>
  <c r="J38" i="7" s="1"/>
  <c r="AC5" i="7" s="1"/>
  <c r="I18" i="7"/>
  <c r="H18" i="7"/>
  <c r="H38" i="7" s="1"/>
  <c r="AA5" i="7" s="1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H130" i="5"/>
  <c r="G130" i="5"/>
  <c r="A126" i="5"/>
  <c r="A123" i="5"/>
  <c r="L116" i="5"/>
  <c r="M114" i="5"/>
  <c r="L114" i="5"/>
  <c r="G111" i="5"/>
  <c r="F111" i="5"/>
  <c r="L110" i="5"/>
  <c r="L117" i="5" s="1"/>
  <c r="L118" i="5" s="1"/>
  <c r="F104" i="5"/>
  <c r="E104" i="5"/>
  <c r="J77" i="5"/>
  <c r="I116" i="5" s="1"/>
  <c r="M116" i="5" s="1"/>
  <c r="I77" i="5"/>
  <c r="J76" i="5"/>
  <c r="I76" i="5"/>
  <c r="J75" i="5"/>
  <c r="I75" i="5"/>
  <c r="J74" i="5"/>
  <c r="I110" i="5" s="1"/>
  <c r="M110" i="5" s="1"/>
  <c r="I74" i="5"/>
  <c r="K74" i="5" s="1"/>
  <c r="H70" i="5"/>
  <c r="G70" i="5"/>
  <c r="H60" i="5"/>
  <c r="G60" i="5"/>
  <c r="J46" i="2"/>
  <c r="J45" i="2"/>
  <c r="J44" i="2"/>
  <c r="J43" i="2"/>
  <c r="J23" i="2"/>
  <c r="J22" i="2"/>
  <c r="J21" i="2"/>
  <c r="J20" i="2"/>
  <c r="J19" i="2"/>
  <c r="J18" i="2"/>
  <c r="J17" i="2"/>
  <c r="J16" i="2"/>
  <c r="K46" i="2"/>
  <c r="K45" i="2"/>
  <c r="K44" i="2"/>
  <c r="K43" i="2"/>
  <c r="K23" i="2"/>
  <c r="K22" i="2"/>
  <c r="K21" i="2"/>
  <c r="K20" i="2"/>
  <c r="K19" i="2"/>
  <c r="K18" i="2"/>
  <c r="K17" i="2"/>
  <c r="K16" i="2"/>
  <c r="I46" i="2"/>
  <c r="I45" i="2"/>
  <c r="I44" i="2"/>
  <c r="I43" i="2"/>
  <c r="I23" i="2"/>
  <c r="I22" i="2"/>
  <c r="I21" i="2"/>
  <c r="I20" i="2"/>
  <c r="I19" i="2"/>
  <c r="I18" i="2"/>
  <c r="I17" i="2"/>
  <c r="I16" i="2"/>
  <c r="F36" i="2"/>
  <c r="F35" i="2"/>
  <c r="F34" i="2"/>
  <c r="F33" i="2"/>
  <c r="F32" i="2"/>
  <c r="F31" i="2"/>
  <c r="K77" i="5" l="1"/>
  <c r="K76" i="5"/>
  <c r="K75" i="5"/>
  <c r="H39" i="7"/>
  <c r="H40" i="7"/>
  <c r="I38" i="7"/>
  <c r="I40" i="7" s="1"/>
  <c r="J39" i="7"/>
  <c r="J40" i="7"/>
  <c r="K38" i="7"/>
  <c r="K39" i="7" s="1"/>
  <c r="E385" i="6"/>
  <c r="I115" i="5"/>
  <c r="M115" i="5" s="1"/>
  <c r="M117" i="5" s="1"/>
  <c r="M118" i="5" s="1"/>
  <c r="AB5" i="7" l="1"/>
  <c r="I39" i="7"/>
  <c r="K40" i="7"/>
  <c r="L46" i="2" l="1"/>
  <c r="L45" i="2"/>
  <c r="L44" i="2"/>
  <c r="L43" i="2"/>
  <c r="H36" i="2"/>
  <c r="D35" i="2"/>
  <c r="H34" i="2"/>
  <c r="H33" i="2"/>
  <c r="H32" i="2"/>
  <c r="C31" i="2"/>
  <c r="G23" i="2"/>
  <c r="G22" i="2"/>
  <c r="G21" i="2"/>
  <c r="G20" i="2"/>
  <c r="L19" i="2"/>
  <c r="G19" i="2"/>
  <c r="L18" i="2"/>
  <c r="G18" i="2"/>
  <c r="L17" i="2"/>
  <c r="L16" i="2"/>
  <c r="D4" i="1"/>
  <c r="P30" i="1" s="1"/>
  <c r="S8" i="1"/>
  <c r="U14" i="1" s="1"/>
  <c r="V8" i="1"/>
  <c r="BP71" i="1"/>
  <c r="BP70" i="1"/>
  <c r="CC63" i="1"/>
  <c r="BP57" i="1"/>
  <c r="BP56" i="1"/>
  <c r="BV48" i="1"/>
  <c r="CJ47" i="1"/>
  <c r="BV47" i="1"/>
  <c r="BW52" i="1" s="1"/>
  <c r="Y45" i="1"/>
  <c r="V45" i="1"/>
  <c r="S45" i="1"/>
  <c r="Y44" i="1"/>
  <c r="Z49" i="1" s="1"/>
  <c r="V44" i="1"/>
  <c r="U51" i="1" s="1"/>
  <c r="S44" i="1"/>
  <c r="U50" i="1" s="1"/>
  <c r="CM38" i="1"/>
  <c r="BP35" i="1"/>
  <c r="AJ42" i="1"/>
  <c r="CM37" i="1"/>
  <c r="BP34" i="1"/>
  <c r="AJ41" i="1"/>
  <c r="AQ35" i="1" s="1"/>
  <c r="DA29" i="1"/>
  <c r="CD26" i="1"/>
  <c r="BV26" i="1"/>
  <c r="BD33" i="1"/>
  <c r="DA28" i="1"/>
  <c r="DB33" i="1" s="1"/>
  <c r="CJ25" i="1"/>
  <c r="CD25" i="1"/>
  <c r="CE32" i="1" s="1"/>
  <c r="BV25" i="1"/>
  <c r="BW30" i="1" s="1"/>
  <c r="BM32" i="1"/>
  <c r="BD32" i="1"/>
  <c r="BE37" i="1" s="1"/>
  <c r="Y28" i="1"/>
  <c r="Y27" i="1"/>
  <c r="Z32" i="1" s="1"/>
  <c r="CM18" i="1"/>
  <c r="AJ18" i="1"/>
  <c r="CM17" i="1"/>
  <c r="AJ17" i="1"/>
  <c r="AQ11" i="1" s="1"/>
  <c r="DA9" i="1"/>
  <c r="BX9" i="1"/>
  <c r="BP9" i="1"/>
  <c r="BH9" i="1"/>
  <c r="BD9" i="1"/>
  <c r="BA9" i="1"/>
  <c r="AX9" i="1"/>
  <c r="AB9" i="1"/>
  <c r="Y9" i="1"/>
  <c r="V9" i="1"/>
  <c r="S9" i="1"/>
  <c r="DG8" i="1"/>
  <c r="DA8" i="1"/>
  <c r="DB13" i="1" s="1"/>
  <c r="CJ8" i="1"/>
  <c r="BX8" i="1"/>
  <c r="CE30" i="1" s="1"/>
  <c r="BP8" i="1"/>
  <c r="BQ19" i="1" s="1"/>
  <c r="BM8" i="1"/>
  <c r="BH8" i="1"/>
  <c r="BE15" i="1" s="1"/>
  <c r="BD8" i="1"/>
  <c r="BE14" i="1" s="1"/>
  <c r="BA8" i="1"/>
  <c r="AZ15" i="1" s="1"/>
  <c r="AX8" i="1"/>
  <c r="AZ14" i="1" s="1"/>
  <c r="AB8" i="1"/>
  <c r="Z15" i="1" s="1"/>
  <c r="Y8" i="1"/>
  <c r="Z14" i="1" s="1"/>
  <c r="U15" i="1"/>
  <c r="H5" i="1"/>
  <c r="D5" i="1"/>
  <c r="L30" i="1"/>
  <c r="G46" i="2" l="1"/>
  <c r="M46" i="2" s="1"/>
  <c r="H35" i="2"/>
  <c r="H31" i="2"/>
  <c r="M18" i="2"/>
  <c r="G45" i="2"/>
  <c r="M45" i="2" s="1"/>
  <c r="M19" i="2"/>
  <c r="G17" i="2"/>
  <c r="M17" i="2" s="1"/>
  <c r="G44" i="2"/>
  <c r="M44" i="2" s="1"/>
  <c r="G16" i="2"/>
  <c r="M16" i="2" s="1"/>
  <c r="G43" i="2"/>
  <c r="M43" i="2" s="1"/>
  <c r="L11" i="1"/>
  <c r="CA50" i="1"/>
  <c r="L47" i="1"/>
  <c r="BY13" i="1"/>
  <c r="CE50" i="1"/>
  <c r="AU11" i="1"/>
  <c r="AU35" i="1"/>
  <c r="CX31" i="1"/>
  <c r="CE31" i="1"/>
  <c r="BW36" i="1"/>
  <c r="P47" i="1"/>
  <c r="E10" i="1"/>
  <c r="P11" i="1"/>
  <c r="BQ13" i="1"/>
  <c r="L23" i="2" l="1"/>
  <c r="M23" i="2" s="1"/>
  <c r="L20" i="2"/>
  <c r="M20" i="2" s="1"/>
  <c r="L21" i="2"/>
  <c r="M21" i="2" s="1"/>
  <c r="L22" i="2"/>
  <c r="M22" i="2" s="1"/>
</calcChain>
</file>

<file path=xl/sharedStrings.xml><?xml version="1.0" encoding="utf-8"?>
<sst xmlns="http://schemas.openxmlformats.org/spreadsheetml/2006/main" count="2047" uniqueCount="1101">
  <si>
    <t>Q2-A: Car</t>
  </si>
  <si>
    <t>Q10</t>
  </si>
  <si>
    <t>Yes</t>
  </si>
  <si>
    <t>Source: Table 2</t>
  </si>
  <si>
    <t>Input</t>
  </si>
  <si>
    <t>Dataset Directory</t>
  </si>
  <si>
    <t>Source: Table 3</t>
  </si>
  <si>
    <t>Source: Table 6</t>
  </si>
  <si>
    <t>Pollutant Emission &amp; Monetary Cost Calculation</t>
  </si>
  <si>
    <t>Source: Table 14</t>
  </si>
  <si>
    <t>NOx Damage Cost [£/t]</t>
  </si>
  <si>
    <t>Car</t>
  </si>
  <si>
    <t>NOx</t>
  </si>
  <si>
    <t>PM2.5</t>
  </si>
  <si>
    <t>NOx Emission per parcel [g]</t>
  </si>
  <si>
    <t>Identify</t>
  </si>
  <si>
    <t>Datasets</t>
  </si>
  <si>
    <t>Table 3</t>
  </si>
  <si>
    <t>Car Average Speed [km/h]</t>
  </si>
  <si>
    <t>Source: Table 12</t>
  </si>
  <si>
    <t>Calculation Input Data</t>
  </si>
  <si>
    <t>Damage Cost [£/t]</t>
  </si>
  <si>
    <t>PM2.5 Damage Cost [£/t]</t>
  </si>
  <si>
    <t>Table 1</t>
  </si>
  <si>
    <t>Source: Table 1</t>
  </si>
  <si>
    <t>Calculation</t>
  </si>
  <si>
    <t>Emission [g]</t>
  </si>
  <si>
    <t>PM2.5 Emission per parcel [g]</t>
  </si>
  <si>
    <t>Monetary Cost</t>
  </si>
  <si>
    <t>EF NOx [g/km]</t>
  </si>
  <si>
    <t>Calculate</t>
  </si>
  <si>
    <t>No. of parcel delivered per year</t>
  </si>
  <si>
    <t>Average Speed [km/h]</t>
  </si>
  <si>
    <t>EF PM2.5 [g/km]</t>
  </si>
  <si>
    <t>Source: Table 13</t>
  </si>
  <si>
    <t>EF [g/km]</t>
  </si>
  <si>
    <t>Output Rating [GJ]</t>
  </si>
  <si>
    <t>No</t>
  </si>
  <si>
    <t>Q2-B: Bus</t>
  </si>
  <si>
    <t>Source: Table 4</t>
  </si>
  <si>
    <t>Source: Table 7</t>
  </si>
  <si>
    <t>Bus</t>
  </si>
  <si>
    <t>Table 4</t>
  </si>
  <si>
    <t>Bus Average Speed [km/h]</t>
  </si>
  <si>
    <t>Table 7</t>
  </si>
  <si>
    <t>END</t>
  </si>
  <si>
    <t>Source: Table 15</t>
  </si>
  <si>
    <t>Source: Table 5</t>
  </si>
  <si>
    <t>EF NOx [g/GJ]</t>
  </si>
  <si>
    <t>EF PM2.5 [g/GJ]</t>
  </si>
  <si>
    <t>Ave Season (winter) [wks]</t>
  </si>
  <si>
    <t>Ave Season (summer) [wks]</t>
  </si>
  <si>
    <t>Source: Table 9</t>
  </si>
  <si>
    <t>Total hrs of use per appliance (annual)</t>
  </si>
  <si>
    <t>Q2-C: Motorbike</t>
  </si>
  <si>
    <t>Motorbike</t>
  </si>
  <si>
    <t>Motorbike Average Speed [km/h]</t>
  </si>
  <si>
    <t>Table 8</t>
  </si>
  <si>
    <t>Source: Table 8</t>
  </si>
  <si>
    <t>Postcode</t>
  </si>
  <si>
    <t>Source: Table 11</t>
  </si>
  <si>
    <t>Source: Table 10</t>
  </si>
  <si>
    <t>Output</t>
  </si>
  <si>
    <t>Q2-D: Train</t>
  </si>
  <si>
    <t>Previously Extracted Data</t>
  </si>
  <si>
    <t>Q2-E: Walk/Cycle</t>
  </si>
  <si>
    <t>Data Directory</t>
  </si>
  <si>
    <t>Q2-F: I don't commute</t>
  </si>
  <si>
    <t>Efficiency</t>
  </si>
  <si>
    <t>No. of weeks in a year</t>
  </si>
  <si>
    <t>Extracted</t>
  </si>
  <si>
    <t>Previously Extracted</t>
  </si>
  <si>
    <t>Ouput</t>
  </si>
  <si>
    <t>E</t>
  </si>
  <si>
    <t>Q2</t>
  </si>
  <si>
    <t>ta</t>
  </si>
  <si>
    <t>Link</t>
  </si>
  <si>
    <t>Table 3-42 (D)</t>
  </si>
  <si>
    <t>Table 3-41</t>
  </si>
  <si>
    <t>Table 3-35</t>
  </si>
  <si>
    <t>MET Office</t>
  </si>
  <si>
    <t>Table 3-39</t>
  </si>
  <si>
    <t>Table 3-40 (P)</t>
  </si>
  <si>
    <t>Eq26</t>
  </si>
  <si>
    <t>bci,k</t>
  </si>
  <si>
    <t>Itrip [km]</t>
  </si>
  <si>
    <t>ta [oC]</t>
  </si>
  <si>
    <t>beta</t>
  </si>
  <si>
    <t>Nk [veh]</t>
  </si>
  <si>
    <t>Mk [km/veh]</t>
  </si>
  <si>
    <t>hr</t>
  </si>
  <si>
    <t>ehot</t>
  </si>
  <si>
    <t>ecold/ehot</t>
  </si>
  <si>
    <t>Ecold [g]</t>
  </si>
  <si>
    <t>Diesel</t>
  </si>
  <si>
    <t>Euro 6</t>
  </si>
  <si>
    <t>Euro 5</t>
  </si>
  <si>
    <t>Euro 4</t>
  </si>
  <si>
    <t>Euro 3</t>
  </si>
  <si>
    <t>Petrol</t>
  </si>
  <si>
    <t>Hybrid petrol</t>
  </si>
  <si>
    <t>Ave speed [km/h] x time [h] = [km]</t>
  </si>
  <si>
    <t>Electric</t>
  </si>
  <si>
    <t>A</t>
  </si>
  <si>
    <t>B</t>
  </si>
  <si>
    <t>C</t>
  </si>
  <si>
    <t>V [km/h]</t>
  </si>
  <si>
    <t>AxV + B x ta + C</t>
  </si>
  <si>
    <t>Small</t>
  </si>
  <si>
    <t>Medium</t>
  </si>
  <si>
    <t>Large</t>
  </si>
  <si>
    <t>Q5</t>
  </si>
  <si>
    <t>*Based on answer to Q1 - Postcode</t>
  </si>
  <si>
    <t>Table 1 Summary Panel</t>
  </si>
  <si>
    <t>Average Speed</t>
  </si>
  <si>
    <t>km/h</t>
  </si>
  <si>
    <t>Vehicle</t>
  </si>
  <si>
    <t>Type</t>
  </si>
  <si>
    <t>Technology</t>
  </si>
  <si>
    <t>Emission Factor NOx</t>
  </si>
  <si>
    <t>Emission Factor PM2.5</t>
  </si>
  <si>
    <t>SW7</t>
  </si>
  <si>
    <t>Q1/Postcode</t>
  </si>
  <si>
    <t>Example Case:</t>
  </si>
  <si>
    <t>Q5/Commuting hrs</t>
  </si>
  <si>
    <t>Reference: ONS Postcode Directory (ONSPD) for UK &amp; CGN0501</t>
  </si>
  <si>
    <t>Step 1</t>
  </si>
  <si>
    <t>Obtain list of postcode from Office for National Statistics</t>
  </si>
  <si>
    <t>Step 2</t>
  </si>
  <si>
    <t>Filter for live postcode</t>
  </si>
  <si>
    <t>Step 3</t>
  </si>
  <si>
    <t>Breakdown of ONS Area Codes</t>
  </si>
  <si>
    <t>Step 4</t>
  </si>
  <si>
    <t>England Postcodes - Match - CGN0501</t>
  </si>
  <si>
    <t>Step 4A</t>
  </si>
  <si>
    <t>England Postcodes Analysis</t>
  </si>
  <si>
    <t>Step 5</t>
  </si>
  <si>
    <r>
      <t xml:space="preserve">Wales, Scotland, Northern Ireland, Channel Island, Isle of Man and no info, Postcodes - Match - </t>
    </r>
    <r>
      <rPr>
        <b/>
        <sz val="12"/>
        <color rgb="FFC00000"/>
        <rFont val="Calibri (Body)"/>
      </rPr>
      <t>xx</t>
    </r>
  </si>
  <si>
    <t>STEP 1:</t>
  </si>
  <si>
    <t>POSTCODE COUNT</t>
  </si>
  <si>
    <t>Title:</t>
  </si>
  <si>
    <t>ONS Postcode Directory (ONSPD) for the United Kingdom as at February 2021</t>
  </si>
  <si>
    <t>Link:</t>
  </si>
  <si>
    <t>https://geoportal.statistics.gov.uk/datasets/ons-postcode-directory-november-2020</t>
  </si>
  <si>
    <t>pcds</t>
  </si>
  <si>
    <t>oslaua</t>
  </si>
  <si>
    <t>Last Update:</t>
  </si>
  <si>
    <t>Feb 10, 2021</t>
  </si>
  <si>
    <t>Unique ONS</t>
  </si>
  <si>
    <t>Downloaded:</t>
  </si>
  <si>
    <t>Feb 16, 2021</t>
  </si>
  <si>
    <t>File name:</t>
  </si>
  <si>
    <t>ONSPD_NOV_2020_UK.csv</t>
  </si>
  <si>
    <t>Rows:</t>
  </si>
  <si>
    <t>doterm</t>
  </si>
  <si>
    <t>Columns:</t>
  </si>
  <si>
    <t>Relevant columns:</t>
  </si>
  <si>
    <t>Date of Termination</t>
  </si>
  <si>
    <t>oscty</t>
  </si>
  <si>
    <t>County</t>
  </si>
  <si>
    <t>Local authority district</t>
  </si>
  <si>
    <t>LAD</t>
  </si>
  <si>
    <t>Unitary authority</t>
  </si>
  <si>
    <t>UA</t>
  </si>
  <si>
    <t>Metropolitan district</t>
  </si>
  <si>
    <t>MD</t>
  </si>
  <si>
    <t>London borough</t>
  </si>
  <si>
    <t>rgn</t>
  </si>
  <si>
    <t>LB</t>
  </si>
  <si>
    <t>Council area</t>
  </si>
  <si>
    <t>CA</t>
  </si>
  <si>
    <t>District council area</t>
  </si>
  <si>
    <t>DCA</t>
  </si>
  <si>
    <t>Region</t>
  </si>
  <si>
    <t>*Note: Analysis done in SQL</t>
  </si>
  <si>
    <t>STEP 2:</t>
  </si>
  <si>
    <t>UK Postcode Count</t>
  </si>
  <si>
    <t>doterm colum = NULL value = live postcode</t>
  </si>
  <si>
    <t>note:</t>
  </si>
  <si>
    <t>no termination date indicates that postcode is still in use</t>
  </si>
  <si>
    <t xml:space="preserve">live + terminated </t>
  </si>
  <si>
    <t xml:space="preserve">live </t>
  </si>
  <si>
    <t>STEP 3:</t>
  </si>
  <si>
    <t>STEP 3A: Analyse GSS Coding System</t>
  </si>
  <si>
    <t>GSS Coding System</t>
  </si>
  <si>
    <t>E06</t>
  </si>
  <si>
    <t>000001</t>
  </si>
  <si>
    <t>3 units</t>
  </si>
  <si>
    <t>6 units</t>
  </si>
  <si>
    <t>Level of geography</t>
  </si>
  <si>
    <t>Individual units</t>
  </si>
  <si>
    <t>Note</t>
  </si>
  <si>
    <t>Unique GSS</t>
  </si>
  <si>
    <t>E06000001 - E06000060</t>
  </si>
  <si>
    <t>England</t>
  </si>
  <si>
    <t>E07000008 - E07000246</t>
  </si>
  <si>
    <t>E08000001 - E08000037</t>
  </si>
  <si>
    <t>D</t>
  </si>
  <si>
    <t>E09000001 - E09000033</t>
  </si>
  <si>
    <t>W06000001 - W06000024</t>
  </si>
  <si>
    <t>Wales</t>
  </si>
  <si>
    <t>F</t>
  </si>
  <si>
    <t>S12000005 - S12000050</t>
  </si>
  <si>
    <t>Scotland</t>
  </si>
  <si>
    <t>G</t>
  </si>
  <si>
    <t>N09000001 - N09000011</t>
  </si>
  <si>
    <t>Northern Ireland</t>
  </si>
  <si>
    <t>H</t>
  </si>
  <si>
    <t>L99999999</t>
  </si>
  <si>
    <t>Channel Island</t>
  </si>
  <si>
    <t>I</t>
  </si>
  <si>
    <t>M99999999</t>
  </si>
  <si>
    <t>Isle of Man</t>
  </si>
  <si>
    <t>J</t>
  </si>
  <si>
    <t>null</t>
  </si>
  <si>
    <t>No info</t>
  </si>
  <si>
    <t>STEP 4:</t>
  </si>
  <si>
    <t>England Postcode Count</t>
  </si>
  <si>
    <t>Missing</t>
  </si>
  <si>
    <t>28 | 29 | 48</t>
  </si>
  <si>
    <t>01 - 07 | 13 - 25 | 48 - 60 | 97 |           100 - 101 | 104 | 157 - 162| 182 - 186 | 190 - 191 | 201| 204 - 206 |                230 - 233</t>
  </si>
  <si>
    <t>-</t>
  </si>
  <si>
    <t>STEP 4B: Identify discrepancies and update CGN0501 values</t>
  </si>
  <si>
    <t>IMPORTANT!!</t>
  </si>
  <si>
    <t>* E06000048 is renumbereed to E06000057</t>
  </si>
  <si>
    <t>* E06000028, 29 are combined and renumbered to E06000058</t>
  </si>
  <si>
    <t>* E10000009 is renumbered to E06000059</t>
  </si>
  <si>
    <t>* E10000002 is renumbered to E06000060</t>
  </si>
  <si>
    <t>E07</t>
  </si>
  <si>
    <t>*E07 to be catogerised into E10 - View Sheet "List of Unique of ONS" for breakdown</t>
  </si>
  <si>
    <t>E08</t>
  </si>
  <si>
    <t>*E08000020 is renumbered to E08000037</t>
  </si>
  <si>
    <t>E09</t>
  </si>
  <si>
    <t>no changes</t>
  </si>
  <si>
    <t xml:space="preserve">STEP 4A: </t>
  </si>
  <si>
    <t>STEP 4A: Create new table titled, E_Postcode.csv</t>
  </si>
  <si>
    <t>Count</t>
  </si>
  <si>
    <t>STEP 4B: Create new csv file, containing information extracted from CGN0501b (GOV.UK)</t>
  </si>
  <si>
    <t>Raw CGN0501b</t>
  </si>
  <si>
    <t>CGN0501b.csv file information</t>
  </si>
  <si>
    <t>STEP 4C: Match E_Postcode and CGN0501b to identify number of matched values and unmatched values</t>
  </si>
  <si>
    <t>Could not find a match</t>
  </si>
  <si>
    <t>Matched</t>
  </si>
  <si>
    <t>STEP 4D: Breakdown Matched and x Matched Postcode</t>
  </si>
  <si>
    <t>NO MATCH</t>
  </si>
  <si>
    <t>MATCH</t>
  </si>
  <si>
    <t>ALL ENGLAND POSTCODES MATCHES VALUES IN CGN0501 ✓</t>
  </si>
  <si>
    <t>STEP 5:</t>
  </si>
  <si>
    <r>
      <t xml:space="preserve">Wales, Scotland, Northern Ireland, Channel Island, Isle of Man and no info, Postcodes - Match - </t>
    </r>
    <r>
      <rPr>
        <sz val="16"/>
        <color rgb="FFFF0000"/>
        <rFont val="Calibri (Body)"/>
      </rPr>
      <t>xx</t>
    </r>
  </si>
  <si>
    <t>Others Postcode Count</t>
  </si>
  <si>
    <t>*Enter postcode in the yellow box below*</t>
  </si>
  <si>
    <t>Result</t>
  </si>
  <si>
    <t>psuedo</t>
  </si>
  <si>
    <t>Local Authority</t>
  </si>
  <si>
    <t>no info</t>
  </si>
  <si>
    <t>GSS Range</t>
  </si>
  <si>
    <r>
      <t xml:space="preserve">GSS Area Code that are </t>
    </r>
    <r>
      <rPr>
        <b/>
        <sz val="12"/>
        <color rgb="FFC00000"/>
        <rFont val="Calibri (Body)"/>
      </rPr>
      <t>NOT</t>
    </r>
    <r>
      <rPr>
        <sz val="12"/>
        <color theme="1"/>
        <rFont val="Calibri"/>
        <family val="2"/>
        <scheme val="minor"/>
      </rPr>
      <t xml:space="preserve"> present in the data set</t>
    </r>
  </si>
  <si>
    <t>STEP 4A: Consider range of GSS codes - Identify unique GSS codes and missing GSS codes</t>
  </si>
  <si>
    <t xml:space="preserve">There are 314 Unique GSS Area code </t>
  </si>
  <si>
    <t>STEP 5A: Consider range of GSS codes - Identify unique GSS codes and missing OGSSNS codes</t>
  </si>
  <si>
    <t>GSS Code</t>
  </si>
  <si>
    <t>E06000001</t>
  </si>
  <si>
    <t>Hartlepool</t>
  </si>
  <si>
    <t>North East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</si>
  <si>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</si>
  <si>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</si>
  <si>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</si>
  <si>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</si>
  <si>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</si>
  <si>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</si>
  <si>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</si>
  <si>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</si>
  <si>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</si>
  <si>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</si>
  <si>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North West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</si>
  <si>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</si>
  <si>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</si>
  <si>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</si>
  <si>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</si>
  <si>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</si>
  <si>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</si>
  <si>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</si>
  <si>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</si>
  <si>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Yorkshire and the Humber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</si>
  <si>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</si>
  <si>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</si>
  <si>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</si>
  <si>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</si>
  <si>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</si>
  <si>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</si>
  <si>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</si>
  <si>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</si>
  <si>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</si>
  <si>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</si>
  <si>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East Midlands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</si>
  <si>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</si>
  <si>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</si>
  <si>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</si>
  <si>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</si>
  <si>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</si>
  <si>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</si>
  <si>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</si>
  <si>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</si>
  <si>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West Midlands</t>
  </si>
  <si>
    <t>E06000020</t>
  </si>
  <si>
    <t>Telford and Wrekin</t>
  </si>
  <si>
    <t>E06000021</t>
  </si>
  <si>
    <t>Stoke-on-Trent</t>
  </si>
  <si>
    <t>E06000022</t>
  </si>
  <si>
    <t>Bath and North East Somerset</t>
  </si>
  <si>
    <t>South West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</si>
  <si>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</si>
  <si>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</si>
  <si>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</si>
  <si>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</si>
  <si>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</si>
  <si>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</si>
  <si>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</si>
  <si>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</si>
  <si>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</si>
  <si>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</si>
  <si>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</si>
  <si>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</si>
  <si>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</si>
  <si>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</si>
  <si>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East of England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</si>
  <si>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</si>
  <si>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</si>
  <si>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</si>
  <si>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</si>
  <si>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</si>
  <si>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</si>
  <si>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</si>
  <si>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</si>
  <si>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South East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</si>
  <si>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</si>
  <si>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</si>
  <si>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</si>
  <si>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</si>
  <si>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</si>
  <si>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</si>
  <si>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</si>
  <si>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</si>
  <si>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</si>
  <si>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</si>
  <si>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</si>
  <si>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</si>
  <si>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</si>
  <si>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</si>
  <si>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</si>
  <si>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</si>
  <si>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</si>
  <si>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</si>
  <si>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</si>
  <si>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</si>
  <si>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</si>
  <si>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</si>
  <si>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</si>
  <si>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</si>
  <si>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</si>
  <si>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</si>
  <si>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</si>
  <si>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</si>
  <si>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</si>
  <si>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</si>
  <si>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</si>
  <si>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</si>
  <si>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</si>
  <si>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</si>
  <si>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</si>
  <si>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</si>
  <si>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</si>
  <si>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</si>
  <si>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</si>
  <si>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</si>
  <si>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</si>
  <si>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</si>
  <si>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E06000058</t>
  </si>
  <si>
    <t>Bournemouth, Christchurch and Poole</t>
  </si>
  <si>
    <t>E06000059</t>
  </si>
  <si>
    <t>Dorset</t>
  </si>
  <si>
    <t>E06000060</t>
  </si>
  <si>
    <t>Buckinghamshire</t>
  </si>
  <si>
    <t>﻿E07000008</t>
  </si>
  <si>
    <t>﻿Cambridge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</si>
  <si>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</si>
  <si>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</si>
  <si>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</si>
  <si>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</si>
  <si>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</si>
  <si>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</si>
  <si>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</si>
  <si>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</si>
  <si>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</si>
  <si>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﻿Allerdale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</si>
  <si>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</si>
  <si>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</si>
  <si>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</si>
  <si>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</si>
  <si>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</si>
  <si>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</si>
  <si>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</si>
  <si>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</si>
  <si>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</si>
  <si>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</si>
  <si>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</si>
  <si>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﻿Amber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</si>
  <si>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</si>
  <si>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</si>
  <si>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</si>
  <si>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</si>
  <si>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</si>
  <si>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</si>
  <si>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</si>
  <si>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</si>
  <si>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</si>
  <si>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</si>
  <si>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</si>
  <si>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</si>
  <si>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</si>
  <si>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</si>
  <si>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</si>
  <si>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﻿East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</si>
  <si>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</si>
  <si>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</si>
  <si>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</si>
  <si>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</si>
  <si>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</si>
  <si>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</si>
  <si>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</si>
  <si>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</si>
  <si>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</si>
  <si>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</si>
  <si>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</si>
  <si>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</si>
  <si>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</si>
  <si>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</si>
  <si>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E07000061</t>
  </si>
  <si>
    <t>﻿Eastbourne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</si>
  <si>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</si>
  <si>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</si>
  <si>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</si>
  <si>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</si>
  <si>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</si>
  <si>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</si>
  <si>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</si>
  <si>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</si>
  <si>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</si>
  <si>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﻿Basildon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</si>
  <si>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</si>
  <si>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</si>
  <si>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</si>
  <si>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</si>
  <si>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</si>
  <si>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</si>
  <si>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</si>
  <si>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</si>
  <si>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</si>
  <si>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</si>
  <si>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</si>
  <si>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</si>
  <si>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</si>
  <si>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</si>
  <si>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</si>
  <si>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</si>
  <si>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</si>
  <si>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</si>
  <si>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</si>
  <si>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</si>
  <si>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</si>
  <si>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</si>
  <si>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</si>
  <si>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﻿Cheltenham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</si>
  <si>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</si>
  <si>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</si>
  <si>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</si>
  <si>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</si>
  <si>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</si>
  <si>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</si>
  <si>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</si>
  <si>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</si>
  <si>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</si>
  <si>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</si>
  <si>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</si>
  <si>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﻿Basingstoke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</si>
  <si>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</si>
  <si>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</si>
  <si>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</si>
  <si>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</si>
  <si>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</si>
  <si>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</si>
  <si>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</si>
  <si>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</si>
  <si>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</si>
  <si>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</si>
  <si>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</si>
  <si>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</si>
  <si>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</si>
  <si>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</si>
  <si>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</si>
  <si>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</si>
  <si>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</si>
  <si>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</si>
  <si>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</si>
  <si>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</si>
  <si>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</si>
  <si>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﻿Broxbourne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</si>
  <si>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</si>
  <si>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</si>
  <si>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</si>
  <si>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</si>
  <si>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</si>
  <si>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</si>
  <si>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</si>
  <si>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</si>
  <si>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</si>
  <si>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</si>
  <si>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E07000240</t>
  </si>
  <si>
    <t>﻿St Albans</t>
  </si>
  <si>
    <t>E07000241</t>
  </si>
  <si>
    <t>Welwyn Hatfield</t>
  </si>
  <si>
    <t>E07000242</t>
  </si>
  <si>
    <t>East Hertfordshire</t>
  </si>
  <si>
    <t>E07000243</t>
  </si>
  <si>
    <t>Stevenage</t>
  </si>
  <si>
    <t>E07000105</t>
  </si>
  <si>
    <t>﻿Ashford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</si>
  <si>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</si>
  <si>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</si>
  <si>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</si>
  <si>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</si>
  <si>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</si>
  <si>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</si>
  <si>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</si>
  <si>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</si>
  <si>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</si>
  <si>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</si>
  <si>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</si>
  <si>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</si>
  <si>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</si>
  <si>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</si>
  <si>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</si>
  <si>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</si>
  <si>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</si>
  <si>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</si>
  <si>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</si>
  <si>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</si>
  <si>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</si>
  <si>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</si>
  <si>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</si>
  <si>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﻿Burnley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</si>
  <si>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</si>
  <si>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</si>
  <si>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</si>
  <si>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</si>
  <si>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</si>
  <si>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</si>
  <si>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</si>
  <si>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</si>
  <si>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</si>
  <si>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</si>
  <si>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</si>
  <si>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</si>
  <si>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</si>
  <si>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</si>
  <si>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</si>
  <si>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</si>
  <si>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</si>
  <si>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</si>
  <si>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</si>
  <si>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</si>
  <si>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</si>
  <si>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</si>
  <si>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</si>
  <si>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﻿Blaby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</si>
  <si>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</si>
  <si>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</si>
  <si>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</si>
  <si>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</si>
  <si>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</si>
  <si>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</si>
  <si>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</si>
  <si>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</si>
  <si>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</si>
  <si>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</si>
  <si>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</si>
  <si>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</si>
  <si>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</si>
  <si>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﻿Boston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</si>
  <si>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</si>
  <si>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</si>
  <si>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</si>
  <si>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</si>
  <si>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</si>
  <si>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</si>
  <si>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</si>
  <si>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</si>
  <si>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</si>
  <si>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</si>
  <si>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</si>
  <si>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</si>
  <si>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</si>
  <si>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﻿Breckland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</si>
  <si>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</si>
  <si>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</si>
  <si>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</si>
  <si>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</si>
  <si>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</si>
  <si>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</si>
  <si>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</si>
  <si>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</si>
  <si>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</si>
  <si>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</si>
  <si>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</si>
  <si>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</si>
  <si>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</si>
  <si>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﻿Corby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</si>
  <si>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</si>
  <si>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</si>
  <si>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</si>
  <si>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</si>
  <si>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</si>
  <si>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</si>
  <si>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</si>
  <si>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</si>
  <si>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</si>
  <si>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</si>
  <si>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</si>
  <si>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</si>
  <si>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</si>
  <si>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﻿Craven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</si>
  <si>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</si>
  <si>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</si>
  <si>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</si>
  <si>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</si>
  <si>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</si>
  <si>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</si>
  <si>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</si>
  <si>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</si>
  <si>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</si>
  <si>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</si>
  <si>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</si>
  <si>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</si>
  <si>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</si>
  <si>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﻿Ashfield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</si>
  <si>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</si>
  <si>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</si>
  <si>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</si>
  <si>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</si>
  <si>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</si>
  <si>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</si>
  <si>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</si>
  <si>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</si>
  <si>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</si>
  <si>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</si>
  <si>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</si>
  <si>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</si>
  <si>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</si>
  <si>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﻿Cherwell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</si>
  <si>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</si>
  <si>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</si>
  <si>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</si>
  <si>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</si>
  <si>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</si>
  <si>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</si>
  <si>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</si>
  <si>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</si>
  <si>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</si>
  <si>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﻿Mendip</t>
  </si>
  <si>
    <t>E07000188</t>
  </si>
  <si>
    <t>Sedgemoor</t>
  </si>
  <si>
    <t>E07000189</t>
  </si>
  <si>
    <t>South Somerset</t>
  </si>
  <si>
    <t>E07000246</t>
  </si>
  <si>
    <t>﻿Somerset West and Taunton</t>
  </si>
  <si>
    <t>E07000192</t>
  </si>
  <si>
    <t>﻿Cannock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</si>
  <si>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</si>
  <si>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</si>
  <si>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</si>
  <si>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</si>
  <si>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</si>
  <si>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</si>
  <si>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</si>
  <si>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</si>
  <si>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</si>
  <si>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</si>
  <si>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</si>
  <si>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</si>
  <si>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</si>
  <si>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</si>
  <si>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</si>
  <si>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﻿Babergh</t>
  </si>
  <si>
    <t>E07000202</t>
  </si>
  <si>
    <t>Ipswich</t>
  </si>
  <si>
    <t>E07000203</t>
  </si>
  <si>
    <t>Mid Suffolk</t>
  </si>
  <si>
    <t>E07000244</t>
  </si>
  <si>
    <t>﻿East Suffolk</t>
  </si>
  <si>
    <t>E07000245</t>
  </si>
  <si>
    <t>West Suffolk</t>
  </si>
  <si>
    <t>E07000207</t>
  </si>
  <si>
    <t>﻿Elmbridge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</si>
  <si>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</si>
  <si>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</si>
  <si>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</si>
  <si>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</si>
  <si>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</si>
  <si>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</si>
  <si>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</si>
  <si>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</si>
  <si>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</si>
  <si>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</si>
  <si>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</si>
  <si>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</si>
  <si>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</si>
  <si>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</si>
  <si>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</si>
  <si>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</si>
  <si>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</si>
  <si>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</si>
  <si>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</si>
  <si>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</si>
  <si>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</si>
  <si>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﻿North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</si>
  <si>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</si>
  <si>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</si>
  <si>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</si>
  <si>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</si>
  <si>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</si>
  <si>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</si>
  <si>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</si>
  <si>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</si>
  <si>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</si>
  <si>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﻿Adur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</si>
  <si>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</si>
  <si>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</si>
  <si>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</si>
  <si>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</si>
  <si>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</si>
  <si>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</si>
  <si>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</si>
  <si>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</si>
  <si>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</si>
  <si>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</si>
  <si>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</si>
  <si>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</si>
  <si>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</si>
  <si>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﻿Bromsgrove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</si>
  <si>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</si>
  <si>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</si>
  <si>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</si>
  <si>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</si>
  <si>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</si>
  <si>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</si>
  <si>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</si>
  <si>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</si>
  <si>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</si>
  <si>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</si>
  <si>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</si>
  <si>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</si>
  <si>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</si>
  <si>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</si>
  <si>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</si>
  <si>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</si>
  <si>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</si>
  <si>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</si>
  <si>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</si>
  <si>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</si>
  <si>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</si>
  <si>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</si>
  <si>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</si>
  <si>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</si>
  <si>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</si>
  <si>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</si>
  <si>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</si>
  <si>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</si>
  <si>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</si>
  <si>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</si>
  <si>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</si>
  <si>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</si>
  <si>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</si>
  <si>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</si>
  <si>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</si>
  <si>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</si>
  <si>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</si>
  <si>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</si>
  <si>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</si>
  <si>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</si>
  <si>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</si>
  <si>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</si>
  <si>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</si>
  <si>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</si>
  <si>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</si>
  <si>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</si>
  <si>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</si>
  <si>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</si>
  <si>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</si>
  <si>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</si>
  <si>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</si>
  <si>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</si>
  <si>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</si>
  <si>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</si>
  <si>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</si>
  <si>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</si>
  <si>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</si>
  <si>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</si>
  <si>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</si>
  <si>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</si>
  <si>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</si>
  <si>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</si>
  <si>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</si>
  <si>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</si>
  <si>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</si>
  <si>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</si>
  <si>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</si>
  <si>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</si>
  <si>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</si>
  <si>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</si>
  <si>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</si>
  <si>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</si>
  <si>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</si>
  <si>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</si>
  <si>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</si>
  <si>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</si>
  <si>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</si>
  <si>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</si>
  <si>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</si>
  <si>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</si>
  <si>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</si>
  <si>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</si>
  <si>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E09000001</t>
  </si>
  <si>
    <t>City of London</t>
  </si>
  <si>
    <t>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</si>
  <si>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</si>
  <si>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</si>
  <si>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</si>
  <si>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</si>
  <si>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</si>
  <si>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</si>
  <si>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</si>
  <si>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</si>
  <si>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</si>
  <si>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</si>
  <si>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</si>
  <si>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</si>
  <si>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</si>
  <si>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</si>
  <si>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</si>
  <si>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</si>
  <si>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</si>
  <si>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</si>
  <si>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</si>
  <si>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</si>
  <si>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</si>
  <si>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</si>
  <si>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</si>
  <si>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</si>
  <si>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</si>
  <si>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</si>
  <si>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</si>
  <si>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</si>
  <si>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</si>
  <si>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</si>
  <si>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</si>
  <si>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</si>
  <si>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</si>
  <si>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</si>
  <si>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</si>
  <si>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</si>
  <si>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</si>
  <si>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</si>
  <si>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</si>
  <si>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</si>
  <si>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</si>
  <si>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</si>
  <si>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</si>
  <si>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</si>
  <si>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</si>
  <si>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</si>
  <si>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</si>
  <si>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</si>
  <si>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</si>
  <si>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</si>
  <si>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</si>
  <si>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</si>
  <si>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</si>
  <si>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</si>
  <si>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</si>
  <si>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</si>
  <si>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</si>
  <si>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</si>
  <si>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</si>
  <si>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</si>
  <si>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</si>
  <si>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</si>
  <si>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</si>
  <si>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</si>
  <si>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W06000001</t>
  </si>
  <si>
    <t>﻿Isle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</si>
  <si>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</si>
  <si>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</si>
  <si>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</si>
  <si>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</si>
  <si>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</si>
  <si>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</si>
  <si>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</si>
  <si>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</si>
  <si>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</si>
  <si>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</si>
  <si>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</si>
  <si>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</si>
  <si>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</si>
  <si>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</si>
  <si>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</si>
  <si>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</si>
  <si>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</si>
  <si>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</si>
  <si>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</si>
  <si>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</si>
  <si>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</si>
  <si>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</si>
  <si>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</si>
  <si>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</si>
  <si>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</si>
  <si>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</si>
  <si>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</si>
  <si>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</si>
  <si>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</si>
  <si>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</si>
  <si>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</si>
  <si>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</si>
  <si>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</si>
  <si>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</si>
  <si>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</si>
  <si>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</si>
  <si>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</si>
  <si>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</si>
  <si>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</si>
  <si>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</si>
  <si>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</si>
  <si>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</si>
  <si>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﻿S12000005</t>
  </si>
  <si>
    <t>﻿Clackmannanshire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</si>
  <si>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</si>
  <si>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</si>
  <si>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</si>
  <si>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</si>
  <si>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</si>
  <si>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</si>
  <si>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</si>
  <si>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</si>
  <si>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</si>
  <si>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Na h-Eileanan Siar</t>
  </si>
  <si>
    <t>S12000014</t>
  </si>
  <si>
    <t>Falkirk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</si>
  <si>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</si>
  <si>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</si>
  <si>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</si>
  <si>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</si>
  <si>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</si>
  <si>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</si>
  <si>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</si>
  <si>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</si>
  <si>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</si>
  <si>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</si>
  <si>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</si>
  <si>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</si>
  <si>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</si>
  <si>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</si>
  <si>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</si>
  <si>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</si>
  <si>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</si>
  <si>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</si>
  <si>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</si>
  <si>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</si>
  <si>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</si>
  <si>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</si>
  <si>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</si>
  <si>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</si>
  <si>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</si>
  <si>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</si>
  <si>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</si>
  <si>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</si>
  <si>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</si>
  <si>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</si>
  <si>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</si>
  <si>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</si>
  <si>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</si>
  <si>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</si>
  <si>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</si>
  <si>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</si>
  <si>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</si>
  <si>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</si>
  <si>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</si>
  <si>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</si>
  <si>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S12000045</t>
  </si>
  <si>
    <t>East Dunbartonshire</t>
  </si>
  <si>
    <t>S12000047</t>
  </si>
  <si>
    <t>Fife</t>
  </si>
  <si>
    <t>S12000048</t>
  </si>
  <si>
    <t>Perth and Kinross</t>
  </si>
  <si>
    <t>S12000049</t>
  </si>
  <si>
    <t>Glasgow City</t>
  </si>
  <si>
    <t>S12000050</t>
  </si>
  <si>
    <t>North Lanarkshire</t>
  </si>
  <si>
    <t>N09000001</t>
  </si>
  <si>
    <t>﻿Antrim and Newtownabbey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</si>
  <si>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</si>
  <si>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</si>
  <si>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</si>
  <si>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</si>
  <si>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</si>
  <si>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</si>
  <si>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</si>
  <si>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</si>
  <si>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</si>
  <si>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</si>
  <si>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</si>
  <si>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</si>
  <si>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</si>
  <si>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</si>
  <si>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</si>
  <si>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</si>
  <si>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</si>
  <si>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</si>
  <si>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N09000011</t>
  </si>
  <si>
    <t>Ards and North Down</t>
  </si>
  <si>
    <t>total</t>
  </si>
  <si>
    <t>No. of Postcode</t>
  </si>
  <si>
    <t>dataset</t>
  </si>
  <si>
    <t>*Note: Same as live postcode in postcode directory dataset - OK!</t>
  </si>
  <si>
    <t>Activity 1: Road Transportation Activities for commuting</t>
  </si>
  <si>
    <t>Activity 2: Road Transportation Activities for Leisure</t>
  </si>
  <si>
    <t>Activity 3: Domestic Heating &amp; Electricity Consumption</t>
  </si>
  <si>
    <t>Activity 4: Delivery</t>
  </si>
  <si>
    <t>Table 2:</t>
  </si>
  <si>
    <t>Damage costs for pollutants at different region in road transport sector</t>
  </si>
  <si>
    <t>Uncertainty of Weighted Average Approach for Table 2, 3 and 4</t>
  </si>
  <si>
    <t>Table 3:</t>
  </si>
  <si>
    <t>Average speed of vehicles (car and motorbike) at different regions</t>
  </si>
  <si>
    <t>Table 4:</t>
  </si>
  <si>
    <t>Average speed of bus at different regions</t>
  </si>
  <si>
    <t>Range of Uncertainty</t>
  </si>
  <si>
    <t>Ratio</t>
  </si>
  <si>
    <t>T2 DC NOx</t>
  </si>
  <si>
    <t>T2 DC PM2.5</t>
  </si>
  <si>
    <t>T3 AS C&amp;M</t>
  </si>
  <si>
    <t>T4 AS Bus</t>
  </si>
  <si>
    <t>Uncertainty Introduced</t>
  </si>
  <si>
    <t>No Changes</t>
  </si>
  <si>
    <t>NOx Damage Costs</t>
  </si>
  <si>
    <t>PM Damage Costs</t>
  </si>
  <si>
    <t>Bus Average Speed</t>
  </si>
  <si>
    <t>&lt; 0.1</t>
  </si>
  <si>
    <t>0.1 to 0.3</t>
  </si>
  <si>
    <t>0.3 to 0.5</t>
  </si>
  <si>
    <t>0.5 to 0.7</t>
  </si>
  <si>
    <t>0.7 to 0.9</t>
  </si>
  <si>
    <t>0..9 to 1.1</t>
  </si>
  <si>
    <t>1.1 to 1.3</t>
  </si>
  <si>
    <t>1.3 to 1.5</t>
  </si>
  <si>
    <t>1.5 to 1.7</t>
  </si>
  <si>
    <t>1.7 to 1.9</t>
  </si>
  <si>
    <t>1.9 to 2.1</t>
  </si>
  <si>
    <t>2.1 to 2.3</t>
  </si>
  <si>
    <t>2.3 to 2.5</t>
  </si>
  <si>
    <t>2.5 to 2.7</t>
  </si>
  <si>
    <t>2.7 to 2.9</t>
  </si>
  <si>
    <t>&gt; 2.9</t>
  </si>
  <si>
    <t>0 to 0.1</t>
  </si>
  <si>
    <t>0.1 to 0.2</t>
  </si>
  <si>
    <t>0.2 to 0.3</t>
  </si>
  <si>
    <t>0.3 to 0.4</t>
  </si>
  <si>
    <t>0.4 to 0.5</t>
  </si>
  <si>
    <t>0.5 to 0.6</t>
  </si>
  <si>
    <t>0.6 to 0.7</t>
  </si>
  <si>
    <t>0.7 to 0.8</t>
  </si>
  <si>
    <t>0.8 to 0.9</t>
  </si>
  <si>
    <t>0.9 to 1</t>
  </si>
  <si>
    <t>1 to 1.1</t>
  </si>
  <si>
    <t>1.1 to 1.2</t>
  </si>
  <si>
    <t>1.2 to 1.3</t>
  </si>
  <si>
    <t>1.3 to 1.4</t>
  </si>
  <si>
    <t>1.4 to 1.5</t>
  </si>
  <si>
    <t>1.5 to 1.6</t>
  </si>
  <si>
    <t>1.6 to 1.7</t>
  </si>
  <si>
    <t>1.7 to 1.8</t>
  </si>
  <si>
    <t>1.8 to 1.9</t>
  </si>
  <si>
    <t>1.9 to 2</t>
  </si>
  <si>
    <t>2 to 2.1</t>
  </si>
  <si>
    <t>2.1 to 2.2</t>
  </si>
  <si>
    <t>2.2 to 2.3</t>
  </si>
  <si>
    <t>2.3 to 2.4</t>
  </si>
  <si>
    <t>2.4 to 2.5</t>
  </si>
  <si>
    <t>2.5 to 2.6</t>
  </si>
  <si>
    <t>2.6 to 2.7</t>
  </si>
  <si>
    <t>2.7 to 2.8</t>
  </si>
  <si>
    <t>2.8 to 2.9</t>
  </si>
  <si>
    <t>2.9 to 3</t>
  </si>
  <si>
    <t>Car &amp; Motorbike 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</si>
</sst>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£-809]* #,##0_-;\-[$£-809]* #,##0_-;_-[$£-809]* &quot;-&quot;_-;_-@_-"/>
    <numFmt numFmtId="165" formatCode="0.0000"/>
    <numFmt numFmtId="166" formatCode="#,##0.000000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161"/>
    </font>
    <font>
      <sz val="11"/>
      <name val="Calibri"/>
      <family val="2"/>
      <charset val="161"/>
    </font>
    <font>
      <sz val="12"/>
      <name val="Calibri"/>
      <family val="2"/>
    </font>
    <font>
      <b/>
      <sz val="12"/>
      <color rgb="FFC00000"/>
      <name val="Calibri (Body)"/>
    </font>
    <font>
      <b/>
      <sz val="16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 (Body)"/>
    </font>
    <font>
      <sz val="16"/>
      <color rgb="FFFF0000"/>
      <name val="Calibri (Body)"/>
    </font>
    <font>
      <sz val="12"/>
      <color rgb="FF2C3E50"/>
      <name val="Calibri"/>
      <family val="2"/>
    </font>
    <font>
      <sz val="12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7F7F7F"/>
      </left>
      <right style="thin">
        <color theme="1"/>
      </right>
      <top style="thin">
        <color theme="1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7F7F7F"/>
      </left>
      <right style="thin">
        <color theme="1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 style="thin">
        <color theme="1"/>
      </right>
      <top style="thin">
        <color rgb="FF7F7F7F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theme="1"/>
      </bottom>
      <diagonal/>
    </border>
    <border>
      <left style="thin">
        <color rgb="FFDADCDD"/>
      </left>
      <right style="thin">
        <color rgb="FFDADCDD"/>
      </right>
      <top style="thin">
        <color rgb="FFDADCDD"/>
      </top>
      <bottom style="thin">
        <color rgb="FFDADCDD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2" fillId="0" borderId="0"/>
    <xf numFmtId="0" fontId="14" fillId="12" borderId="69"/>
  </cellStyleXfs>
  <cellXfs count="541">
    <xf numFmtId="0" fontId="0" fillId="0" borderId="0" xfId="0"/>
    <xf numFmtId="0" fontId="0" fillId="4" borderId="0" xfId="0" applyFill="1"/>
    <xf numFmtId="0" fontId="7" fillId="4" borderId="0" xfId="0" applyFont="1" applyFill="1"/>
    <xf numFmtId="0" fontId="0" fillId="4" borderId="2" xfId="0" applyFill="1" applyBorder="1"/>
    <xf numFmtId="0" fontId="0" fillId="4" borderId="0" xfId="0" applyFill="1" applyAlignment="1">
      <alignment vertical="center" wrapText="1"/>
    </xf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5" fillId="4" borderId="0" xfId="0" applyFont="1" applyFill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/>
    <xf numFmtId="0" fontId="0" fillId="4" borderId="5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 applyAlignment="1">
      <alignment horizontal="center"/>
    </xf>
    <xf numFmtId="0" fontId="0" fillId="7" borderId="8" xfId="0" applyFill="1" applyBorder="1" applyAlignment="1">
      <alignment horizontal="left"/>
    </xf>
    <xf numFmtId="0" fontId="0" fillId="7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/>
    <xf numFmtId="0" fontId="0" fillId="4" borderId="11" xfId="0" applyFill="1" applyBorder="1"/>
    <xf numFmtId="0" fontId="0" fillId="4" borderId="8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8" xfId="0" applyFill="1" applyBorder="1"/>
    <xf numFmtId="0" fontId="0" fillId="4" borderId="10" xfId="0" applyFill="1" applyBorder="1"/>
    <xf numFmtId="0" fontId="0" fillId="6" borderId="21" xfId="0" applyFill="1" applyBorder="1" applyAlignment="1">
      <alignment horizontal="center"/>
    </xf>
    <xf numFmtId="0" fontId="0" fillId="4" borderId="16" xfId="0" applyFill="1" applyBorder="1" applyAlignment="1">
      <alignment vertical="center"/>
    </xf>
    <xf numFmtId="0" fontId="0" fillId="9" borderId="15" xfId="0" applyFill="1" applyBorder="1"/>
    <xf numFmtId="0" fontId="0" fillId="6" borderId="24" xfId="0" applyFill="1" applyBorder="1" applyAlignment="1">
      <alignment horizontal="center"/>
    </xf>
    <xf numFmtId="0" fontId="0" fillId="7" borderId="25" xfId="0" applyFill="1" applyBorder="1" applyAlignment="1">
      <alignment horizontal="left"/>
    </xf>
    <xf numFmtId="0" fontId="0" fillId="7" borderId="18" xfId="0" applyFill="1" applyBorder="1"/>
    <xf numFmtId="0" fontId="0" fillId="4" borderId="19" xfId="0" applyFill="1" applyBorder="1" applyAlignment="1">
      <alignment horizontal="center" vertical="center"/>
    </xf>
    <xf numFmtId="0" fontId="3" fillId="10" borderId="16" xfId="0" applyFont="1" applyFill="1" applyBorder="1"/>
    <xf numFmtId="0" fontId="0" fillId="4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left" vertical="center"/>
    </xf>
    <xf numFmtId="0" fontId="0" fillId="7" borderId="25" xfId="0" applyFill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7" borderId="17" xfId="0" applyFill="1" applyBorder="1"/>
    <xf numFmtId="0" fontId="0" fillId="4" borderId="22" xfId="0" applyFill="1" applyBorder="1"/>
    <xf numFmtId="0" fontId="0" fillId="4" borderId="22" xfId="0" applyFill="1" applyBorder="1" applyAlignment="1">
      <alignment vertical="center"/>
    </xf>
    <xf numFmtId="0" fontId="3" fillId="10" borderId="22" xfId="0" applyFont="1" applyFill="1" applyBorder="1"/>
    <xf numFmtId="0" fontId="0" fillId="4" borderId="23" xfId="0" applyFill="1" applyBorder="1"/>
    <xf numFmtId="0" fontId="0" fillId="7" borderId="20" xfId="0" applyFill="1" applyBorder="1"/>
    <xf numFmtId="0" fontId="0" fillId="7" borderId="0" xfId="0" applyFill="1"/>
    <xf numFmtId="0" fontId="0" fillId="7" borderId="21" xfId="0" applyFill="1" applyBorder="1" applyAlignment="1">
      <alignment horizontal="center"/>
    </xf>
    <xf numFmtId="0" fontId="0" fillId="8" borderId="20" xfId="0" applyFill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 applyAlignment="1">
      <alignment horizontal="center" vertical="center"/>
    </xf>
    <xf numFmtId="0" fontId="0" fillId="8" borderId="23" xfId="0" applyFill="1" applyBorder="1"/>
    <xf numFmtId="0" fontId="0" fillId="4" borderId="0" xfId="0" applyFill="1" applyAlignment="1">
      <alignment horizontal="left"/>
    </xf>
    <xf numFmtId="0" fontId="0" fillId="9" borderId="23" xfId="0" applyFill="1" applyBorder="1"/>
    <xf numFmtId="0" fontId="0" fillId="4" borderId="6" xfId="0" applyFill="1" applyBorder="1"/>
    <xf numFmtId="0" fontId="0" fillId="9" borderId="19" xfId="0" applyFill="1" applyBorder="1"/>
    <xf numFmtId="0" fontId="5" fillId="4" borderId="0" xfId="0" applyFont="1" applyFill="1"/>
    <xf numFmtId="0" fontId="0" fillId="9" borderId="22" xfId="0" applyFill="1" applyBorder="1"/>
    <xf numFmtId="0" fontId="0" fillId="4" borderId="0" xfId="0" applyFill="1" applyAlignment="1">
      <alignment horizontal="right"/>
    </xf>
    <xf numFmtId="0" fontId="0" fillId="4" borderId="27" xfId="0" applyFill="1" applyBorder="1"/>
    <xf numFmtId="0" fontId="0" fillId="7" borderId="32" xfId="0" applyFill="1" applyBorder="1" applyAlignment="1">
      <alignment horizontal="left"/>
    </xf>
    <xf numFmtId="0" fontId="0" fillId="7" borderId="33" xfId="0" applyFill="1" applyBorder="1"/>
    <xf numFmtId="0" fontId="0" fillId="7" borderId="25" xfId="0" applyFill="1" applyBorder="1"/>
    <xf numFmtId="0" fontId="0" fillId="7" borderId="2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23" xfId="0" applyFill="1" applyBorder="1"/>
    <xf numFmtId="0" fontId="0" fillId="7" borderId="26" xfId="0" applyFill="1" applyBorder="1"/>
    <xf numFmtId="0" fontId="0" fillId="7" borderId="24" xfId="0" applyFill="1" applyBorder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3" fillId="4" borderId="0" xfId="0" applyFont="1" applyFill="1"/>
    <xf numFmtId="0" fontId="0" fillId="9" borderId="2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21" xfId="0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42" xfId="0" applyFill="1" applyBorder="1"/>
    <xf numFmtId="0" fontId="5" fillId="4" borderId="0" xfId="0" applyFont="1" applyFill="1" applyAlignment="1">
      <alignment vertical="center"/>
    </xf>
    <xf numFmtId="0" fontId="0" fillId="8" borderId="17" xfId="0" applyFill="1" applyBorder="1"/>
    <xf numFmtId="0" fontId="0" fillId="9" borderId="16" xfId="0" applyFill="1" applyBorder="1"/>
    <xf numFmtId="0" fontId="0" fillId="7" borderId="9" xfId="0" applyFill="1" applyBorder="1"/>
    <xf numFmtId="164" fontId="0" fillId="4" borderId="0" xfId="0" applyNumberFormat="1" applyFill="1" applyAlignment="1">
      <alignment horizontal="center"/>
    </xf>
    <xf numFmtId="0" fontId="0" fillId="8" borderId="0" xfId="0" applyFill="1"/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9" borderId="0" xfId="0" applyFill="1"/>
    <xf numFmtId="0" fontId="0" fillId="6" borderId="0" xfId="0" applyFill="1"/>
    <xf numFmtId="0" fontId="0" fillId="4" borderId="45" xfId="0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8" fillId="8" borderId="24" xfId="0" applyFont="1" applyFill="1" applyBorder="1" applyAlignment="1">
      <alignment horizontal="center"/>
    </xf>
    <xf numFmtId="0" fontId="8" fillId="9" borderId="24" xfId="0" applyFont="1" applyFill="1" applyBorder="1" applyAlignment="1">
      <alignment horizontal="center"/>
    </xf>
    <xf numFmtId="0" fontId="8" fillId="9" borderId="19" xfId="0" applyFont="1" applyFill="1" applyBorder="1" applyAlignment="1">
      <alignment horizontal="center" vertical="center"/>
    </xf>
    <xf numFmtId="164" fontId="8" fillId="9" borderId="22" xfId="0" applyNumberFormat="1" applyFont="1" applyFill="1" applyBorder="1" applyAlignment="1">
      <alignment horizontal="center" vertical="center"/>
    </xf>
    <xf numFmtId="0" fontId="0" fillId="10" borderId="0" xfId="0" applyFill="1"/>
    <xf numFmtId="0" fontId="3" fillId="10" borderId="20" xfId="0" applyFont="1" applyFill="1" applyBorder="1"/>
    <xf numFmtId="0" fontId="3" fillId="10" borderId="23" xfId="0" applyFont="1" applyFill="1" applyBorder="1"/>
    <xf numFmtId="0" fontId="10" fillId="10" borderId="47" xfId="0" applyFont="1" applyFill="1" applyBorder="1" applyAlignment="1">
      <alignment horizontal="center" vertical="center"/>
    </xf>
    <xf numFmtId="0" fontId="10" fillId="10" borderId="31" xfId="0" applyFont="1" applyFill="1" applyBorder="1" applyAlignment="1">
      <alignment horizontal="center" vertical="center"/>
    </xf>
    <xf numFmtId="0" fontId="10" fillId="10" borderId="48" xfId="0" applyFont="1" applyFill="1" applyBorder="1" applyAlignment="1">
      <alignment horizontal="center" vertical="center"/>
    </xf>
    <xf numFmtId="0" fontId="10" fillId="10" borderId="46" xfId="0" applyFont="1" applyFill="1" applyBorder="1" applyAlignment="1">
      <alignment horizontal="center" vertical="center"/>
    </xf>
    <xf numFmtId="0" fontId="0" fillId="7" borderId="38" xfId="0" applyFill="1" applyBorder="1" applyAlignment="1">
      <alignment horizontal="left"/>
    </xf>
    <xf numFmtId="0" fontId="0" fillId="7" borderId="40" xfId="0" applyFill="1" applyBorder="1"/>
    <xf numFmtId="0" fontId="8" fillId="8" borderId="40" xfId="0" applyFont="1" applyFill="1" applyBorder="1" applyAlignment="1">
      <alignment horizontal="center"/>
    </xf>
    <xf numFmtId="0" fontId="8" fillId="8" borderId="36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5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3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5" applyAlignment="1">
      <alignment vertical="center"/>
    </xf>
    <xf numFmtId="0" fontId="0" fillId="0" borderId="0" xfId="0" applyAlignment="1">
      <alignment horizontal="center" vertic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/>
    </xf>
    <xf numFmtId="0" fontId="1" fillId="8" borderId="49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/>
    </xf>
    <xf numFmtId="0" fontId="2" fillId="2" borderId="53" xfId="2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11" fillId="8" borderId="49" xfId="0" applyFont="1" applyFill="1" applyBorder="1" applyAlignment="1">
      <alignment horizontal="center" vertical="center"/>
    </xf>
    <xf numFmtId="0" fontId="1" fillId="8" borderId="55" xfId="0" applyFont="1" applyFill="1" applyBorder="1" applyAlignment="1">
      <alignment horizontal="center"/>
    </xf>
    <xf numFmtId="0" fontId="1" fillId="8" borderId="54" xfId="0" applyFont="1" applyFill="1" applyBorder="1" applyAlignment="1">
      <alignment horizontal="center"/>
    </xf>
    <xf numFmtId="0" fontId="1" fillId="8" borderId="55" xfId="0" applyFont="1" applyFill="1" applyBorder="1" applyAlignment="1">
      <alignment horizontal="center" vertical="center"/>
    </xf>
    <xf numFmtId="0" fontId="1" fillId="8" borderId="56" xfId="0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center" vertical="center"/>
    </xf>
    <xf numFmtId="0" fontId="2" fillId="2" borderId="57" xfId="2" applyBorder="1" applyAlignment="1">
      <alignment horizontal="center" vertical="center"/>
    </xf>
    <xf numFmtId="0" fontId="0" fillId="8" borderId="54" xfId="0" applyFill="1" applyBorder="1" applyAlignment="1">
      <alignment horizontal="center" vertical="center"/>
    </xf>
    <xf numFmtId="0" fontId="11" fillId="8" borderId="54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/>
    </xf>
    <xf numFmtId="0" fontId="1" fillId="8" borderId="58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8" borderId="61" xfId="0" applyFont="1" applyFill="1" applyBorder="1" applyAlignment="1">
      <alignment horizontal="center" vertical="center"/>
    </xf>
    <xf numFmtId="0" fontId="2" fillId="2" borderId="62" xfId="2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11" fillId="8" borderId="58" xfId="0" applyFont="1" applyFill="1" applyBorder="1" applyAlignment="1">
      <alignment horizontal="center" vertical="center"/>
    </xf>
    <xf numFmtId="0" fontId="2" fillId="2" borderId="62" xfId="2" applyBorder="1" applyAlignment="1">
      <alignment horizontal="center"/>
    </xf>
    <xf numFmtId="0" fontId="11" fillId="4" borderId="50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/>
    </xf>
    <xf numFmtId="0" fontId="0" fillId="4" borderId="50" xfId="0" applyFill="1" applyBorder="1" applyAlignment="1">
      <alignment horizontal="left" vertical="center"/>
    </xf>
    <xf numFmtId="0" fontId="0" fillId="4" borderId="55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11" fillId="4" borderId="54" xfId="0" applyFont="1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11" fillId="4" borderId="58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0" fillId="4" borderId="65" xfId="0" applyFill="1" applyBorder="1" applyAlignment="1">
      <alignment horizontal="center" vertical="center"/>
    </xf>
    <xf numFmtId="0" fontId="0" fillId="4" borderId="66" xfId="0" applyFill="1" applyBorder="1" applyAlignment="1">
      <alignment horizontal="center" vertical="center"/>
    </xf>
    <xf numFmtId="0" fontId="11" fillId="4" borderId="64" xfId="0" applyFont="1" applyFill="1" applyBorder="1" applyAlignment="1">
      <alignment horizontal="center" vertical="center"/>
    </xf>
    <xf numFmtId="0" fontId="0" fillId="0" borderId="64" xfId="0" applyBorder="1"/>
    <xf numFmtId="0" fontId="0" fillId="0" borderId="63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49" xfId="0" applyBorder="1"/>
    <xf numFmtId="0" fontId="2" fillId="2" borderId="67" xfId="2" applyBorder="1" applyAlignment="1">
      <alignment horizontal="center"/>
    </xf>
    <xf numFmtId="0" fontId="4" fillId="0" borderId="0" xfId="3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4" xfId="0" applyBorder="1"/>
    <xf numFmtId="165" fontId="0" fillId="0" borderId="0" xfId="0" applyNumberFormat="1" applyAlignment="1">
      <alignment horizontal="center"/>
    </xf>
    <xf numFmtId="0" fontId="2" fillId="2" borderId="1" xfId="2" applyAlignment="1">
      <alignment horizontal="center"/>
    </xf>
    <xf numFmtId="0" fontId="11" fillId="0" borderId="0" xfId="0" applyFont="1" applyAlignment="1">
      <alignment horizontal="left" vertical="center" readingOrder="1"/>
    </xf>
    <xf numFmtId="0" fontId="0" fillId="0" borderId="58" xfId="0" applyBorder="1"/>
    <xf numFmtId="0" fontId="0" fillId="0" borderId="60" xfId="0" applyBorder="1" applyAlignment="1">
      <alignment horizontal="center"/>
    </xf>
    <xf numFmtId="0" fontId="2" fillId="2" borderId="68" xfId="2" applyBorder="1" applyAlignment="1">
      <alignment horizontal="center"/>
    </xf>
    <xf numFmtId="0" fontId="4" fillId="0" borderId="60" xfId="3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8" borderId="50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 vertical="center"/>
    </xf>
    <xf numFmtId="0" fontId="4" fillId="8" borderId="51" xfId="3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/>
    </xf>
    <xf numFmtId="0" fontId="0" fillId="8" borderId="54" xfId="0" applyFill="1" applyBorder="1" applyAlignment="1">
      <alignment horizontal="center"/>
    </xf>
    <xf numFmtId="0" fontId="0" fillId="8" borderId="55" xfId="0" applyFill="1" applyBorder="1" applyAlignment="1">
      <alignment horizontal="center" vertical="center"/>
    </xf>
    <xf numFmtId="0" fontId="4" fillId="8" borderId="0" xfId="3" applyFill="1" applyBorder="1" applyAlignment="1">
      <alignment horizontal="center" vertical="center"/>
    </xf>
    <xf numFmtId="0" fontId="0" fillId="8" borderId="56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/>
    </xf>
    <xf numFmtId="0" fontId="0" fillId="8" borderId="59" xfId="0" applyFill="1" applyBorder="1" applyAlignment="1">
      <alignment horizontal="center" vertical="center"/>
    </xf>
    <xf numFmtId="0" fontId="4" fillId="8" borderId="60" xfId="3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15" fillId="0" borderId="0" xfId="7" applyFont="1" applyFill="1" applyBorder="1" applyAlignment="1">
      <alignment vertical="center"/>
    </xf>
    <xf numFmtId="9" fontId="16" fillId="0" borderId="0" xfId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0" fillId="9" borderId="17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13" borderId="25" xfId="0" applyFill="1" applyBorder="1" applyAlignment="1">
      <alignment horizontal="center" vertical="center"/>
    </xf>
    <xf numFmtId="0" fontId="0" fillId="9" borderId="18" xfId="0" applyFill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4" fillId="8" borderId="51" xfId="3" applyFont="1" applyFill="1" applyBorder="1" applyAlignment="1">
      <alignment horizontal="center" vertical="center"/>
    </xf>
    <xf numFmtId="0" fontId="4" fillId="8" borderId="0" xfId="3" applyFont="1" applyFill="1" applyBorder="1" applyAlignment="1">
      <alignment horizontal="center" vertical="center"/>
    </xf>
    <xf numFmtId="0" fontId="4" fillId="8" borderId="60" xfId="3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15" borderId="0" xfId="4" applyFont="1" applyFill="1"/>
    <xf numFmtId="0" fontId="18" fillId="15" borderId="0" xfId="4" applyFont="1" applyFill="1"/>
    <xf numFmtId="0" fontId="3" fillId="15" borderId="0" xfId="4" applyFont="1" applyFill="1" applyAlignment="1">
      <alignment horizontal="center"/>
    </xf>
    <xf numFmtId="0" fontId="5" fillId="5" borderId="0" xfId="4" applyFon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9" fillId="0" borderId="0" xfId="5"/>
    <xf numFmtId="3" fontId="0" fillId="0" borderId="0" xfId="0" applyNumberFormat="1"/>
    <xf numFmtId="3" fontId="5" fillId="0" borderId="71" xfId="0" applyNumberFormat="1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3" fontId="0" fillId="0" borderId="71" xfId="0" applyNumberForma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16" borderId="0" xfId="0" applyFill="1"/>
    <xf numFmtId="0" fontId="3" fillId="16" borderId="0" xfId="0" applyFont="1" applyFill="1" applyAlignment="1">
      <alignment horizontal="left" vertical="center"/>
    </xf>
    <xf numFmtId="0" fontId="0" fillId="16" borderId="0" xfId="0" applyFill="1" applyAlignment="1">
      <alignment horizontal="center"/>
    </xf>
    <xf numFmtId="0" fontId="5" fillId="0" borderId="0" xfId="4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5" fillId="0" borderId="72" xfId="0" applyFont="1" applyBorder="1" applyAlignment="1">
      <alignment horizontal="center"/>
    </xf>
    <xf numFmtId="0" fontId="0" fillId="9" borderId="71" xfId="0" applyFill="1" applyBorder="1"/>
    <xf numFmtId="3" fontId="0" fillId="9" borderId="71" xfId="0" applyNumberFormat="1" applyFill="1" applyBorder="1" applyAlignment="1">
      <alignment horizontal="center" vertical="center"/>
    </xf>
    <xf numFmtId="0" fontId="0" fillId="9" borderId="71" xfId="0" applyFill="1" applyBorder="1" applyAlignment="1">
      <alignment horizontal="center" vertical="center"/>
    </xf>
    <xf numFmtId="3" fontId="0" fillId="9" borderId="72" xfId="0" applyNumberFormat="1" applyFill="1" applyBorder="1" applyAlignment="1">
      <alignment horizontal="center" vertical="center"/>
    </xf>
    <xf numFmtId="0" fontId="0" fillId="9" borderId="72" xfId="0" applyFill="1" applyBorder="1" applyAlignment="1">
      <alignment horizontal="center" vertical="center"/>
    </xf>
    <xf numFmtId="3" fontId="0" fillId="0" borderId="73" xfId="0" applyNumberForma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3" fontId="5" fillId="9" borderId="15" xfId="0" applyNumberFormat="1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9" fillId="0" borderId="0" xfId="0" applyFont="1"/>
    <xf numFmtId="3" fontId="5" fillId="0" borderId="72" xfId="0" applyNumberFormat="1" applyFont="1" applyBorder="1" applyAlignment="1">
      <alignment horizontal="center"/>
    </xf>
    <xf numFmtId="3" fontId="0" fillId="0" borderId="72" xfId="0" applyNumberForma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3" fontId="0" fillId="0" borderId="83" xfId="0" applyNumberFormat="1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0" fillId="18" borderId="15" xfId="0" applyNumberForma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5" fillId="5" borderId="0" xfId="0" applyNumberFormat="1" applyFont="1" applyFill="1" applyAlignment="1">
      <alignment horizontal="center" vertical="center"/>
    </xf>
    <xf numFmtId="0" fontId="22" fillId="0" borderId="0" xfId="0" applyFont="1"/>
    <xf numFmtId="0" fontId="0" fillId="0" borderId="24" xfId="0" applyBorder="1"/>
    <xf numFmtId="0" fontId="0" fillId="0" borderId="0" xfId="0" applyFill="1" applyBorder="1"/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3" fontId="0" fillId="0" borderId="0" xfId="0" applyNumberFormat="1" applyFill="1" applyBorder="1"/>
    <xf numFmtId="0" fontId="6" fillId="15" borderId="17" xfId="0" applyFont="1" applyFill="1" applyBorder="1"/>
    <xf numFmtId="0" fontId="6" fillId="15" borderId="25" xfId="0" applyFont="1" applyFill="1" applyBorder="1"/>
    <xf numFmtId="0" fontId="0" fillId="0" borderId="17" xfId="0" applyBorder="1"/>
    <xf numFmtId="0" fontId="0" fillId="0" borderId="25" xfId="0" applyBorder="1"/>
    <xf numFmtId="0" fontId="0" fillId="0" borderId="25" xfId="0" applyBorder="1" applyAlignment="1">
      <alignment horizontal="center" vertical="center"/>
    </xf>
    <xf numFmtId="0" fontId="0" fillId="0" borderId="20" xfId="0" applyBorder="1"/>
    <xf numFmtId="0" fontId="0" fillId="18" borderId="20" xfId="0" applyFill="1" applyBorder="1"/>
    <xf numFmtId="0" fontId="0" fillId="18" borderId="0" xfId="0" applyFill="1"/>
    <xf numFmtId="0" fontId="0" fillId="18" borderId="23" xfId="0" applyFill="1" applyBorder="1"/>
    <xf numFmtId="0" fontId="0" fillId="0" borderId="26" xfId="0" applyBorder="1"/>
    <xf numFmtId="3" fontId="0" fillId="0" borderId="2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3" xfId="0" applyBorder="1"/>
    <xf numFmtId="0" fontId="0" fillId="20" borderId="17" xfId="0" applyFill="1" applyBorder="1"/>
    <xf numFmtId="3" fontId="9" fillId="0" borderId="25" xfId="5" applyNumberFormat="1" applyBorder="1" applyAlignment="1">
      <alignment horizontal="center" vertical="center"/>
    </xf>
    <xf numFmtId="0" fontId="0" fillId="20" borderId="20" xfId="0" applyFill="1" applyBorder="1"/>
    <xf numFmtId="0" fontId="5" fillId="0" borderId="0" xfId="0" applyFont="1"/>
    <xf numFmtId="3" fontId="23" fillId="0" borderId="26" xfId="0" applyNumberFormat="1" applyFont="1" applyBorder="1" applyAlignment="1">
      <alignment horizontal="center" vertical="center"/>
    </xf>
    <xf numFmtId="0" fontId="0" fillId="11" borderId="17" xfId="0" applyFill="1" applyBorder="1"/>
    <xf numFmtId="0" fontId="0" fillId="11" borderId="20" xfId="0" applyFill="1" applyBorder="1"/>
    <xf numFmtId="0" fontId="0" fillId="11" borderId="23" xfId="0" applyFill="1" applyBorder="1"/>
    <xf numFmtId="166" fontId="0" fillId="0" borderId="0" xfId="0" applyNumberFormat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6" fillId="15" borderId="29" xfId="0" applyFont="1" applyFill="1" applyBorder="1" applyAlignment="1">
      <alignment horizontal="center" vertical="center"/>
    </xf>
    <xf numFmtId="0" fontId="6" fillId="15" borderId="30" xfId="0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/>
    </xf>
    <xf numFmtId="0" fontId="6" fillId="15" borderId="25" xfId="0" applyFont="1" applyFill="1" applyBorder="1" applyAlignment="1">
      <alignment horizontal="center"/>
    </xf>
    <xf numFmtId="3" fontId="0" fillId="0" borderId="38" xfId="0" applyNumberFormat="1" applyBorder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3" fontId="0" fillId="0" borderId="88" xfId="0" applyNumberFormat="1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3" fontId="0" fillId="0" borderId="90" xfId="0" applyNumberFormat="1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/>
    </xf>
    <xf numFmtId="1" fontId="0" fillId="0" borderId="91" xfId="0" applyNumberFormat="1" applyBorder="1" applyAlignment="1">
      <alignment horizontal="center" vertical="center"/>
    </xf>
    <xf numFmtId="0" fontId="0" fillId="0" borderId="91" xfId="0" applyBorder="1" applyAlignment="1">
      <alignment horizontal="center"/>
    </xf>
    <xf numFmtId="3" fontId="0" fillId="0" borderId="35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1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23" xfId="1" applyNumberFormat="1" applyFont="1" applyBorder="1" applyAlignment="1">
      <alignment horizontal="center"/>
    </xf>
    <xf numFmtId="9" fontId="0" fillId="0" borderId="26" xfId="1" applyFont="1" applyBorder="1" applyAlignment="1">
      <alignment horizontal="center"/>
    </xf>
    <xf numFmtId="0" fontId="0" fillId="0" borderId="26" xfId="1" applyNumberFormat="1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left" vertical="center"/>
    </xf>
    <xf numFmtId="0" fontId="0" fillId="9" borderId="24" xfId="0" applyFill="1" applyBorder="1" applyAlignment="1">
      <alignment horizontal="left" vertical="center"/>
    </xf>
    <xf numFmtId="0" fontId="0" fillId="14" borderId="26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9" borderId="28" xfId="0" applyFill="1" applyBorder="1" applyAlignment="1">
      <alignment horizontal="left" vertical="center"/>
    </xf>
    <xf numFmtId="0" fontId="0" fillId="9" borderId="70" xfId="0" applyFill="1" applyBorder="1" applyAlignment="1">
      <alignment horizontal="left" vertical="center"/>
    </xf>
    <xf numFmtId="0" fontId="0" fillId="9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12" fillId="4" borderId="49" xfId="6" applyFill="1" applyBorder="1" applyAlignment="1">
      <alignment horizontal="center" vertical="center"/>
    </xf>
    <xf numFmtId="0" fontId="12" fillId="4" borderId="54" xfId="6" applyFill="1" applyBorder="1" applyAlignment="1">
      <alignment horizontal="center" vertical="center"/>
    </xf>
    <xf numFmtId="0" fontId="12" fillId="4" borderId="58" xfId="6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20" xfId="0" applyFill="1" applyBorder="1" applyAlignment="1">
      <alignment horizontal="left" vertical="center"/>
    </xf>
    <xf numFmtId="0" fontId="0" fillId="9" borderId="21" xfId="0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13" fillId="8" borderId="49" xfId="6" applyFont="1" applyFill="1" applyBorder="1" applyAlignment="1">
      <alignment horizontal="center" vertical="center"/>
    </xf>
    <xf numFmtId="0" fontId="13" fillId="8" borderId="54" xfId="6" applyFont="1" applyFill="1" applyBorder="1" applyAlignment="1">
      <alignment horizontal="center" vertical="center"/>
    </xf>
    <xf numFmtId="0" fontId="13" fillId="8" borderId="58" xfId="6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5" xfId="0" applyBorder="1" applyAlignment="1">
      <alignment horizontal="center"/>
    </xf>
    <xf numFmtId="0" fontId="12" fillId="8" borderId="49" xfId="6" applyFill="1" applyBorder="1" applyAlignment="1">
      <alignment horizontal="center" vertical="center"/>
    </xf>
    <xf numFmtId="0" fontId="12" fillId="8" borderId="54" xfId="6" applyFill="1" applyBorder="1" applyAlignment="1">
      <alignment horizontal="center" vertical="center"/>
    </xf>
    <xf numFmtId="0" fontId="12" fillId="8" borderId="58" xfId="6" applyFill="1" applyBorder="1" applyAlignment="1">
      <alignment horizontal="center" vertical="center"/>
    </xf>
    <xf numFmtId="0" fontId="0" fillId="9" borderId="71" xfId="0" applyFill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0" fillId="7" borderId="17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7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3" fillId="19" borderId="0" xfId="0" applyFont="1" applyFill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80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83" xfId="0" applyNumberFormat="1" applyBorder="1" applyAlignment="1">
      <alignment horizontal="center" vertical="center"/>
    </xf>
    <xf numFmtId="3" fontId="0" fillId="0" borderId="78" xfId="0" applyNumberFormat="1" applyBorder="1" applyAlignment="1">
      <alignment horizontal="center" vertical="center"/>
    </xf>
    <xf numFmtId="0" fontId="0" fillId="18" borderId="75" xfId="0" applyFill="1" applyBorder="1" applyAlignment="1">
      <alignment horizontal="left" vertical="center"/>
    </xf>
    <xf numFmtId="0" fontId="0" fillId="18" borderId="76" xfId="0" applyFill="1" applyBorder="1" applyAlignment="1">
      <alignment horizontal="left" vertical="center"/>
    </xf>
    <xf numFmtId="0" fontId="0" fillId="18" borderId="77" xfId="0" applyFill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9" xfId="0" applyBorder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7" borderId="79" xfId="0" applyFont="1" applyFill="1" applyBorder="1" applyAlignment="1">
      <alignment horizontal="center"/>
    </xf>
    <xf numFmtId="0" fontId="0" fillId="9" borderId="78" xfId="0" applyFill="1" applyBorder="1" applyAlignment="1">
      <alignment horizontal="center"/>
    </xf>
    <xf numFmtId="0" fontId="0" fillId="9" borderId="71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/>
    </xf>
    <xf numFmtId="49" fontId="0" fillId="0" borderId="71" xfId="0" applyNumberFormat="1" applyBorder="1" applyAlignment="1">
      <alignment horizontal="center"/>
    </xf>
    <xf numFmtId="0" fontId="6" fillId="15" borderId="17" xfId="0" applyFont="1" applyFill="1" applyBorder="1" applyAlignment="1">
      <alignment horizontal="center" vertical="center"/>
    </xf>
    <xf numFmtId="0" fontId="6" fillId="15" borderId="25" xfId="0" applyFont="1" applyFill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/>
    </xf>
    <xf numFmtId="0" fontId="8" fillId="7" borderId="36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8" fillId="8" borderId="21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0" fillId="5" borderId="43" xfId="0" applyFill="1" applyBorder="1" applyAlignment="1">
      <alignment horizontal="left"/>
    </xf>
    <xf numFmtId="0" fontId="0" fillId="5" borderId="44" xfId="0" applyFill="1" applyBorder="1" applyAlignment="1">
      <alignment horizontal="left"/>
    </xf>
    <xf numFmtId="0" fontId="8" fillId="7" borderId="23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8" borderId="25" xfId="0" applyFill="1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 wrapText="1"/>
    </xf>
    <xf numFmtId="0" fontId="8" fillId="8" borderId="25" xfId="0" applyFont="1" applyFill="1" applyBorder="1" applyAlignment="1">
      <alignment horizontal="center"/>
    </xf>
    <xf numFmtId="0" fontId="8" fillId="8" borderId="18" xfId="0" applyFont="1" applyFill="1" applyBorder="1" applyAlignment="1">
      <alignment horizontal="center"/>
    </xf>
    <xf numFmtId="0" fontId="8" fillId="8" borderId="26" xfId="0" applyFont="1" applyFill="1" applyBorder="1" applyAlignment="1">
      <alignment horizontal="center"/>
    </xf>
    <xf numFmtId="0" fontId="8" fillId="8" borderId="24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19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0" fillId="9" borderId="20" xfId="0" applyFill="1" applyBorder="1" applyAlignment="1">
      <alignment horizontal="left" wrapText="1"/>
    </xf>
    <xf numFmtId="0" fontId="0" fillId="9" borderId="23" xfId="0" applyFill="1" applyBorder="1" applyAlignment="1">
      <alignment horizontal="left" wrapText="1"/>
    </xf>
    <xf numFmtId="0" fontId="8" fillId="9" borderId="0" xfId="0" applyFont="1" applyFill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8" borderId="20" xfId="0" applyFill="1" applyBorder="1" applyAlignment="1">
      <alignment horizontal="left" vertical="center" wrapText="1"/>
    </xf>
    <xf numFmtId="0" fontId="0" fillId="8" borderId="23" xfId="0" applyFill="1" applyBorder="1" applyAlignment="1">
      <alignment horizontal="left" vertical="center" wrapText="1"/>
    </xf>
    <xf numFmtId="0" fontId="0" fillId="8" borderId="38" xfId="0" applyFill="1" applyBorder="1" applyAlignment="1">
      <alignment horizontal="left" vertical="center" wrapText="1"/>
    </xf>
    <xf numFmtId="0" fontId="0" fillId="8" borderId="39" xfId="0" applyFill="1" applyBorder="1" applyAlignment="1">
      <alignment horizontal="left" vertical="center" wrapText="1"/>
    </xf>
    <xf numFmtId="0" fontId="0" fillId="8" borderId="35" xfId="0" applyFill="1" applyBorder="1" applyAlignment="1">
      <alignment horizontal="left" vertical="center" wrapText="1"/>
    </xf>
    <xf numFmtId="0" fontId="0" fillId="8" borderId="41" xfId="0" applyFill="1" applyBorder="1" applyAlignment="1">
      <alignment horizontal="left" vertical="center" wrapText="1"/>
    </xf>
    <xf numFmtId="0" fontId="8" fillId="8" borderId="40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8" fillId="7" borderId="4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31" xfId="0" applyFill="1" applyBorder="1" applyAlignment="1">
      <alignment horizontal="center" vertical="center"/>
    </xf>
    <xf numFmtId="0" fontId="0" fillId="7" borderId="38" xfId="0" applyFill="1" applyBorder="1" applyAlignment="1">
      <alignment horizontal="left"/>
    </xf>
    <xf numFmtId="0" fontId="0" fillId="7" borderId="39" xfId="0" applyFill="1" applyBorder="1" applyAlignment="1">
      <alignment horizontal="left"/>
    </xf>
    <xf numFmtId="0" fontId="0" fillId="7" borderId="40" xfId="0" applyFill="1" applyBorder="1" applyAlignment="1">
      <alignment horizontal="left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8" borderId="38" xfId="0" applyFill="1" applyBorder="1"/>
    <xf numFmtId="0" fontId="0" fillId="8" borderId="39" xfId="0" applyFill="1" applyBorder="1"/>
    <xf numFmtId="0" fontId="0" fillId="8" borderId="35" xfId="0" applyFill="1" applyBorder="1" applyAlignment="1">
      <alignment horizontal="left"/>
    </xf>
    <xf numFmtId="0" fontId="0" fillId="8" borderId="41" xfId="0" applyFill="1" applyBorder="1" applyAlignment="1">
      <alignment horizontal="left"/>
    </xf>
    <xf numFmtId="0" fontId="0" fillId="8" borderId="17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0" xfId="0" applyFill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3" fontId="8" fillId="8" borderId="21" xfId="0" applyNumberFormat="1" applyFont="1" applyFill="1" applyBorder="1" applyAlignment="1">
      <alignment horizontal="center" vertical="center"/>
    </xf>
    <xf numFmtId="3" fontId="8" fillId="8" borderId="24" xfId="0" applyNumberFormat="1" applyFont="1" applyFill="1" applyBorder="1" applyAlignment="1">
      <alignment horizontal="center" vertical="center"/>
    </xf>
    <xf numFmtId="0" fontId="0" fillId="7" borderId="17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 wrapText="1"/>
    </xf>
    <xf numFmtId="0" fontId="0" fillId="7" borderId="26" xfId="0" applyFill="1" applyBorder="1" applyAlignment="1">
      <alignment horizontal="left" vertical="center" wrapText="1"/>
    </xf>
    <xf numFmtId="0" fontId="8" fillId="7" borderId="18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164" fontId="8" fillId="8" borderId="21" xfId="0" applyNumberFormat="1" applyFont="1" applyFill="1" applyBorder="1" applyAlignment="1">
      <alignment horizontal="center" vertical="center" wrapText="1"/>
    </xf>
    <xf numFmtId="164" fontId="8" fillId="8" borderId="24" xfId="0" applyNumberFormat="1" applyFont="1" applyFill="1" applyBorder="1" applyAlignment="1">
      <alignment horizontal="center" vertical="center" wrapText="1"/>
    </xf>
    <xf numFmtId="164" fontId="8" fillId="8" borderId="18" xfId="0" applyNumberFormat="1" applyFont="1" applyFill="1" applyBorder="1" applyAlignment="1">
      <alignment horizontal="center" vertical="center" wrapText="1"/>
    </xf>
    <xf numFmtId="3" fontId="8" fillId="8" borderId="18" xfId="0" applyNumberFormat="1" applyFont="1" applyFill="1" applyBorder="1" applyAlignment="1">
      <alignment horizontal="center" vertical="center"/>
    </xf>
  </cellXfs>
  <cellStyles count="8">
    <cellStyle name="Accent6" xfId="4" builtinId="49"/>
    <cellStyle name="Even" xfId="7" xr:uid="{35B315C3-B65E-1348-A678-D9974940CD1F}"/>
    <cellStyle name="Hyperlink" xfId="5" builtinId="8"/>
    <cellStyle name="Input" xfId="2" builtinId="20"/>
    <cellStyle name="Normal" xfId="0" builtinId="0"/>
    <cellStyle name="Normal 2 2" xfId="6" xr:uid="{57E6C0FB-07F4-E84D-9CC0-93C8A8F59980}"/>
    <cellStyle name="Percent" xfId="1" builtinId="5"/>
    <cellStyle name="Warning Text" xfId="3" builtinId="11"/>
  </cellStyles>
  <dxfs count="3">
    <dxf>
      <font>
        <b val="0"/>
        <i val="0"/>
        <color theme="3" tint="0.79998168889431442"/>
      </font>
      <fill>
        <patternFill>
          <bgColor theme="3" tint="0.79998168889431442"/>
        </patternFill>
      </fill>
      <border>
        <left/>
        <right/>
        <top/>
        <bottom/>
        <vertical/>
        <horizontal/>
      </border>
    </dxf>
    <dxf>
      <font>
        <b val="0"/>
        <i val="0"/>
        <color theme="3" tint="0.79998168889431442"/>
      </font>
      <fill>
        <patternFill>
          <bgColor theme="3" tint="0.79998168889431442"/>
        </patternFill>
      </fill>
      <border>
        <left/>
        <right/>
        <top/>
        <bottom/>
        <vertical/>
        <horizontal/>
      </border>
    </dxf>
    <dxf>
      <font>
        <b val="0"/>
        <i val="0"/>
        <color theme="3" tint="0.79998168889431442"/>
      </font>
      <fill>
        <patternFill>
          <bgColor theme="3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Outward Postcode Analysis: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Ratio of Weighted Average Approach for Table 2, 3 and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'Outward Postcode Analysis'!$H$42</c:f>
              <c:strCache>
                <c:ptCount val="1"/>
                <c:pt idx="0">
                  <c:v>NOx Damage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'Outward Postcode Analysis'!$G$43:$G$58</c:f>
              <c:strCache>
                <c:ptCount val="16"/>
                <c:pt idx="0">
                  <c:v>&lt; 0.1</c:v>
                </c:pt>
                <c:pt idx="1">
                  <c:v>0.1 to 0.3</c:v>
                </c:pt>
                <c:pt idx="2">
                  <c:v>0.3 to 0.5</c:v>
                </c:pt>
                <c:pt idx="3">
                  <c:v>0.5 to 0.7</c:v>
                </c:pt>
                <c:pt idx="4">
                  <c:v>0.7 to 0.9</c:v>
                </c:pt>
                <c:pt idx="5">
                  <c:v>0..9 to 1.1</c:v>
                </c:pt>
                <c:pt idx="6">
                  <c:v>1.1 to 1.3</c:v>
                </c:pt>
                <c:pt idx="7">
                  <c:v>1.3 to 1.5</c:v>
                </c:pt>
                <c:pt idx="8">
                  <c:v>1.5 to 1.7</c:v>
                </c:pt>
                <c:pt idx="9">
                  <c:v>1.7 to 1.9</c:v>
                </c:pt>
                <c:pt idx="10">
                  <c:v>1.9 to 2.1</c:v>
                </c:pt>
                <c:pt idx="11">
                  <c:v>2.1 to 2.3</c:v>
                </c:pt>
                <c:pt idx="12">
                  <c:v>2.3 to 2.5</c:v>
                </c:pt>
                <c:pt idx="13">
                  <c:v>2.5 to 2.7</c:v>
                </c:pt>
                <c:pt idx="14">
                  <c:v>2.7 to 2.9</c:v>
                </c:pt>
                <c:pt idx="15">
                  <c:v>&gt; 2.9</c:v>
                </c:pt>
              </c:strCache>
            </c:strRef>
          </c:cat>
          <c:val>
            <c:numRef>
              <c:f>'Outward Postcode Analysis'!$H$43:$H$58</c:f>
              <c:numCache>
                <c:formatCode>#,##0</c:formatCode>
                <c:ptCount val="16"/>
                <c:pt idx="0">
                  <c:v>13516</c:v>
                </c:pt>
                <c:pt idx="1">
                  <c:v>25005</c:v>
                </c:pt>
                <c:pt idx="2">
                  <c:v>41555</c:v>
                </c:pt>
                <c:pt idx="3">
                  <c:v>55793</c:v>
                </c:pt>
                <c:pt idx="4">
                  <c:v>151614</c:v>
                </c:pt>
                <c:pt idx="5">
                  <c:v>1243967</c:v>
                </c:pt>
                <c:pt idx="6">
                  <c:v>123295</c:v>
                </c:pt>
                <c:pt idx="7">
                  <c:v>40218</c:v>
                </c:pt>
                <c:pt idx="8">
                  <c:v>36139</c:v>
                </c:pt>
                <c:pt idx="9">
                  <c:v>28409</c:v>
                </c:pt>
                <c:pt idx="10">
                  <c:v>11623</c:v>
                </c:pt>
                <c:pt idx="11">
                  <c:v>169</c:v>
                </c:pt>
                <c:pt idx="12">
                  <c:v>450</c:v>
                </c:pt>
                <c:pt idx="13">
                  <c:v>106</c:v>
                </c:pt>
                <c:pt idx="14">
                  <c:v>49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D-9048-886D-69DECCF74E7A}"/>
            </c:ext>
          </c:extLst>
        </c:ser>
        <c:ser>
          <c:idx val="1"/>
          <c:order val="1"/>
          <c:tx>
            <c:strRef>
              <c:f>'Outward Postcode Analysis'!$I$42</c:f>
              <c:strCache>
                <c:ptCount val="1"/>
                <c:pt idx="0">
                  <c:v>PM Damage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'Outward Postcode Analysis'!$G$43:$G$58</c:f>
              <c:strCache>
                <c:ptCount val="16"/>
                <c:pt idx="0">
                  <c:v>&lt; 0.1</c:v>
                </c:pt>
                <c:pt idx="1">
                  <c:v>0.1 to 0.3</c:v>
                </c:pt>
                <c:pt idx="2">
                  <c:v>0.3 to 0.5</c:v>
                </c:pt>
                <c:pt idx="3">
                  <c:v>0.5 to 0.7</c:v>
                </c:pt>
                <c:pt idx="4">
                  <c:v>0.7 to 0.9</c:v>
                </c:pt>
                <c:pt idx="5">
                  <c:v>0..9 to 1.1</c:v>
                </c:pt>
                <c:pt idx="6">
                  <c:v>1.1 to 1.3</c:v>
                </c:pt>
                <c:pt idx="7">
                  <c:v>1.3 to 1.5</c:v>
                </c:pt>
                <c:pt idx="8">
                  <c:v>1.5 to 1.7</c:v>
                </c:pt>
                <c:pt idx="9">
                  <c:v>1.7 to 1.9</c:v>
                </c:pt>
                <c:pt idx="10">
                  <c:v>1.9 to 2.1</c:v>
                </c:pt>
                <c:pt idx="11">
                  <c:v>2.1 to 2.3</c:v>
                </c:pt>
                <c:pt idx="12">
                  <c:v>2.3 to 2.5</c:v>
                </c:pt>
                <c:pt idx="13">
                  <c:v>2.5 to 2.7</c:v>
                </c:pt>
                <c:pt idx="14">
                  <c:v>2.7 to 2.9</c:v>
                </c:pt>
                <c:pt idx="15">
                  <c:v>&gt; 2.9</c:v>
                </c:pt>
              </c:strCache>
            </c:strRef>
          </c:cat>
          <c:val>
            <c:numRef>
              <c:f>'Outward Postcode Analysis'!$I$43:$I$58</c:f>
              <c:numCache>
                <c:formatCode>#,##0</c:formatCode>
                <c:ptCount val="16"/>
                <c:pt idx="0">
                  <c:v>13834</c:v>
                </c:pt>
                <c:pt idx="1">
                  <c:v>23045</c:v>
                </c:pt>
                <c:pt idx="2">
                  <c:v>40037</c:v>
                </c:pt>
                <c:pt idx="3">
                  <c:v>61467</c:v>
                </c:pt>
                <c:pt idx="4">
                  <c:v>148628</c:v>
                </c:pt>
                <c:pt idx="5">
                  <c:v>1243967</c:v>
                </c:pt>
                <c:pt idx="6">
                  <c:v>125492</c:v>
                </c:pt>
                <c:pt idx="7">
                  <c:v>41376</c:v>
                </c:pt>
                <c:pt idx="8">
                  <c:v>36780</c:v>
                </c:pt>
                <c:pt idx="9">
                  <c:v>29415</c:v>
                </c:pt>
                <c:pt idx="10">
                  <c:v>7091</c:v>
                </c:pt>
                <c:pt idx="11">
                  <c:v>85</c:v>
                </c:pt>
                <c:pt idx="12">
                  <c:v>407</c:v>
                </c:pt>
                <c:pt idx="13">
                  <c:v>143</c:v>
                </c:pt>
                <c:pt idx="14">
                  <c:v>131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D-9048-886D-69DECCF74E7A}"/>
            </c:ext>
          </c:extLst>
        </c:ser>
        <c:ser>
          <c:idx val="2"/>
          <c:order val="2"/>
          <c:tx>
            <c:strRef>
              <c:f>'Outward Postcode Analysis'!$J$42</c:f>
              <c:strCache>
                <c:ptCount val="1"/>
                <c:pt idx="0">
                  <c:v>Car &amp; Motorbike Average Speed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'Outward Postcode Analysis'!$G$43:$G$58</c:f>
              <c:strCache>
                <c:ptCount val="16"/>
                <c:pt idx="0">
                  <c:v>&lt; 0.1</c:v>
                </c:pt>
                <c:pt idx="1">
                  <c:v>0.1 to 0.3</c:v>
                </c:pt>
                <c:pt idx="2">
                  <c:v>0.3 to 0.5</c:v>
                </c:pt>
                <c:pt idx="3">
                  <c:v>0.5 to 0.7</c:v>
                </c:pt>
                <c:pt idx="4">
                  <c:v>0.7 to 0.9</c:v>
                </c:pt>
                <c:pt idx="5">
                  <c:v>0..9 to 1.1</c:v>
                </c:pt>
                <c:pt idx="6">
                  <c:v>1.1 to 1.3</c:v>
                </c:pt>
                <c:pt idx="7">
                  <c:v>1.3 to 1.5</c:v>
                </c:pt>
                <c:pt idx="8">
                  <c:v>1.5 to 1.7</c:v>
                </c:pt>
                <c:pt idx="9">
                  <c:v>1.7 to 1.9</c:v>
                </c:pt>
                <c:pt idx="10">
                  <c:v>1.9 to 2.1</c:v>
                </c:pt>
                <c:pt idx="11">
                  <c:v>2.1 to 2.3</c:v>
                </c:pt>
                <c:pt idx="12">
                  <c:v>2.3 to 2.5</c:v>
                </c:pt>
                <c:pt idx="13">
                  <c:v>2.5 to 2.7</c:v>
                </c:pt>
                <c:pt idx="14">
                  <c:v>2.7 to 2.9</c:v>
                </c:pt>
                <c:pt idx="15">
                  <c:v>&gt; 2.9</c:v>
                </c:pt>
              </c:strCache>
            </c:strRef>
          </c:cat>
          <c:val>
            <c:numRef>
              <c:f>'Outward Postcode Analysis'!$J$43:$J$58</c:f>
              <c:numCache>
                <c:formatCode>#,##0</c:formatCode>
                <c:ptCount val="16"/>
                <c:pt idx="0">
                  <c:v>6567</c:v>
                </c:pt>
                <c:pt idx="1">
                  <c:v>21889</c:v>
                </c:pt>
                <c:pt idx="2">
                  <c:v>27894</c:v>
                </c:pt>
                <c:pt idx="3">
                  <c:v>53899</c:v>
                </c:pt>
                <c:pt idx="4">
                  <c:v>126020</c:v>
                </c:pt>
                <c:pt idx="5">
                  <c:v>1232812</c:v>
                </c:pt>
                <c:pt idx="6">
                  <c:v>142477</c:v>
                </c:pt>
                <c:pt idx="7">
                  <c:v>65826</c:v>
                </c:pt>
                <c:pt idx="8">
                  <c:v>44844</c:v>
                </c:pt>
                <c:pt idx="9">
                  <c:v>35880</c:v>
                </c:pt>
                <c:pt idx="10">
                  <c:v>13789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D-9048-886D-69DECCF74E7A}"/>
            </c:ext>
          </c:extLst>
        </c:ser>
        <c:ser>
          <c:idx val="3"/>
          <c:order val="3"/>
          <c:tx>
            <c:strRef>
              <c:f>'Outward Postcode Analysis'!$K$42</c:f>
              <c:strCache>
                <c:ptCount val="1"/>
                <c:pt idx="0">
                  <c:v>Bus Average Speed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'Outward Postcode Analysis'!$G$43:$G$58</c:f>
              <c:strCache>
                <c:ptCount val="16"/>
                <c:pt idx="0">
                  <c:v>&lt; 0.1</c:v>
                </c:pt>
                <c:pt idx="1">
                  <c:v>0.1 to 0.3</c:v>
                </c:pt>
                <c:pt idx="2">
                  <c:v>0.3 to 0.5</c:v>
                </c:pt>
                <c:pt idx="3">
                  <c:v>0.5 to 0.7</c:v>
                </c:pt>
                <c:pt idx="4">
                  <c:v>0.7 to 0.9</c:v>
                </c:pt>
                <c:pt idx="5">
                  <c:v>0..9 to 1.1</c:v>
                </c:pt>
                <c:pt idx="6">
                  <c:v>1.1 to 1.3</c:v>
                </c:pt>
                <c:pt idx="7">
                  <c:v>1.3 to 1.5</c:v>
                </c:pt>
                <c:pt idx="8">
                  <c:v>1.5 to 1.7</c:v>
                </c:pt>
                <c:pt idx="9">
                  <c:v>1.7 to 1.9</c:v>
                </c:pt>
                <c:pt idx="10">
                  <c:v>1.9 to 2.1</c:v>
                </c:pt>
                <c:pt idx="11">
                  <c:v>2.1 to 2.3</c:v>
                </c:pt>
                <c:pt idx="12">
                  <c:v>2.3 to 2.5</c:v>
                </c:pt>
                <c:pt idx="13">
                  <c:v>2.5 to 2.7</c:v>
                </c:pt>
                <c:pt idx="14">
                  <c:v>2.7 to 2.9</c:v>
                </c:pt>
                <c:pt idx="15">
                  <c:v>&gt; 2.9</c:v>
                </c:pt>
              </c:strCache>
            </c:strRef>
          </c:cat>
          <c:val>
            <c:numRef>
              <c:f>'Outward Postcode Analysis'!$K$43:$K$58</c:f>
              <c:numCache>
                <c:formatCode>#,##0</c:formatCode>
                <c:ptCount val="16"/>
                <c:pt idx="0">
                  <c:v>1892</c:v>
                </c:pt>
                <c:pt idx="1">
                  <c:v>6756</c:v>
                </c:pt>
                <c:pt idx="2">
                  <c:v>3905</c:v>
                </c:pt>
                <c:pt idx="3">
                  <c:v>10567</c:v>
                </c:pt>
                <c:pt idx="4">
                  <c:v>23232</c:v>
                </c:pt>
                <c:pt idx="5">
                  <c:v>1656405</c:v>
                </c:pt>
                <c:pt idx="6">
                  <c:v>29218</c:v>
                </c:pt>
                <c:pt idx="7">
                  <c:v>16647</c:v>
                </c:pt>
                <c:pt idx="8">
                  <c:v>12857</c:v>
                </c:pt>
                <c:pt idx="9">
                  <c:v>6075</c:v>
                </c:pt>
                <c:pt idx="10">
                  <c:v>4354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AD-9048-886D-69DECCF7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817808"/>
        <c:axId val="406109264"/>
      </c:barChart>
      <c:catAx>
        <c:axId val="40681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09264"/>
        <c:crosses val="autoZero"/>
        <c:auto val="1"/>
        <c:lblAlgn val="ctr"/>
        <c:lblOffset val="100"/>
        <c:noMultiLvlLbl val="0"/>
      </c:catAx>
      <c:valAx>
        <c:axId val="4061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Postcodes</a:t>
                </a:r>
              </a:p>
            </c:rich>
          </c:tx>
          <c:layout>
            <c:manualLayout>
              <c:xMode val="edge"/>
              <c:yMode val="edge"/>
              <c:x val="0.11214457573898962"/>
              <c:y val="0.25388992898830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81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Outward Postcode Analysis: </a:t>
            </a:r>
            <a:endParaRPr lang="en-MY" sz="12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Percentage of Postcodes with discrepancies</a:t>
            </a:r>
            <a:endParaRPr lang="en-MY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'Outward Postcode Analysis'!$Y$4</c:f>
              <c:strCache>
                <c:ptCount val="1"/>
                <c:pt idx="0">
                  <c:v>Uncertainty Introduced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29.80%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C8B-B141-840D-B18FACD76A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29.80%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C8B-B141-840D-B18FACD76A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30.51%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C8B-B141-840D-B18FACD76A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6.52%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C8B-B141-840D-B18FACD76A8B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'Outward Postcode Analysis'!$Z$3:$AC$3</c:f>
              <c:strCache>
                <c:ptCount val="4"/>
                <c:pt idx="0">
                  <c:v>T2 DC NOx</c:v>
                </c:pt>
                <c:pt idx="1">
                  <c:v>T2 DC PM2.5</c:v>
                </c:pt>
                <c:pt idx="2">
                  <c:v>T3 AS C&amp;M</c:v>
                </c:pt>
                <c:pt idx="3">
                  <c:v>T4 AS Bus</c:v>
                </c:pt>
              </c:strCache>
            </c:strRef>
          </c:cat>
          <c:val>
            <c:numRef>
              <c:f>'Outward Postcode Analysis'!$Z$4:$AC$4</c:f>
              <c:numCache>
                <c:formatCode>#,##0</c:formatCode>
                <c:ptCount val="4"/>
                <c:pt idx="0">
                  <c:v>527941</c:v>
                </c:pt>
                <c:pt idx="1">
                  <c:v>527941</c:v>
                </c:pt>
                <c:pt idx="2">
                  <c:v>540645</c:v>
                </c:pt>
                <c:pt idx="3">
                  <c:v>115503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B-B141-840D-B18FACD76A8B}"/>
            </c:ext>
          </c:extLst>
        </c:ser>
        <c:ser>
          <c:idx val="1"/>
          <c:order val="1"/>
          <c:tx>
            <c:strRef>
              <c:f>'Outward Postcode Analysis'!$Y$5</c:f>
              <c:strCache>
                <c:ptCount val="1"/>
                <c:pt idx="0">
                  <c:v>No Changes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70.20%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C8B-B141-840D-B18FACD76A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70.20%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C8B-B141-840D-B18FACD76A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69.49%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C8B-B141-840D-B18FACD76A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93.48%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C8B-B141-840D-B18FACD76A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'Outward Postcode Analysis'!$Z$3:$AC$3</c:f>
              <c:strCache>
                <c:ptCount val="4"/>
                <c:pt idx="0">
                  <c:v>T2 DC NOx</c:v>
                </c:pt>
                <c:pt idx="1">
                  <c:v>T2 DC PM2.5</c:v>
                </c:pt>
                <c:pt idx="2">
                  <c:v>T3 AS C&amp;M</c:v>
                </c:pt>
                <c:pt idx="3">
                  <c:v>T4 AS Bus</c:v>
                </c:pt>
              </c:strCache>
            </c:strRef>
          </c:cat>
          <c:val>
            <c:numRef>
              <c:f>'Outward Postcode Analysis'!$Z$5:$AC$5</c:f>
              <c:numCache>
                <c:formatCode>#,##0</c:formatCode>
                <c:ptCount val="4"/>
                <c:pt idx="0">
                  <c:v>1243967</c:v>
                </c:pt>
                <c:pt idx="1">
                  <c:v>1243967</c:v>
                </c:pt>
                <c:pt idx="2">
                  <c:v>1231263</c:v>
                </c:pt>
                <c:pt idx="3">
                  <c:v>1656405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8B-B141-840D-B18FACD76A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1476560"/>
        <c:axId val="411900528"/>
      </c:barChart>
      <c:catAx>
        <c:axId val="41147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0528"/>
        <c:crosses val="autoZero"/>
        <c:auto val="1"/>
        <c:lblAlgn val="ctr"/>
        <c:lblOffset val="100"/>
        <c:noMultiLvlLbl val="0"/>
      </c:catAx>
      <c:valAx>
        <c:axId val="4119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Postcodes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7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666282</xdr:colOff>
      <xdr:row>43</xdr:row>
      <xdr:rowOff>108693</xdr:rowOff>
    </xdr:from>
    <xdr:to>
      <xdr:col>18</xdr:col>
      <xdr:colOff>652945</xdr:colOff>
      <xdr:row>53</xdr:row>
      <xdr:rowOff>1714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C76020-CCBC-904E-B375-EB0F0686D9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4128"/>
        <a:stretch/>
      </xdr:blipFill>
      <xdr:spPr>
        <a:xfrm>
          <a:off x="12034331" y="8843815"/>
          <a:ext cx="3270077" cy="1906436"/>
        </a:xfrm>
        <a:prstGeom prst="rect">
          <a:avLst/>
        </a:prstGeom>
      </xdr:spPr>
    </xdr:pic>
    <xdr:clientData/>
  </xdr:twoCellAnchor>
  <xdr:twoCellAnchor editAs="oneCell">
    <xdr:from>
      <xdr:col>14</xdr:col>
      <xdr:colOff>665975</xdr:colOff>
      <xdr:row>9</xdr:row>
      <xdr:rowOff>31033</xdr:rowOff>
    </xdr:from>
    <xdr:to>
      <xdr:col>20</xdr:col>
      <xdr:colOff>390326</xdr:colOff>
      <xdr:row>19</xdr:row>
      <xdr:rowOff>105294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D4A607-7894-9149-B642-27FDAB81F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4024" y="1905057"/>
          <a:ext cx="4649473" cy="2103164"/>
        </a:xfrm>
        <a:prstGeom prst="rect">
          <a:avLst/>
        </a:prstGeom>
      </xdr:spPr>
    </xdr:pic>
    <xdr:clientData/>
  </xdr:twoCellAnchor>
  <xdr:twoCellAnchor editAs="oneCell">
    <xdr:from>
      <xdr:col>14</xdr:col>
      <xdr:colOff>571291</xdr:colOff>
      <xdr:row>36</xdr:row>
      <xdr:rowOff>123903</xdr:rowOff>
    </xdr:from>
    <xdr:to>
      <xdr:col>19</xdr:col>
      <xdr:colOff>519329</xdr:colOff>
      <xdr:row>43</xdr:row>
      <xdr:rowOff>14699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5650C8-ACC7-7940-B0B6-84E7DAE73D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48823"/>
        <a:stretch/>
      </xdr:blipFill>
      <xdr:spPr>
        <a:xfrm>
          <a:off x="11939340" y="7449635"/>
          <a:ext cx="4052306" cy="1300186"/>
        </a:xfrm>
        <a:prstGeom prst="rect">
          <a:avLst/>
        </a:prstGeom>
      </xdr:spPr>
    </xdr:pic>
    <xdr:clientData/>
  </xdr:twoCellAnchor>
  <xdr:twoCellAnchor editAs="oneCell">
    <xdr:from>
      <xdr:col>14</xdr:col>
      <xdr:colOff>635672</xdr:colOff>
      <xdr:row>20</xdr:row>
      <xdr:rowOff>20353</xdr:rowOff>
    </xdr:from>
    <xdr:to>
      <xdr:col>19</xdr:col>
      <xdr:colOff>367711</xdr:colOff>
      <xdr:row>36</xdr:row>
      <xdr:rowOff>26488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AF19BD-9EF1-7C4B-956D-A7E66BAD9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3721" y="4124621"/>
          <a:ext cx="3836307" cy="3227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20</xdr:col>
      <xdr:colOff>703570</xdr:colOff>
      <xdr:row>15</xdr:row>
      <xdr:rowOff>33056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8CB45D-F76F-5D41-B53F-6E6B51861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0" y="2501900"/>
          <a:ext cx="7815570" cy="64265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20</xdr:col>
      <xdr:colOff>703570</xdr:colOff>
      <xdr:row>20</xdr:row>
      <xdr:rowOff>10297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2B81CC-DB2C-E549-A29E-6DA264E64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0" y="3517900"/>
          <a:ext cx="7815570" cy="61989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20</xdr:col>
      <xdr:colOff>703570</xdr:colOff>
      <xdr:row>32</xdr:row>
      <xdr:rowOff>33573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D20982-7195-A541-ADBF-0157161A6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0" y="4533900"/>
          <a:ext cx="7815570" cy="206557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32</xdr:col>
      <xdr:colOff>383308</xdr:colOff>
      <xdr:row>23</xdr:row>
      <xdr:rowOff>72595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270CF6-E135-9748-97FC-DD1577FB4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3700" y="2501900"/>
          <a:ext cx="7812808" cy="230779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32</xdr:col>
      <xdr:colOff>383308</xdr:colOff>
      <xdr:row>32</xdr:row>
      <xdr:rowOff>136538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0077C1-31CF-8E45-8B3D-8F4981818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3700" y="5143500"/>
          <a:ext cx="7812808" cy="1558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680908</xdr:colOff>
      <xdr:row>6</xdr:row>
      <xdr:rowOff>43240</xdr:rowOff>
    </xdr:from>
    <xdr:to>
      <xdr:col>21</xdr:col>
      <xdr:colOff>134607</xdr:colOff>
      <xdr:row>26</xdr:row>
      <xdr:rowOff>189845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90156-28E6-F44E-BE61-AA42C49F0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142553</xdr:colOff>
      <xdr:row>5</xdr:row>
      <xdr:rowOff>107950</xdr:rowOff>
    </xdr:from>
    <xdr:to>
      <xdr:col>30</xdr:col>
      <xdr:colOff>519963</xdr:colOff>
      <xdr:row>24</xdr:row>
      <xdr:rowOff>196206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F2D746-DDB2-A947-9EFC-FF8E77308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yuanwie/Documents/FYP/Key%20Documents/A%20-%20Master%20Excels/Iteration%20II_VerH_15May21_J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 &amp; Instructions"/>
      <sheetName val="Privacy Policy"/>
      <sheetName val="Iteration II Simulation"/>
      <sheetName val="Feedback Form"/>
      <sheetName val="Overview of Changes"/>
      <sheetName val="Formula"/>
      <sheetName val="Adjustments"/>
      <sheetName val="Data Flow"/>
      <sheetName val="List of Ques"/>
      <sheetName val="Data Tables"/>
      <sheetName val="Outward"/>
      <sheetName val="T1"/>
      <sheetName val="T2"/>
      <sheetName val="T3"/>
      <sheetName val="T4"/>
      <sheetName val="T5 - T7 | T9 - T16"/>
      <sheetName val="T8"/>
      <sheetName val="Example Cases_UFE"/>
    </sheetNames>
    <sheetDataSet>
      <sheetData sheetId="0"/>
      <sheetData sheetId="1"/>
      <sheetData sheetId="2">
        <row r="11">
          <cell r="D11" t="str">
            <v>Q1</v>
          </cell>
          <cell r="E11" t="str">
            <v>Please enter the outward postcode (First 3-4 characters of your postcode) of the area in which your residence is located.</v>
          </cell>
        </row>
        <row r="14">
          <cell r="E14" t="str">
            <v>How do you usually commute to work, college or school?</v>
          </cell>
        </row>
        <row r="37">
          <cell r="D37" t="str">
            <v>Q3</v>
          </cell>
          <cell r="E37" t="str">
            <v>What type of car do you have?</v>
          </cell>
          <cell r="L37" t="str">
            <v xml:space="preserve">Q7 </v>
          </cell>
          <cell r="M37" t="str">
            <v>On average, how many hours do you usually spend on bus for commuting each week?</v>
          </cell>
          <cell r="T37" t="str">
            <v xml:space="preserve">Q8 </v>
          </cell>
          <cell r="U37" t="str">
            <v>What is your motorbike's engine type and size?</v>
          </cell>
        </row>
        <row r="43">
          <cell r="D43" t="str">
            <v>Q4</v>
          </cell>
          <cell r="E43" t="str">
            <v>How old is your car?</v>
          </cell>
        </row>
        <row r="46">
          <cell r="T46" t="str">
            <v>Q9</v>
          </cell>
          <cell r="U46" t="str">
            <v>How old is your motorbike?</v>
          </cell>
        </row>
        <row r="50">
          <cell r="D50" t="str">
            <v>Q5</v>
          </cell>
          <cell r="E50" t="str">
            <v>On average, how many hours do you usually spend in your car for commuting each week?</v>
          </cell>
        </row>
        <row r="52">
          <cell r="T52" t="str">
            <v>Q10</v>
          </cell>
          <cell r="U52" t="str">
            <v>On average, how many hours do you usually spend on a motorbike for commuting each week?</v>
          </cell>
        </row>
        <row r="54">
          <cell r="D54" t="str">
            <v>Q6</v>
          </cell>
          <cell r="E54" t="str">
            <v>How many people usually travel with you to the same place of work, college or school?</v>
          </cell>
        </row>
        <row r="79">
          <cell r="D79" t="str">
            <v>Q11</v>
          </cell>
          <cell r="E79" t="str">
            <v>Outside of commuting, do you travel by car?</v>
          </cell>
          <cell r="M79" t="str">
            <v>Q16</v>
          </cell>
          <cell r="N79" t="str">
            <v>Outside of commuting, do you travel by bus?</v>
          </cell>
        </row>
        <row r="84">
          <cell r="D84" t="str">
            <v>Q12</v>
          </cell>
          <cell r="E84" t="str">
            <v>What type of car do you have?</v>
          </cell>
          <cell r="M84" t="str">
            <v>Q17</v>
          </cell>
          <cell r="N84" t="str">
            <v>On average, how many hours do you usually spend on a bus outside of commuting each week?</v>
          </cell>
        </row>
        <row r="90">
          <cell r="D90" t="str">
            <v>Q13</v>
          </cell>
          <cell r="E90" t="str">
            <v>How old is your car?</v>
          </cell>
        </row>
        <row r="97">
          <cell r="D97" t="str">
            <v>Q14</v>
          </cell>
          <cell r="E97" t="str">
            <v>On average, how many hours do you usually spend in your car outside of commuting each week?</v>
          </cell>
        </row>
        <row r="101">
          <cell r="D101" t="str">
            <v>Q15</v>
          </cell>
          <cell r="E101" t="str">
            <v>How many people are usually with you in the car at the same time?</v>
          </cell>
        </row>
        <row r="122">
          <cell r="D122" t="str">
            <v>Q18</v>
          </cell>
          <cell r="E122" t="str">
            <v>What is the size of your residence?</v>
          </cell>
          <cell r="L122" t="str">
            <v>Q20</v>
          </cell>
          <cell r="M122" t="str">
            <v>Do you use a wood-burning stove at home?</v>
          </cell>
          <cell r="S122" t="str">
            <v>Q23</v>
          </cell>
          <cell r="T122" t="str">
            <v>Do you use a gas boiler at home?</v>
          </cell>
          <cell r="Y122" t="str">
            <v>Q25</v>
          </cell>
          <cell r="Z122" t="str">
            <v>Do you use an electric heat pump?</v>
          </cell>
        </row>
        <row r="127">
          <cell r="L127" t="str">
            <v>Q21</v>
          </cell>
          <cell r="M127" t="str">
            <v>What type of wood-burning stove do you have?</v>
          </cell>
          <cell r="S127" t="str">
            <v>Q24</v>
          </cell>
          <cell r="T127" t="str">
            <v>What is the type of your boiler fuel?</v>
          </cell>
        </row>
        <row r="128">
          <cell r="D128" t="str">
            <v>Q19</v>
          </cell>
          <cell r="E128" t="str">
            <v>How many adults do you live with?</v>
          </cell>
        </row>
        <row r="134">
          <cell r="L134" t="str">
            <v>Q22</v>
          </cell>
          <cell r="M134" t="str">
            <v>On average, what is the total number of hours you operate your wood burning stove each week?</v>
          </cell>
        </row>
        <row r="164">
          <cell r="D164" t="str">
            <v>Q26</v>
          </cell>
          <cell r="E164" t="str">
            <v>Excluding food and takeaway deliveries, do you make online purchases (E.g. Clothing, Beauty, Technology, etc.)?</v>
          </cell>
          <cell r="L164" t="str">
            <v>Q28</v>
          </cell>
          <cell r="M164" t="str">
            <v>Do you shop for grocery online (E.g. Sainsbury, Ocado, Asda, etc.)?</v>
          </cell>
        </row>
        <row r="169">
          <cell r="D169" t="str">
            <v>Q27</v>
          </cell>
          <cell r="E169" t="str">
            <v>On average, how many online purchases do you make each week?</v>
          </cell>
          <cell r="L169" t="str">
            <v>Q29</v>
          </cell>
          <cell r="M169" t="str">
            <v>On average, how many grocery shops delivery do you make each week?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etoffice.gov.uk/binaries/content/assets/metofficegovuk/pdf/weather/learn-about/uk-past-events/summaries/uk_monthly_climate_summary_annual_2020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eoportal.statistics.gov.uk/datasets/ons-postcode-directory-november-202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D9DB-5A27-4A45-B7A9-D57732195C86}">
  <sheetPr>
    <tabColor theme="1"/>
  </sheetPr>
  <dimension ref="B2:M55"/>
  <sheetViews>
    <sheetView zoomScale="57" workbookViewId="0">
      <selection activeCell="X22" sqref="X22"/>
    </sheetView>
  </sheetViews>
  <sheetFormatPr baseColWidth="10" defaultRowHeight="16"/>
  <cols>
    <col min="11" max="11" width="7.1640625" bestFit="1" customWidth="1"/>
    <col min="12" max="12" width="12.83203125" bestFit="1" customWidth="1"/>
  </cols>
  <sheetData>
    <row r="2" spans="2:13" ht="17" thickBot="1">
      <c r="B2" t="s">
        <v>123</v>
      </c>
    </row>
    <row r="3" spans="2:13" ht="17" thickBot="1">
      <c r="B3" s="354" t="s">
        <v>122</v>
      </c>
      <c r="C3" s="355"/>
      <c r="D3" s="356" t="s">
        <v>121</v>
      </c>
      <c r="E3" s="357"/>
    </row>
    <row r="4" spans="2:13" ht="17" thickBot="1">
      <c r="B4" s="354" t="s">
        <v>124</v>
      </c>
      <c r="C4" s="355"/>
      <c r="D4" s="356">
        <v>2</v>
      </c>
      <c r="E4" s="357"/>
    </row>
    <row r="5" spans="2:13" ht="17" thickBot="1">
      <c r="B5" s="364" t="s">
        <v>113</v>
      </c>
      <c r="C5" s="365"/>
      <c r="D5" s="365"/>
      <c r="E5" s="366"/>
    </row>
    <row r="6" spans="2:13">
      <c r="B6" s="214" t="s">
        <v>114</v>
      </c>
      <c r="C6" s="215"/>
      <c r="D6" s="216">
        <v>15.431123216589862</v>
      </c>
      <c r="E6" s="217" t="s">
        <v>115</v>
      </c>
    </row>
    <row r="7" spans="2:13">
      <c r="B7" s="367" t="s">
        <v>116</v>
      </c>
      <c r="C7" s="368"/>
      <c r="D7" s="369" t="s">
        <v>11</v>
      </c>
      <c r="E7" s="370"/>
    </row>
    <row r="8" spans="2:13">
      <c r="B8" s="367" t="s">
        <v>117</v>
      </c>
      <c r="C8" s="368"/>
      <c r="D8" s="369" t="s">
        <v>99</v>
      </c>
      <c r="E8" s="370"/>
    </row>
    <row r="9" spans="2:13">
      <c r="B9" s="367" t="s">
        <v>118</v>
      </c>
      <c r="C9" s="368"/>
      <c r="D9" s="369" t="s">
        <v>96</v>
      </c>
      <c r="E9" s="370"/>
    </row>
    <row r="10" spans="2:13" s="218" customFormat="1">
      <c r="B10" s="367" t="s">
        <v>119</v>
      </c>
      <c r="C10" s="368"/>
      <c r="D10" s="348">
        <v>4.3166913446117443E-2</v>
      </c>
      <c r="E10" s="349"/>
      <c r="G10" s="219"/>
      <c r="H10" s="219"/>
      <c r="I10" s="220"/>
      <c r="J10" s="220"/>
    </row>
    <row r="11" spans="2:13" s="218" customFormat="1" ht="17" thickBot="1">
      <c r="B11" s="350" t="s">
        <v>120</v>
      </c>
      <c r="C11" s="351"/>
      <c r="D11" s="352">
        <v>1.9558691772211278E-3</v>
      </c>
      <c r="E11" s="353"/>
      <c r="G11" s="219"/>
      <c r="H11" s="219"/>
      <c r="I11" s="220"/>
      <c r="J11" s="220"/>
    </row>
    <row r="12" spans="2:13">
      <c r="F12" s="116"/>
      <c r="G12" s="117"/>
      <c r="H12" s="116"/>
      <c r="I12" s="116"/>
      <c r="J12" s="118"/>
      <c r="K12" s="119"/>
      <c r="L12" s="120"/>
    </row>
    <row r="13" spans="2:13">
      <c r="B13" s="121"/>
      <c r="E13" s="116"/>
      <c r="F13" s="122" t="s">
        <v>76</v>
      </c>
      <c r="G13" s="119"/>
      <c r="H13" s="119"/>
      <c r="I13" s="119"/>
      <c r="J13" s="119"/>
      <c r="K13" s="119"/>
      <c r="L13" s="121" t="s">
        <v>77</v>
      </c>
      <c r="M13" s="121"/>
    </row>
    <row r="14" spans="2:13">
      <c r="B14" s="212" t="s">
        <v>12</v>
      </c>
      <c r="D14" t="s">
        <v>78</v>
      </c>
      <c r="E14" s="119" t="s">
        <v>79</v>
      </c>
      <c r="F14" s="119" t="s">
        <v>80</v>
      </c>
      <c r="G14" s="119" t="s">
        <v>81</v>
      </c>
      <c r="H14" s="119"/>
      <c r="I14" s="119"/>
      <c r="J14" s="123" t="s">
        <v>111</v>
      </c>
      <c r="K14" s="119" t="s">
        <v>23</v>
      </c>
      <c r="L14" s="121" t="s">
        <v>82</v>
      </c>
      <c r="M14" s="120" t="s">
        <v>83</v>
      </c>
    </row>
    <row r="15" spans="2:13">
      <c r="B15" s="120"/>
      <c r="C15" s="116"/>
      <c r="D15" s="124" t="s">
        <v>84</v>
      </c>
      <c r="E15" s="125" t="s">
        <v>85</v>
      </c>
      <c r="F15" s="126" t="s">
        <v>86</v>
      </c>
      <c r="G15" s="127" t="s">
        <v>87</v>
      </c>
      <c r="H15" s="124" t="s">
        <v>88</v>
      </c>
      <c r="I15" s="125" t="s">
        <v>89</v>
      </c>
      <c r="J15" s="127" t="s">
        <v>90</v>
      </c>
      <c r="K15" s="128" t="s">
        <v>91</v>
      </c>
      <c r="L15" s="124" t="s">
        <v>92</v>
      </c>
      <c r="M15" s="124" t="s">
        <v>93</v>
      </c>
    </row>
    <row r="16" spans="2:13">
      <c r="B16" s="371" t="s">
        <v>94</v>
      </c>
      <c r="C16" s="129" t="s">
        <v>95</v>
      </c>
      <c r="D16" s="130">
        <v>0.18</v>
      </c>
      <c r="E16" s="131">
        <v>10</v>
      </c>
      <c r="F16" s="221">
        <v>9.6</v>
      </c>
      <c r="G16" s="132">
        <f>0.6474 - (0.02545*E16)-(0.00974-(0.000385*E16))*F16</f>
        <v>0.33635599999999999</v>
      </c>
      <c r="H16" s="133">
        <v>1</v>
      </c>
      <c r="I16" s="131">
        <f t="shared" ref="I16:I23" si="0">$D$6*J16</f>
        <v>30.862246433179724</v>
      </c>
      <c r="J16" s="134">
        <f>D4</f>
        <v>2</v>
      </c>
      <c r="K16" s="135">
        <f t="shared" ref="K16:K23" si="1">$D$10</f>
        <v>4.3166913446117443E-2</v>
      </c>
      <c r="L16" s="136">
        <f>1.3-(0.013*F16)</f>
        <v>1.1752</v>
      </c>
      <c r="M16" s="136">
        <f t="shared" ref="M16:M23" si="2">D16*G16*H16*I16*K16*(L16-1)</f>
        <v>1.413137161759058E-2</v>
      </c>
    </row>
    <row r="17" spans="2:13">
      <c r="B17" s="372"/>
      <c r="C17" s="137" t="s">
        <v>96</v>
      </c>
      <c r="D17" s="138">
        <v>0.18</v>
      </c>
      <c r="E17" s="139">
        <v>10</v>
      </c>
      <c r="F17" s="222">
        <v>9.6</v>
      </c>
      <c r="G17" s="140">
        <f t="shared" ref="G17:G23" si="3">0.6474 - (0.02545*E17)-(0.00974-(0.000385*E17))*F17</f>
        <v>0.33635599999999999</v>
      </c>
      <c r="H17" s="141">
        <v>1</v>
      </c>
      <c r="I17" s="139">
        <f t="shared" si="0"/>
        <v>30.862246433179724</v>
      </c>
      <c r="J17" s="142">
        <f>D4</f>
        <v>2</v>
      </c>
      <c r="K17" s="143">
        <f t="shared" si="1"/>
        <v>4.3166913446117443E-2</v>
      </c>
      <c r="L17" s="144">
        <f>1.3-(0.013*F17)</f>
        <v>1.1752</v>
      </c>
      <c r="M17" s="144">
        <f t="shared" si="2"/>
        <v>1.413137161759058E-2</v>
      </c>
    </row>
    <row r="18" spans="2:13">
      <c r="B18" s="372"/>
      <c r="C18" s="137" t="s">
        <v>97</v>
      </c>
      <c r="D18" s="141">
        <v>0.18</v>
      </c>
      <c r="E18" s="139">
        <v>10</v>
      </c>
      <c r="F18" s="222">
        <v>9.6</v>
      </c>
      <c r="G18" s="140">
        <f t="shared" si="3"/>
        <v>0.33635599999999999</v>
      </c>
      <c r="H18" s="141">
        <v>1</v>
      </c>
      <c r="I18" s="139">
        <f t="shared" si="0"/>
        <v>30.862246433179724</v>
      </c>
      <c r="J18" s="142">
        <f>D4</f>
        <v>2</v>
      </c>
      <c r="K18" s="143">
        <f t="shared" si="1"/>
        <v>4.3166913446117443E-2</v>
      </c>
      <c r="L18" s="144">
        <f>1.3-(0.013*F18)</f>
        <v>1.1752</v>
      </c>
      <c r="M18" s="144">
        <f t="shared" si="2"/>
        <v>1.413137161759058E-2</v>
      </c>
    </row>
    <row r="19" spans="2:13">
      <c r="B19" s="373"/>
      <c r="C19" s="145" t="s">
        <v>98</v>
      </c>
      <c r="D19" s="146">
        <v>0.32</v>
      </c>
      <c r="E19" s="147">
        <v>10</v>
      </c>
      <c r="F19" s="223">
        <v>9.6</v>
      </c>
      <c r="G19" s="148">
        <f t="shared" si="3"/>
        <v>0.33635599999999999</v>
      </c>
      <c r="H19" s="146">
        <v>1</v>
      </c>
      <c r="I19" s="147">
        <f t="shared" si="0"/>
        <v>30.862246433179724</v>
      </c>
      <c r="J19" s="149">
        <f>D4</f>
        <v>2</v>
      </c>
      <c r="K19" s="150">
        <f t="shared" si="1"/>
        <v>4.3166913446117443E-2</v>
      </c>
      <c r="L19" s="151">
        <f>1.3-(0.013*F19)</f>
        <v>1.1752</v>
      </c>
      <c r="M19" s="151">
        <f t="shared" si="2"/>
        <v>2.5122438431272143E-2</v>
      </c>
    </row>
    <row r="20" spans="2:13">
      <c r="B20" s="371" t="s">
        <v>99</v>
      </c>
      <c r="C20" s="129" t="s">
        <v>95</v>
      </c>
      <c r="D20" s="130">
        <v>0.18</v>
      </c>
      <c r="E20" s="131">
        <v>10</v>
      </c>
      <c r="F20" s="221">
        <v>9.6</v>
      </c>
      <c r="G20" s="132">
        <f t="shared" si="3"/>
        <v>0.33635599999999999</v>
      </c>
      <c r="H20" s="133">
        <v>1</v>
      </c>
      <c r="I20" s="131">
        <f t="shared" si="0"/>
        <v>30.862246433179724</v>
      </c>
      <c r="J20" s="134">
        <f>D4</f>
        <v>2</v>
      </c>
      <c r="K20" s="135">
        <f t="shared" si="1"/>
        <v>4.3166913446117443E-2</v>
      </c>
      <c r="L20" s="136">
        <f>AVERAGE(H31:H36)</f>
        <v>1.5408489758749615</v>
      </c>
      <c r="M20" s="136">
        <f t="shared" si="2"/>
        <v>4.3624074583803435E-2</v>
      </c>
    </row>
    <row r="21" spans="2:13">
      <c r="B21" s="372"/>
      <c r="C21" s="137" t="s">
        <v>96</v>
      </c>
      <c r="D21" s="138">
        <v>0.18</v>
      </c>
      <c r="E21" s="139">
        <v>10</v>
      </c>
      <c r="F21" s="222">
        <v>9.6</v>
      </c>
      <c r="G21" s="140">
        <f t="shared" si="3"/>
        <v>0.33635599999999999</v>
      </c>
      <c r="H21" s="141">
        <v>1</v>
      </c>
      <c r="I21" s="139">
        <f t="shared" si="0"/>
        <v>30.862246433179724</v>
      </c>
      <c r="J21" s="142">
        <f>D4</f>
        <v>2</v>
      </c>
      <c r="K21" s="143">
        <f t="shared" si="1"/>
        <v>4.3166913446117443E-2</v>
      </c>
      <c r="L21" s="144">
        <f>AVERAGE(H31:H36)</f>
        <v>1.5408489758749615</v>
      </c>
      <c r="M21" s="144">
        <f t="shared" si="2"/>
        <v>4.3624074583803435E-2</v>
      </c>
    </row>
    <row r="22" spans="2:13">
      <c r="B22" s="372"/>
      <c r="C22" s="137" t="s">
        <v>97</v>
      </c>
      <c r="D22" s="141">
        <v>0.18</v>
      </c>
      <c r="E22" s="139">
        <v>10</v>
      </c>
      <c r="F22" s="222">
        <v>9.6</v>
      </c>
      <c r="G22" s="140">
        <f t="shared" si="3"/>
        <v>0.33635599999999999</v>
      </c>
      <c r="H22" s="141">
        <v>1</v>
      </c>
      <c r="I22" s="139">
        <f t="shared" si="0"/>
        <v>30.862246433179724</v>
      </c>
      <c r="J22" s="142">
        <f>D4</f>
        <v>2</v>
      </c>
      <c r="K22" s="143">
        <f t="shared" si="1"/>
        <v>4.3166913446117443E-2</v>
      </c>
      <c r="L22" s="144">
        <f>AVERAGE(H31:H36)</f>
        <v>1.5408489758749615</v>
      </c>
      <c r="M22" s="144">
        <f t="shared" si="2"/>
        <v>4.3624074583803435E-2</v>
      </c>
    </row>
    <row r="23" spans="2:13">
      <c r="B23" s="373"/>
      <c r="C23" s="145" t="s">
        <v>98</v>
      </c>
      <c r="D23" s="146">
        <v>0.32</v>
      </c>
      <c r="E23" s="147">
        <v>10</v>
      </c>
      <c r="F23" s="223">
        <v>9.6</v>
      </c>
      <c r="G23" s="148">
        <f t="shared" si="3"/>
        <v>0.33635599999999999</v>
      </c>
      <c r="H23" s="146">
        <v>1</v>
      </c>
      <c r="I23" s="147">
        <f t="shared" si="0"/>
        <v>30.862246433179724</v>
      </c>
      <c r="J23" s="152">
        <f>D4</f>
        <v>2</v>
      </c>
      <c r="K23" s="150">
        <f t="shared" si="1"/>
        <v>4.3166913446117443E-2</v>
      </c>
      <c r="L23" s="151">
        <f>AVERAGE(H31:H36)</f>
        <v>1.5408489758749615</v>
      </c>
      <c r="M23" s="151">
        <f t="shared" si="2"/>
        <v>7.7553910371206111E-2</v>
      </c>
    </row>
    <row r="24" spans="2:13">
      <c r="B24" s="374" t="s">
        <v>100</v>
      </c>
      <c r="C24" s="153" t="s">
        <v>95</v>
      </c>
      <c r="D24" s="154"/>
      <c r="E24" s="125"/>
      <c r="F24" s="126"/>
      <c r="G24" s="127"/>
      <c r="H24" s="128"/>
      <c r="I24" s="155" t="s">
        <v>101</v>
      </c>
      <c r="J24" s="127"/>
      <c r="K24" s="128"/>
      <c r="L24" s="154"/>
      <c r="M24" s="154">
        <v>0</v>
      </c>
    </row>
    <row r="25" spans="2:13">
      <c r="B25" s="375"/>
      <c r="C25" s="156" t="s">
        <v>96</v>
      </c>
      <c r="D25" s="157"/>
      <c r="E25" s="156"/>
      <c r="F25" s="47"/>
      <c r="G25" s="158"/>
      <c r="H25" s="157"/>
      <c r="I25" s="156"/>
      <c r="J25" s="158"/>
      <c r="K25" s="157"/>
      <c r="L25" s="159"/>
      <c r="M25" s="159">
        <v>0</v>
      </c>
    </row>
    <row r="26" spans="2:13">
      <c r="B26" s="376"/>
      <c r="C26" s="160" t="s">
        <v>97</v>
      </c>
      <c r="D26" s="161"/>
      <c r="E26" s="160"/>
      <c r="F26" s="162"/>
      <c r="G26" s="163"/>
      <c r="H26" s="161"/>
      <c r="I26" s="160"/>
      <c r="J26" s="163"/>
      <c r="K26" s="161"/>
      <c r="L26" s="164"/>
      <c r="M26" s="164">
        <v>0</v>
      </c>
    </row>
    <row r="27" spans="2:13">
      <c r="B27" s="165" t="s">
        <v>102</v>
      </c>
      <c r="C27" s="166"/>
      <c r="D27" s="167"/>
      <c r="E27" s="166"/>
      <c r="F27" s="168"/>
      <c r="G27" s="169"/>
      <c r="H27" s="167"/>
      <c r="I27" s="166"/>
      <c r="J27" s="169"/>
      <c r="K27" s="167"/>
      <c r="L27" s="170"/>
      <c r="M27" s="170">
        <v>0</v>
      </c>
    </row>
    <row r="28" spans="2:13"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21"/>
      <c r="M28" s="121"/>
    </row>
    <row r="29" spans="2:13">
      <c r="B29" s="377" t="s">
        <v>99</v>
      </c>
      <c r="C29" s="379" t="s">
        <v>92</v>
      </c>
      <c r="D29" s="380"/>
      <c r="E29" s="380"/>
      <c r="F29" s="380"/>
      <c r="G29" s="380"/>
      <c r="H29" s="171" t="s">
        <v>92</v>
      </c>
      <c r="I29" s="119"/>
      <c r="J29" s="119"/>
      <c r="K29" s="119"/>
      <c r="L29" s="121"/>
      <c r="M29" s="121"/>
    </row>
    <row r="30" spans="2:13">
      <c r="B30" s="378"/>
      <c r="C30" s="172" t="s">
        <v>103</v>
      </c>
      <c r="D30" s="173" t="s">
        <v>104</v>
      </c>
      <c r="E30" s="173" t="s">
        <v>105</v>
      </c>
      <c r="F30" s="173" t="s">
        <v>106</v>
      </c>
      <c r="G30" s="173" t="s">
        <v>75</v>
      </c>
      <c r="H30" s="174" t="s">
        <v>107</v>
      </c>
      <c r="I30" s="119"/>
      <c r="J30" s="119"/>
      <c r="K30" s="119"/>
      <c r="L30" s="120"/>
      <c r="M30" s="121"/>
    </row>
    <row r="31" spans="2:13">
      <c r="B31" s="175" t="s">
        <v>108</v>
      </c>
      <c r="C31" s="116">
        <f>0.0461</f>
        <v>4.6100000000000002E-2</v>
      </c>
      <c r="D31" s="116">
        <v>7.3800000000000003E-3</v>
      </c>
      <c r="E31" s="116">
        <v>0.755</v>
      </c>
      <c r="F31" s="176">
        <f t="shared" ref="F31:F36" si="4">$D$6</f>
        <v>15.431123216589862</v>
      </c>
      <c r="G31" s="177">
        <v>9.6</v>
      </c>
      <c r="H31" s="178">
        <f>(C31*F31)+(D31*G31)+E31</f>
        <v>1.5372227802847926</v>
      </c>
      <c r="I31" s="119"/>
      <c r="J31" s="119"/>
      <c r="K31" s="119"/>
      <c r="L31" s="121"/>
      <c r="M31" s="121"/>
    </row>
    <row r="32" spans="2:13">
      <c r="B32" s="179"/>
      <c r="C32" s="180">
        <v>5.1299999999999998E-2</v>
      </c>
      <c r="D32" s="116">
        <v>2.3400000000000001E-2</v>
      </c>
      <c r="E32" s="116">
        <v>0.61599999999999999</v>
      </c>
      <c r="F32" s="181">
        <f t="shared" si="4"/>
        <v>15.431123216589862</v>
      </c>
      <c r="G32" s="177">
        <v>9.6</v>
      </c>
      <c r="H32" s="178">
        <f t="shared" ref="H32:H36" si="5">(C32*F32)+(D32*G32)+E32</f>
        <v>1.6322566210110598</v>
      </c>
      <c r="I32" s="121"/>
      <c r="J32" s="182"/>
      <c r="K32" s="121"/>
      <c r="L32" s="121"/>
      <c r="M32" s="121"/>
    </row>
    <row r="33" spans="2:13">
      <c r="B33" s="179" t="s">
        <v>109</v>
      </c>
      <c r="C33" s="116">
        <v>4.58E-2</v>
      </c>
      <c r="D33" s="116">
        <v>7.4700000000000001E-3</v>
      </c>
      <c r="E33" s="116">
        <v>0.76400000000000001</v>
      </c>
      <c r="F33" s="181">
        <f t="shared" si="4"/>
        <v>15.431123216589862</v>
      </c>
      <c r="G33" s="177">
        <v>9.6</v>
      </c>
      <c r="H33" s="178">
        <f t="shared" si="5"/>
        <v>1.5424574433198157</v>
      </c>
      <c r="I33" s="121"/>
      <c r="J33" s="121"/>
      <c r="K33" s="121"/>
      <c r="L33" s="121"/>
      <c r="M33" s="121"/>
    </row>
    <row r="34" spans="2:13">
      <c r="B34" s="179"/>
      <c r="C34" s="116">
        <v>4.8399999999999999E-2</v>
      </c>
      <c r="D34" s="116">
        <v>2.2800000000000001E-2</v>
      </c>
      <c r="E34" s="116">
        <v>0.68500000000000005</v>
      </c>
      <c r="F34" s="181">
        <f t="shared" si="4"/>
        <v>15.431123216589862</v>
      </c>
      <c r="G34" s="177">
        <v>9.6</v>
      </c>
      <c r="H34" s="178">
        <f t="shared" si="5"/>
        <v>1.6507463636829494</v>
      </c>
      <c r="I34" s="121"/>
      <c r="J34" s="121"/>
      <c r="K34" s="121"/>
      <c r="L34" s="121"/>
    </row>
    <row r="35" spans="2:13">
      <c r="B35" s="179" t="s">
        <v>110</v>
      </c>
      <c r="C35" s="116">
        <v>3.4299999999999997E-2</v>
      </c>
      <c r="D35" s="116">
        <f>0.00566</f>
        <v>5.6600000000000001E-3</v>
      </c>
      <c r="E35" s="116">
        <v>0.82699999999999996</v>
      </c>
      <c r="F35" s="181">
        <f t="shared" si="4"/>
        <v>15.431123216589862</v>
      </c>
      <c r="G35" s="177">
        <v>9.6</v>
      </c>
      <c r="H35" s="178">
        <f t="shared" si="5"/>
        <v>1.4106235263290321</v>
      </c>
      <c r="I35" s="121"/>
      <c r="J35" s="121"/>
      <c r="K35" s="121"/>
      <c r="L35" s="121"/>
      <c r="M35" s="121"/>
    </row>
    <row r="36" spans="2:13">
      <c r="B36" s="183"/>
      <c r="C36" s="184">
        <v>3.7499999999999999E-2</v>
      </c>
      <c r="D36" s="184">
        <v>1.72E-2</v>
      </c>
      <c r="E36" s="184">
        <v>0.72799999999999998</v>
      </c>
      <c r="F36" s="185">
        <f t="shared" si="4"/>
        <v>15.431123216589862</v>
      </c>
      <c r="G36" s="186">
        <v>9.6</v>
      </c>
      <c r="H36" s="187">
        <f t="shared" si="5"/>
        <v>1.4717871206221198</v>
      </c>
      <c r="I36" s="121"/>
      <c r="J36" s="121"/>
      <c r="K36" s="121"/>
      <c r="L36" s="121"/>
      <c r="M36" s="121"/>
    </row>
    <row r="37" spans="2:13">
      <c r="B37" s="121"/>
      <c r="C37" s="121"/>
      <c r="D37" s="121"/>
      <c r="E37" s="121"/>
      <c r="F37" s="121" t="s">
        <v>112</v>
      </c>
      <c r="G37" s="121"/>
      <c r="H37" s="121"/>
      <c r="I37" s="121"/>
      <c r="J37" s="121"/>
      <c r="K37" s="121"/>
      <c r="L37" s="121"/>
      <c r="M37" s="121"/>
    </row>
    <row r="38" spans="2:13"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</row>
    <row r="39" spans="2:13"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</row>
    <row r="40" spans="2:13"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</row>
    <row r="41" spans="2:13">
      <c r="B41" s="213" t="s">
        <v>13</v>
      </c>
      <c r="E41" s="119"/>
      <c r="F41" s="119"/>
      <c r="G41" s="119"/>
      <c r="H41" s="119"/>
      <c r="I41" s="119"/>
      <c r="J41" s="119"/>
      <c r="K41" s="119"/>
      <c r="L41" s="121"/>
      <c r="M41" s="121"/>
    </row>
    <row r="42" spans="2:13">
      <c r="B42" s="120"/>
      <c r="C42" s="116"/>
      <c r="D42" s="188" t="s">
        <v>84</v>
      </c>
      <c r="E42" s="189" t="s">
        <v>85</v>
      </c>
      <c r="F42" s="190" t="s">
        <v>86</v>
      </c>
      <c r="G42" s="191" t="s">
        <v>87</v>
      </c>
      <c r="H42" s="124" t="s">
        <v>88</v>
      </c>
      <c r="I42" s="125" t="s">
        <v>89</v>
      </c>
      <c r="J42" s="127" t="s">
        <v>90</v>
      </c>
      <c r="K42" s="128" t="s">
        <v>91</v>
      </c>
      <c r="L42" s="124" t="s">
        <v>92</v>
      </c>
      <c r="M42" s="124" t="s">
        <v>93</v>
      </c>
    </row>
    <row r="43" spans="2:13">
      <c r="B43" s="381" t="s">
        <v>94</v>
      </c>
      <c r="C43" s="192" t="s">
        <v>95</v>
      </c>
      <c r="D43" s="193">
        <v>0.18</v>
      </c>
      <c r="E43" s="194">
        <v>10</v>
      </c>
      <c r="F43" s="195">
        <v>9.6</v>
      </c>
      <c r="G43" s="196">
        <f>0.6474 - (0.02545*E43)-(0.00974-(0.000385*E43))*F43</f>
        <v>0.33635599999999999</v>
      </c>
      <c r="H43" s="135">
        <v>1</v>
      </c>
      <c r="I43" s="194">
        <f>$D$6*J43</f>
        <v>30.862246433179724</v>
      </c>
      <c r="J43" s="134">
        <f>D4</f>
        <v>2</v>
      </c>
      <c r="K43" s="135">
        <f>$D$11</f>
        <v>1.9558691772211278E-3</v>
      </c>
      <c r="L43" s="136">
        <f>3.1-(0.1*F43)</f>
        <v>2.14</v>
      </c>
      <c r="M43" s="136">
        <f>D43*G43*H43*I43*K43*(L43-1)</f>
        <v>4.1662360545485881E-3</v>
      </c>
    </row>
    <row r="44" spans="2:13">
      <c r="B44" s="382"/>
      <c r="C44" s="197" t="s">
        <v>96</v>
      </c>
      <c r="D44" s="198">
        <v>0.18</v>
      </c>
      <c r="E44" s="199">
        <v>10</v>
      </c>
      <c r="F44" s="200">
        <v>9.6</v>
      </c>
      <c r="G44" s="201">
        <f t="shared" ref="G44:G46" si="6">0.6474 - (0.02545*E44)-(0.00974-(0.000385*E44))*F44</f>
        <v>0.33635599999999999</v>
      </c>
      <c r="H44" s="143">
        <v>1</v>
      </c>
      <c r="I44" s="199">
        <f>$D$6*J44</f>
        <v>30.862246433179724</v>
      </c>
      <c r="J44" s="142">
        <f>D4</f>
        <v>2</v>
      </c>
      <c r="K44" s="143">
        <f>$D$11</f>
        <v>1.9558691772211278E-3</v>
      </c>
      <c r="L44" s="144">
        <f>3.1-(0.1*F44)</f>
        <v>2.14</v>
      </c>
      <c r="M44" s="144">
        <f>D44*G44*H44*I44*K44*(L44-1)</f>
        <v>4.1662360545485881E-3</v>
      </c>
    </row>
    <row r="45" spans="2:13">
      <c r="B45" s="382"/>
      <c r="C45" s="197" t="s">
        <v>97</v>
      </c>
      <c r="D45" s="144">
        <v>0.18</v>
      </c>
      <c r="E45" s="199">
        <v>10</v>
      </c>
      <c r="F45" s="200">
        <v>9.6</v>
      </c>
      <c r="G45" s="201">
        <f t="shared" si="6"/>
        <v>0.33635599999999999</v>
      </c>
      <c r="H45" s="143">
        <v>1</v>
      </c>
      <c r="I45" s="199">
        <f>$D$6*J45</f>
        <v>30.862246433179724</v>
      </c>
      <c r="J45" s="142">
        <f>D4</f>
        <v>2</v>
      </c>
      <c r="K45" s="143">
        <f>$D$11</f>
        <v>1.9558691772211278E-3</v>
      </c>
      <c r="L45" s="144">
        <f>3.1-(0.1*F45)</f>
        <v>2.14</v>
      </c>
      <c r="M45" s="144">
        <f>D45*G45*H45*I45*K45*(L45-1)</f>
        <v>4.1662360545485881E-3</v>
      </c>
    </row>
    <row r="46" spans="2:13">
      <c r="B46" s="383"/>
      <c r="C46" s="202" t="s">
        <v>98</v>
      </c>
      <c r="D46" s="151">
        <v>0.32</v>
      </c>
      <c r="E46" s="203">
        <v>10</v>
      </c>
      <c r="F46" s="204">
        <v>9.6</v>
      </c>
      <c r="G46" s="205">
        <f t="shared" si="6"/>
        <v>0.33635599999999999</v>
      </c>
      <c r="H46" s="150">
        <v>1</v>
      </c>
      <c r="I46" s="203">
        <f>$D$6*J46</f>
        <v>30.862246433179724</v>
      </c>
      <c r="J46" s="149">
        <f>D4</f>
        <v>2</v>
      </c>
      <c r="K46" s="150">
        <f>$D$11</f>
        <v>1.9558691772211278E-3</v>
      </c>
      <c r="L46" s="151">
        <f>3.1-(0.1*F46)</f>
        <v>2.14</v>
      </c>
      <c r="M46" s="151">
        <f>D46*G46*H46*I46*K46*(L46-1)</f>
        <v>7.4066418747530463E-3</v>
      </c>
    </row>
    <row r="47" spans="2:13">
      <c r="B47" s="358" t="s">
        <v>99</v>
      </c>
      <c r="C47" s="206" t="s">
        <v>95</v>
      </c>
      <c r="D47" s="124"/>
      <c r="E47" s="125"/>
      <c r="F47" s="126"/>
      <c r="G47" s="127"/>
      <c r="H47" s="128"/>
      <c r="I47" s="125"/>
      <c r="J47" s="127"/>
      <c r="K47" s="128"/>
      <c r="L47" s="154"/>
      <c r="M47" s="154">
        <v>0</v>
      </c>
    </row>
    <row r="48" spans="2:13">
      <c r="B48" s="359"/>
      <c r="C48" s="207" t="s">
        <v>96</v>
      </c>
      <c r="D48" s="208"/>
      <c r="E48" s="156"/>
      <c r="F48" s="47"/>
      <c r="G48" s="158"/>
      <c r="H48" s="157"/>
      <c r="I48" s="156"/>
      <c r="J48" s="158"/>
      <c r="K48" s="157"/>
      <c r="L48" s="159"/>
      <c r="M48" s="159">
        <v>0</v>
      </c>
    </row>
    <row r="49" spans="2:13">
      <c r="B49" s="359"/>
      <c r="C49" s="207" t="s">
        <v>97</v>
      </c>
      <c r="D49" s="159"/>
      <c r="E49" s="156"/>
      <c r="F49" s="47"/>
      <c r="G49" s="158"/>
      <c r="H49" s="157"/>
      <c r="I49" s="156"/>
      <c r="J49" s="158"/>
      <c r="K49" s="157"/>
      <c r="L49" s="159"/>
      <c r="M49" s="159">
        <v>0</v>
      </c>
    </row>
    <row r="50" spans="2:13">
      <c r="B50" s="360"/>
      <c r="C50" s="209" t="s">
        <v>98</v>
      </c>
      <c r="D50" s="164"/>
      <c r="E50" s="160"/>
      <c r="F50" s="162"/>
      <c r="G50" s="163"/>
      <c r="H50" s="161"/>
      <c r="I50" s="160"/>
      <c r="J50" s="163"/>
      <c r="K50" s="161"/>
      <c r="L50" s="164"/>
      <c r="M50" s="164">
        <v>0</v>
      </c>
    </row>
    <row r="51" spans="2:13">
      <c r="B51" s="361" t="s">
        <v>100</v>
      </c>
      <c r="C51" s="153" t="s">
        <v>95</v>
      </c>
      <c r="D51" s="154"/>
      <c r="E51" s="125"/>
      <c r="F51" s="126"/>
      <c r="G51" s="127"/>
      <c r="H51" s="128"/>
      <c r="I51" s="125"/>
      <c r="J51" s="127"/>
      <c r="K51" s="128"/>
      <c r="L51" s="154"/>
      <c r="M51" s="154">
        <v>0</v>
      </c>
    </row>
    <row r="52" spans="2:13">
      <c r="B52" s="362"/>
      <c r="C52" s="156" t="s">
        <v>96</v>
      </c>
      <c r="D52" s="157"/>
      <c r="E52" s="156"/>
      <c r="F52" s="47"/>
      <c r="G52" s="158"/>
      <c r="H52" s="157"/>
      <c r="I52" s="156"/>
      <c r="J52" s="158"/>
      <c r="K52" s="157"/>
      <c r="L52" s="159"/>
      <c r="M52" s="159">
        <v>0</v>
      </c>
    </row>
    <row r="53" spans="2:13">
      <c r="B53" s="363"/>
      <c r="C53" s="160" t="s">
        <v>97</v>
      </c>
      <c r="D53" s="161"/>
      <c r="E53" s="160"/>
      <c r="F53" s="162"/>
      <c r="G53" s="163"/>
      <c r="H53" s="161"/>
      <c r="I53" s="160"/>
      <c r="J53" s="163"/>
      <c r="K53" s="161"/>
      <c r="L53" s="164"/>
      <c r="M53" s="164">
        <v>0</v>
      </c>
    </row>
    <row r="54" spans="2:13">
      <c r="B54" s="161" t="s">
        <v>102</v>
      </c>
      <c r="C54" s="166"/>
      <c r="D54" s="167"/>
      <c r="E54" s="166"/>
      <c r="F54" s="168"/>
      <c r="G54" s="169"/>
      <c r="H54" s="167"/>
      <c r="I54" s="166"/>
      <c r="J54" s="169"/>
      <c r="K54" s="167"/>
      <c r="L54" s="170"/>
      <c r="M54" s="170">
        <v>0</v>
      </c>
    </row>
    <row r="55" spans="2:13">
      <c r="B55" s="210"/>
      <c r="C55" s="121"/>
      <c r="D55" s="211"/>
      <c r="E55" s="121"/>
      <c r="F55" s="121"/>
      <c r="G55" s="121"/>
      <c r="H55" s="121"/>
      <c r="I55" s="121"/>
      <c r="J55" s="121"/>
      <c r="K55" s="121"/>
      <c r="L55" s="121"/>
      <c r="M55" s="121"/>
    </row>
  </sheetData>
  <mergeCells count="23">
    <mergeCell ref="B47:B50"/>
    <mergeCell ref="B51:B53"/>
    <mergeCell ref="B5:E5"/>
    <mergeCell ref="B7:C7"/>
    <mergeCell ref="D7:E7"/>
    <mergeCell ref="B8:C8"/>
    <mergeCell ref="D8:E8"/>
    <mergeCell ref="B9:C9"/>
    <mergeCell ref="D9:E9"/>
    <mergeCell ref="B10:C10"/>
    <mergeCell ref="B16:B19"/>
    <mergeCell ref="B20:B23"/>
    <mergeCell ref="B24:B26"/>
    <mergeCell ref="B29:B30"/>
    <mergeCell ref="C29:G29"/>
    <mergeCell ref="B43:B46"/>
    <mergeCell ref="D10:E10"/>
    <mergeCell ref="B11:C11"/>
    <mergeCell ref="D11:E11"/>
    <mergeCell ref="B3:C3"/>
    <mergeCell ref="D3:E3"/>
    <mergeCell ref="B4:C4"/>
    <mergeCell ref="D4:E4"/>
  </mergeCells>
  <hyperlinks>
    <hyperlink ref="F13" r:id="rId1" xr:uid="{093E8DF5-78F5-1C48-B74D-8EE5C15D178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6E0B-868B-2E45-99B2-0DE709232F3E}">
  <sheetPr>
    <tabColor theme="1"/>
  </sheetPr>
  <dimension ref="A1:X130"/>
  <sheetViews>
    <sheetView zoomScale="75" zoomScaleNormal="117" workbookViewId="0">
      <selection activeCell="X22" sqref="X22"/>
    </sheetView>
  </sheetViews>
  <sheetFormatPr baseColWidth="10" defaultRowHeight="16"/>
  <cols>
    <col min="1" max="1" width="21" style="123" customWidth="1"/>
    <col min="3" max="3" width="12.1640625" customWidth="1"/>
    <col min="5" max="5" width="12.83203125" customWidth="1"/>
    <col min="6" max="6" width="13.33203125" customWidth="1"/>
    <col min="15" max="15" width="13.33203125" bestFit="1" customWidth="1"/>
    <col min="16" max="16" width="15" style="116" bestFit="1" customWidth="1"/>
  </cols>
  <sheetData>
    <row r="1" spans="1:24">
      <c r="C1" t="s">
        <v>125</v>
      </c>
    </row>
    <row r="3" spans="1:24">
      <c r="C3" t="s">
        <v>126</v>
      </c>
      <c r="D3" t="s">
        <v>127</v>
      </c>
    </row>
    <row r="4" spans="1:24">
      <c r="C4" t="s">
        <v>128</v>
      </c>
      <c r="D4" t="s">
        <v>129</v>
      </c>
    </row>
    <row r="5" spans="1:24">
      <c r="C5" t="s">
        <v>130</v>
      </c>
      <c r="D5" t="s">
        <v>131</v>
      </c>
    </row>
    <row r="6" spans="1:24">
      <c r="C6" t="s">
        <v>132</v>
      </c>
      <c r="D6" t="s">
        <v>133</v>
      </c>
    </row>
    <row r="7" spans="1:24">
      <c r="C7" t="s">
        <v>134</v>
      </c>
      <c r="D7" t="s">
        <v>135</v>
      </c>
    </row>
    <row r="8" spans="1:24">
      <c r="C8" t="s">
        <v>136</v>
      </c>
      <c r="D8" t="s">
        <v>137</v>
      </c>
    </row>
    <row r="9" spans="1:24">
      <c r="A9" s="224"/>
    </row>
    <row r="10" spans="1:24" s="225" customFormat="1" ht="21">
      <c r="B10" s="226" t="s">
        <v>138</v>
      </c>
      <c r="C10" s="226" t="s">
        <v>127</v>
      </c>
      <c r="P10" s="227"/>
    </row>
    <row r="11" spans="1:24">
      <c r="A11" s="228" t="s">
        <v>139</v>
      </c>
      <c r="C11" t="s">
        <v>140</v>
      </c>
      <c r="D11" t="s">
        <v>141</v>
      </c>
    </row>
    <row r="12" spans="1:24">
      <c r="A12" s="229">
        <v>2651389</v>
      </c>
      <c r="C12" t="s">
        <v>142</v>
      </c>
      <c r="D12" s="230" t="s">
        <v>143</v>
      </c>
      <c r="M12" t="s">
        <v>144</v>
      </c>
      <c r="X12" t="s">
        <v>145</v>
      </c>
    </row>
    <row r="13" spans="1:24">
      <c r="A13" s="112"/>
      <c r="C13" t="s">
        <v>146</v>
      </c>
      <c r="D13" t="s">
        <v>147</v>
      </c>
    </row>
    <row r="14" spans="1:24">
      <c r="A14" s="228" t="s">
        <v>148</v>
      </c>
      <c r="C14" t="s">
        <v>149</v>
      </c>
      <c r="D14" t="s">
        <v>150</v>
      </c>
    </row>
    <row r="15" spans="1:24">
      <c r="A15" s="112">
        <v>382</v>
      </c>
    </row>
    <row r="16" spans="1:24">
      <c r="C16" t="s">
        <v>151</v>
      </c>
      <c r="D16" t="s">
        <v>152</v>
      </c>
    </row>
    <row r="17" spans="3:24">
      <c r="C17" t="s">
        <v>153</v>
      </c>
      <c r="D17" s="231">
        <v>2651389</v>
      </c>
      <c r="M17" t="s">
        <v>154</v>
      </c>
    </row>
    <row r="18" spans="3:24">
      <c r="C18" t="s">
        <v>155</v>
      </c>
      <c r="D18">
        <v>50</v>
      </c>
    </row>
    <row r="20" spans="3:24">
      <c r="C20" t="s">
        <v>156</v>
      </c>
      <c r="E20" s="230" t="s">
        <v>144</v>
      </c>
      <c r="F20" t="s">
        <v>59</v>
      </c>
    </row>
    <row r="21" spans="3:24">
      <c r="E21" s="230" t="s">
        <v>154</v>
      </c>
      <c r="F21" t="s">
        <v>157</v>
      </c>
    </row>
    <row r="22" spans="3:24">
      <c r="E22" s="230" t="s">
        <v>158</v>
      </c>
      <c r="F22" t="s">
        <v>159</v>
      </c>
      <c r="G22" t="s">
        <v>160</v>
      </c>
      <c r="M22" t="s">
        <v>158</v>
      </c>
    </row>
    <row r="23" spans="3:24">
      <c r="E23" s="230" t="s">
        <v>145</v>
      </c>
      <c r="F23" t="s">
        <v>161</v>
      </c>
      <c r="G23" t="s">
        <v>162</v>
      </c>
    </row>
    <row r="24" spans="3:24">
      <c r="F24" t="s">
        <v>163</v>
      </c>
      <c r="G24" t="s">
        <v>164</v>
      </c>
    </row>
    <row r="25" spans="3:24">
      <c r="F25" t="s">
        <v>165</v>
      </c>
      <c r="G25" t="s">
        <v>166</v>
      </c>
      <c r="X25" t="s">
        <v>167</v>
      </c>
    </row>
    <row r="26" spans="3:24">
      <c r="F26" t="s">
        <v>168</v>
      </c>
      <c r="G26" t="s">
        <v>169</v>
      </c>
    </row>
    <row r="27" spans="3:24">
      <c r="F27" t="s">
        <v>170</v>
      </c>
      <c r="G27" t="s">
        <v>171</v>
      </c>
    </row>
    <row r="28" spans="3:24">
      <c r="F28" t="s">
        <v>172</v>
      </c>
    </row>
    <row r="29" spans="3:24">
      <c r="E29" s="230" t="s">
        <v>167</v>
      </c>
      <c r="F29" t="s">
        <v>173</v>
      </c>
    </row>
    <row r="31" spans="3:24">
      <c r="C31" t="s">
        <v>174</v>
      </c>
    </row>
    <row r="34" spans="1:19" s="225" customFormat="1" ht="21">
      <c r="B34" s="226" t="s">
        <v>175</v>
      </c>
      <c r="C34" s="226" t="s">
        <v>129</v>
      </c>
      <c r="P34" s="227"/>
    </row>
    <row r="35" spans="1:19">
      <c r="A35" s="228" t="s">
        <v>176</v>
      </c>
      <c r="C35" t="s">
        <v>177</v>
      </c>
    </row>
    <row r="36" spans="1:19">
      <c r="A36" s="229">
        <v>1771908</v>
      </c>
      <c r="C36" t="s">
        <v>178</v>
      </c>
      <c r="D36" t="s">
        <v>179</v>
      </c>
    </row>
    <row r="37" spans="1:19">
      <c r="A37" s="112"/>
    </row>
    <row r="38" spans="1:19">
      <c r="A38" s="228" t="s">
        <v>148</v>
      </c>
      <c r="C38" s="408"/>
      <c r="D38" s="408"/>
      <c r="E38" s="232" t="s">
        <v>59</v>
      </c>
      <c r="F38" s="233" t="s">
        <v>192</v>
      </c>
    </row>
    <row r="39" spans="1:19">
      <c r="A39" s="112">
        <v>382</v>
      </c>
      <c r="C39" s="421" t="s">
        <v>180</v>
      </c>
      <c r="D39" s="421"/>
      <c r="E39" s="234">
        <v>2651389</v>
      </c>
      <c r="F39" s="235">
        <v>382</v>
      </c>
    </row>
    <row r="40" spans="1:19">
      <c r="C40" s="421" t="s">
        <v>181</v>
      </c>
      <c r="D40" s="421"/>
      <c r="E40" s="234">
        <v>1771908</v>
      </c>
      <c r="F40" s="235">
        <v>382</v>
      </c>
    </row>
    <row r="42" spans="1:19" s="225" customFormat="1" ht="21">
      <c r="B42" s="226" t="s">
        <v>182</v>
      </c>
      <c r="C42" s="226" t="s">
        <v>131</v>
      </c>
      <c r="P42" s="227"/>
    </row>
    <row r="43" spans="1:19" s="236" customFormat="1">
      <c r="A43" s="228" t="s">
        <v>176</v>
      </c>
      <c r="C43" s="237" t="s">
        <v>183</v>
      </c>
      <c r="P43" s="238"/>
    </row>
    <row r="44" spans="1:19">
      <c r="A44" s="229">
        <v>1771908</v>
      </c>
      <c r="C44" s="434" t="s">
        <v>184</v>
      </c>
      <c r="D44" s="434"/>
      <c r="E44" s="434"/>
      <c r="F44" s="434"/>
    </row>
    <row r="45" spans="1:19">
      <c r="A45" s="229"/>
      <c r="C45" s="408" t="s">
        <v>185</v>
      </c>
      <c r="D45" s="408"/>
      <c r="E45" s="435" t="s">
        <v>186</v>
      </c>
      <c r="F45" s="435"/>
    </row>
    <row r="46" spans="1:19">
      <c r="A46" s="228" t="s">
        <v>148</v>
      </c>
      <c r="C46" s="408" t="s">
        <v>187</v>
      </c>
      <c r="D46" s="408"/>
      <c r="E46" s="408" t="s">
        <v>188</v>
      </c>
      <c r="F46" s="408"/>
    </row>
    <row r="47" spans="1:19">
      <c r="A47" s="112">
        <v>382</v>
      </c>
      <c r="C47" s="408" t="s">
        <v>189</v>
      </c>
      <c r="D47" s="408"/>
      <c r="E47" s="408" t="s">
        <v>190</v>
      </c>
      <c r="F47" s="408"/>
    </row>
    <row r="48" spans="1:19">
      <c r="A48" s="239"/>
      <c r="K48" s="268"/>
      <c r="L48" s="268"/>
      <c r="M48" s="268"/>
      <c r="N48" s="268"/>
      <c r="O48" s="268"/>
      <c r="P48" s="270"/>
      <c r="Q48" s="268"/>
      <c r="R48" s="268"/>
      <c r="S48" s="1"/>
    </row>
    <row r="49" spans="1:19">
      <c r="A49" s="240"/>
      <c r="C49" s="392"/>
      <c r="D49" s="392"/>
      <c r="E49" s="392"/>
      <c r="F49" s="392"/>
      <c r="G49" s="232" t="s">
        <v>59</v>
      </c>
      <c r="H49" s="241" t="s">
        <v>192</v>
      </c>
      <c r="I49" t="s">
        <v>191</v>
      </c>
      <c r="K49" s="268"/>
      <c r="L49" s="268"/>
      <c r="M49" s="273"/>
      <c r="N49" s="273"/>
      <c r="O49" s="273"/>
      <c r="P49" s="273"/>
      <c r="Q49" s="271"/>
      <c r="R49" s="272"/>
      <c r="S49" s="1"/>
    </row>
    <row r="50" spans="1:19">
      <c r="C50" s="235" t="s">
        <v>103</v>
      </c>
      <c r="D50" s="384" t="s">
        <v>193</v>
      </c>
      <c r="E50" s="384"/>
      <c r="F50" s="242" t="s">
        <v>194</v>
      </c>
      <c r="G50" s="243">
        <v>373127</v>
      </c>
      <c r="H50" s="244">
        <v>57</v>
      </c>
      <c r="I50" t="s">
        <v>194</v>
      </c>
      <c r="K50" s="268"/>
      <c r="L50" s="268"/>
      <c r="M50" s="220"/>
      <c r="N50" s="273"/>
      <c r="O50" s="273"/>
      <c r="P50" s="268"/>
      <c r="Q50" s="269"/>
      <c r="R50" s="220"/>
      <c r="S50" s="1"/>
    </row>
    <row r="51" spans="1:19">
      <c r="A51" s="239"/>
      <c r="C51" s="235" t="s">
        <v>104</v>
      </c>
      <c r="D51" s="384" t="s">
        <v>195</v>
      </c>
      <c r="E51" s="384"/>
      <c r="F51" s="242" t="s">
        <v>194</v>
      </c>
      <c r="G51" s="243">
        <v>622183</v>
      </c>
      <c r="H51" s="244">
        <v>188</v>
      </c>
      <c r="I51" t="s">
        <v>194</v>
      </c>
      <c r="K51" s="268"/>
      <c r="L51" s="268"/>
      <c r="M51" s="220"/>
      <c r="N51" s="273"/>
      <c r="O51" s="273"/>
      <c r="P51" s="268"/>
      <c r="Q51" s="269"/>
      <c r="R51" s="220"/>
      <c r="S51" s="1"/>
    </row>
    <row r="52" spans="1:19">
      <c r="C52" s="235" t="s">
        <v>105</v>
      </c>
      <c r="D52" s="384" t="s">
        <v>196</v>
      </c>
      <c r="E52" s="384"/>
      <c r="F52" s="242" t="s">
        <v>194</v>
      </c>
      <c r="G52" s="243">
        <v>286317</v>
      </c>
      <c r="H52" s="244">
        <v>36</v>
      </c>
      <c r="I52" t="s">
        <v>194</v>
      </c>
      <c r="K52" s="268"/>
      <c r="L52" s="268"/>
      <c r="M52" s="220"/>
      <c r="N52" s="273"/>
      <c r="O52" s="273"/>
      <c r="P52" s="268"/>
      <c r="Q52" s="269"/>
      <c r="R52" s="220"/>
      <c r="S52" s="1"/>
    </row>
    <row r="53" spans="1:19">
      <c r="C53" s="235" t="s">
        <v>197</v>
      </c>
      <c r="D53" s="384" t="s">
        <v>198</v>
      </c>
      <c r="E53" s="384"/>
      <c r="F53" s="242" t="s">
        <v>194</v>
      </c>
      <c r="G53" s="243">
        <v>179130</v>
      </c>
      <c r="H53" s="244">
        <v>33</v>
      </c>
      <c r="I53" t="s">
        <v>194</v>
      </c>
      <c r="K53" s="268"/>
      <c r="L53" s="268"/>
      <c r="M53" s="220"/>
      <c r="N53" s="273"/>
      <c r="O53" s="273"/>
      <c r="P53" s="268"/>
      <c r="Q53" s="269"/>
      <c r="R53" s="220"/>
      <c r="S53" s="1"/>
    </row>
    <row r="54" spans="1:19">
      <c r="C54" s="235" t="s">
        <v>73</v>
      </c>
      <c r="D54" s="384" t="s">
        <v>199</v>
      </c>
      <c r="E54" s="384"/>
      <c r="F54" s="242" t="s">
        <v>200</v>
      </c>
      <c r="G54" s="243">
        <v>91415</v>
      </c>
      <c r="H54" s="244">
        <v>22</v>
      </c>
      <c r="I54" t="s">
        <v>200</v>
      </c>
      <c r="K54" s="268"/>
      <c r="L54" s="268"/>
      <c r="M54" s="220"/>
      <c r="N54" s="273"/>
      <c r="O54" s="273"/>
      <c r="P54" s="268"/>
      <c r="Q54" s="269"/>
      <c r="R54" s="220"/>
      <c r="S54" s="1"/>
    </row>
    <row r="55" spans="1:19">
      <c r="C55" s="235" t="s">
        <v>201</v>
      </c>
      <c r="D55" s="384" t="s">
        <v>202</v>
      </c>
      <c r="E55" s="384"/>
      <c r="F55" s="242" t="s">
        <v>203</v>
      </c>
      <c r="G55" s="243">
        <v>158543</v>
      </c>
      <c r="H55" s="244">
        <v>32</v>
      </c>
      <c r="I55" t="s">
        <v>203</v>
      </c>
      <c r="K55" s="268"/>
      <c r="L55" s="268"/>
      <c r="M55" s="220"/>
      <c r="N55" s="273"/>
      <c r="O55" s="273"/>
      <c r="P55" s="268"/>
      <c r="Q55" s="269"/>
      <c r="R55" s="220"/>
      <c r="S55" s="1"/>
    </row>
    <row r="56" spans="1:19">
      <c r="C56" s="235" t="s">
        <v>204</v>
      </c>
      <c r="D56" s="384" t="s">
        <v>205</v>
      </c>
      <c r="E56" s="384"/>
      <c r="F56" s="242" t="s">
        <v>206</v>
      </c>
      <c r="G56" s="243">
        <v>48506</v>
      </c>
      <c r="H56" s="244">
        <v>11</v>
      </c>
      <c r="I56" t="s">
        <v>206</v>
      </c>
      <c r="K56" s="268"/>
      <c r="L56" s="268"/>
      <c r="M56" s="220"/>
      <c r="N56" s="273"/>
      <c r="O56" s="273"/>
      <c r="P56" s="268"/>
      <c r="Q56" s="269"/>
      <c r="R56" s="220"/>
      <c r="S56" s="1"/>
    </row>
    <row r="57" spans="1:19">
      <c r="C57" s="235" t="s">
        <v>207</v>
      </c>
      <c r="D57" s="384" t="s">
        <v>208</v>
      </c>
      <c r="E57" s="384"/>
      <c r="F57" s="242" t="s">
        <v>209</v>
      </c>
      <c r="G57" s="243">
        <v>6648</v>
      </c>
      <c r="H57" s="244">
        <v>1</v>
      </c>
      <c r="I57" t="s">
        <v>209</v>
      </c>
      <c r="K57" s="268"/>
      <c r="L57" s="268"/>
      <c r="M57" s="220"/>
      <c r="N57" s="273"/>
      <c r="O57" s="273"/>
      <c r="P57" s="268"/>
      <c r="Q57" s="269"/>
      <c r="R57" s="220"/>
      <c r="S57" s="1"/>
    </row>
    <row r="58" spans="1:19">
      <c r="C58" s="235" t="s">
        <v>210</v>
      </c>
      <c r="D58" s="384" t="s">
        <v>211</v>
      </c>
      <c r="E58" s="384"/>
      <c r="F58" s="242" t="s">
        <v>212</v>
      </c>
      <c r="G58" s="243">
        <v>4655</v>
      </c>
      <c r="H58" s="244">
        <v>1</v>
      </c>
      <c r="I58" t="s">
        <v>212</v>
      </c>
      <c r="K58" s="268"/>
      <c r="L58" s="268"/>
      <c r="M58" s="220"/>
      <c r="N58" s="273"/>
      <c r="O58" s="273"/>
      <c r="P58" s="268"/>
      <c r="Q58" s="269"/>
      <c r="R58" s="220"/>
      <c r="S58" s="1"/>
    </row>
    <row r="59" spans="1:19" ht="17" thickBot="1">
      <c r="C59" s="235" t="s">
        <v>213</v>
      </c>
      <c r="D59" s="384" t="s">
        <v>214</v>
      </c>
      <c r="E59" s="384"/>
      <c r="F59" s="242" t="s">
        <v>215</v>
      </c>
      <c r="G59" s="245">
        <v>1384</v>
      </c>
      <c r="H59" s="246">
        <v>1</v>
      </c>
      <c r="I59" t="s">
        <v>215</v>
      </c>
      <c r="K59" s="268"/>
      <c r="L59" s="268"/>
      <c r="M59" s="268"/>
      <c r="N59" s="273"/>
      <c r="O59" s="273"/>
      <c r="P59" s="268"/>
      <c r="Q59" s="269"/>
      <c r="R59" s="220"/>
      <c r="S59" s="1"/>
    </row>
    <row r="60" spans="1:19" ht="17" thickBot="1">
      <c r="F60" s="123"/>
      <c r="G60" s="247">
        <f>SUM(G50:G59)</f>
        <v>1771908</v>
      </c>
      <c r="H60" s="248">
        <f>SUM(H50:H59)</f>
        <v>382</v>
      </c>
      <c r="K60" s="268"/>
      <c r="L60" s="268"/>
      <c r="M60" s="268"/>
      <c r="N60" s="268"/>
      <c r="O60" s="268"/>
      <c r="P60" s="220"/>
      <c r="Q60" s="268"/>
      <c r="R60" s="268"/>
      <c r="S60" s="1"/>
    </row>
    <row r="61" spans="1:19">
      <c r="K61" s="274"/>
      <c r="L61" s="268"/>
      <c r="M61" s="268"/>
      <c r="N61" s="268"/>
      <c r="O61" s="268"/>
      <c r="P61" s="270"/>
      <c r="Q61" s="268"/>
      <c r="R61" s="268"/>
    </row>
    <row r="63" spans="1:19" s="225" customFormat="1" ht="21">
      <c r="B63" s="226" t="s">
        <v>216</v>
      </c>
      <c r="C63" s="226" t="s">
        <v>133</v>
      </c>
      <c r="P63" s="227"/>
    </row>
    <row r="64" spans="1:19" s="236" customFormat="1">
      <c r="A64" s="228" t="s">
        <v>217</v>
      </c>
      <c r="C64" s="237" t="s">
        <v>257</v>
      </c>
      <c r="P64" s="238"/>
    </row>
    <row r="65" spans="1:16">
      <c r="A65" s="229">
        <v>1460757</v>
      </c>
      <c r="C65" s="405" t="s">
        <v>194</v>
      </c>
      <c r="D65" s="406"/>
      <c r="E65" s="406"/>
      <c r="F65" s="407"/>
      <c r="G65" s="232" t="s">
        <v>59</v>
      </c>
      <c r="H65" s="241" t="s">
        <v>192</v>
      </c>
    </row>
    <row r="66" spans="1:16">
      <c r="A66" s="112"/>
      <c r="C66" s="235" t="s">
        <v>103</v>
      </c>
      <c r="D66" s="384" t="s">
        <v>193</v>
      </c>
      <c r="E66" s="384"/>
      <c r="F66" s="244" t="s">
        <v>163</v>
      </c>
      <c r="G66" s="243">
        <v>373127</v>
      </c>
      <c r="H66" s="244">
        <v>57</v>
      </c>
    </row>
    <row r="67" spans="1:16">
      <c r="A67" s="228" t="s">
        <v>148</v>
      </c>
      <c r="C67" s="235" t="s">
        <v>104</v>
      </c>
      <c r="D67" s="384" t="s">
        <v>195</v>
      </c>
      <c r="E67" s="384"/>
      <c r="F67" s="244" t="s">
        <v>161</v>
      </c>
      <c r="G67" s="243">
        <v>622183</v>
      </c>
      <c r="H67" s="244">
        <v>188</v>
      </c>
    </row>
    <row r="68" spans="1:16">
      <c r="A68" s="112">
        <v>314</v>
      </c>
      <c r="C68" s="235" t="s">
        <v>105</v>
      </c>
      <c r="D68" s="384" t="s">
        <v>196</v>
      </c>
      <c r="E68" s="384"/>
      <c r="F68" s="244" t="s">
        <v>165</v>
      </c>
      <c r="G68" s="243">
        <v>286317</v>
      </c>
      <c r="H68" s="244">
        <v>36</v>
      </c>
    </row>
    <row r="69" spans="1:16" ht="17" thickBot="1">
      <c r="C69" s="235" t="s">
        <v>197</v>
      </c>
      <c r="D69" s="384" t="s">
        <v>198</v>
      </c>
      <c r="E69" s="384"/>
      <c r="F69" s="244" t="s">
        <v>168</v>
      </c>
      <c r="G69" s="245">
        <v>179130</v>
      </c>
      <c r="H69" s="246">
        <v>33</v>
      </c>
    </row>
    <row r="70" spans="1:16" ht="17" thickBot="1">
      <c r="G70" s="249">
        <f>SUM(G66:G69)</f>
        <v>1460757</v>
      </c>
      <c r="H70" s="250">
        <f>SUM(H66:H69)</f>
        <v>314</v>
      </c>
    </row>
    <row r="73" spans="1:16">
      <c r="C73" s="408" t="s">
        <v>256</v>
      </c>
      <c r="D73" s="408"/>
      <c r="E73" s="408"/>
      <c r="F73" s="408"/>
      <c r="G73" s="408"/>
      <c r="H73" s="408"/>
      <c r="I73" s="123" t="s">
        <v>255</v>
      </c>
      <c r="J73" s="123" t="s">
        <v>192</v>
      </c>
      <c r="K73" s="123" t="s">
        <v>218</v>
      </c>
    </row>
    <row r="74" spans="1:16">
      <c r="C74" s="251" t="s">
        <v>103</v>
      </c>
      <c r="D74" s="431" t="s">
        <v>193</v>
      </c>
      <c r="E74" s="431"/>
      <c r="F74" s="403" t="s">
        <v>219</v>
      </c>
      <c r="G74" s="403"/>
      <c r="H74" s="403"/>
      <c r="I74" s="123">
        <f>60-0</f>
        <v>60</v>
      </c>
      <c r="J74" s="123">
        <f>H66</f>
        <v>57</v>
      </c>
      <c r="K74" s="123">
        <f>I74-J74</f>
        <v>3</v>
      </c>
    </row>
    <row r="75" spans="1:16" ht="63" customHeight="1">
      <c r="C75" s="235" t="s">
        <v>104</v>
      </c>
      <c r="D75" s="432" t="s">
        <v>195</v>
      </c>
      <c r="E75" s="432"/>
      <c r="F75" s="433" t="s">
        <v>220</v>
      </c>
      <c r="G75" s="433"/>
      <c r="H75" s="433"/>
      <c r="I75" s="123">
        <f>246-7</f>
        <v>239</v>
      </c>
      <c r="J75" s="123">
        <f>H67</f>
        <v>188</v>
      </c>
      <c r="K75" s="123">
        <f>I75-J75</f>
        <v>51</v>
      </c>
    </row>
    <row r="76" spans="1:16">
      <c r="C76" s="235" t="s">
        <v>105</v>
      </c>
      <c r="D76" s="384" t="s">
        <v>196</v>
      </c>
      <c r="E76" s="384"/>
      <c r="F76" s="403">
        <v>20</v>
      </c>
      <c r="G76" s="403"/>
      <c r="H76" s="403"/>
      <c r="I76" s="123">
        <f>37-0</f>
        <v>37</v>
      </c>
      <c r="J76" s="123">
        <f>H68</f>
        <v>36</v>
      </c>
      <c r="K76" s="123">
        <f>I76-J76</f>
        <v>1</v>
      </c>
    </row>
    <row r="77" spans="1:16">
      <c r="C77" s="235" t="s">
        <v>197</v>
      </c>
      <c r="D77" s="384" t="s">
        <v>198</v>
      </c>
      <c r="E77" s="384"/>
      <c r="F77" s="403" t="s">
        <v>221</v>
      </c>
      <c r="G77" s="403"/>
      <c r="H77" s="403"/>
      <c r="I77" s="123">
        <f>33-0</f>
        <v>33</v>
      </c>
      <c r="J77" s="123">
        <f>H69</f>
        <v>33</v>
      </c>
      <c r="K77" s="123">
        <f>I77-J77</f>
        <v>0</v>
      </c>
    </row>
    <row r="78" spans="1:16">
      <c r="A78"/>
    </row>
    <row r="79" spans="1:16" s="236" customFormat="1">
      <c r="A79"/>
      <c r="C79" s="237" t="s">
        <v>222</v>
      </c>
      <c r="H79" s="430" t="s">
        <v>223</v>
      </c>
      <c r="I79" s="430"/>
      <c r="P79" s="238"/>
    </row>
    <row r="80" spans="1:16">
      <c r="A80"/>
      <c r="C80" s="403" t="s">
        <v>185</v>
      </c>
      <c r="D80" s="421" t="s">
        <v>224</v>
      </c>
      <c r="E80" s="421"/>
      <c r="F80" s="421"/>
      <c r="G80" s="421"/>
      <c r="H80" s="421"/>
      <c r="I80" s="421"/>
      <c r="J80" s="421"/>
    </row>
    <row r="81" spans="1:16">
      <c r="A81"/>
      <c r="C81" s="403"/>
      <c r="D81" s="421" t="s">
        <v>225</v>
      </c>
      <c r="E81" s="421"/>
      <c r="F81" s="421"/>
      <c r="G81" s="421"/>
      <c r="H81" s="421"/>
      <c r="I81" s="421"/>
      <c r="J81" s="421"/>
    </row>
    <row r="82" spans="1:16">
      <c r="A82"/>
      <c r="C82" s="403"/>
      <c r="D82" s="421" t="s">
        <v>226</v>
      </c>
      <c r="E82" s="421"/>
      <c r="F82" s="421"/>
      <c r="G82" s="421"/>
      <c r="H82" s="421"/>
      <c r="I82" s="421"/>
      <c r="J82" s="421"/>
    </row>
    <row r="83" spans="1:16">
      <c r="A83"/>
      <c r="C83" s="403"/>
      <c r="D83" s="421" t="s">
        <v>227</v>
      </c>
      <c r="E83" s="421"/>
      <c r="F83" s="421"/>
      <c r="G83" s="421"/>
      <c r="H83" s="421"/>
      <c r="I83" s="421"/>
      <c r="J83" s="421"/>
    </row>
    <row r="84" spans="1:16">
      <c r="A84"/>
      <c r="C84" s="235" t="s">
        <v>228</v>
      </c>
      <c r="D84" s="418" t="s">
        <v>229</v>
      </c>
      <c r="E84" s="419"/>
      <c r="F84" s="419"/>
      <c r="G84" s="419"/>
      <c r="H84" s="419"/>
      <c r="I84" s="419"/>
      <c r="J84" s="420"/>
    </row>
    <row r="85" spans="1:16">
      <c r="A85"/>
      <c r="C85" s="235" t="s">
        <v>230</v>
      </c>
      <c r="D85" s="421" t="s">
        <v>231</v>
      </c>
      <c r="E85" s="421"/>
      <c r="F85" s="421"/>
      <c r="G85" s="421"/>
      <c r="H85" s="421"/>
      <c r="I85" s="421"/>
      <c r="J85" s="421"/>
    </row>
    <row r="86" spans="1:16">
      <c r="C86" s="235" t="s">
        <v>232</v>
      </c>
      <c r="D86" s="421" t="s">
        <v>233</v>
      </c>
      <c r="E86" s="421"/>
      <c r="F86" s="421"/>
      <c r="G86" s="421"/>
      <c r="H86" s="421"/>
      <c r="I86" s="421"/>
      <c r="J86" s="421"/>
      <c r="K86" s="123"/>
    </row>
    <row r="88" spans="1:16" s="225" customFormat="1">
      <c r="B88" s="225" t="s">
        <v>234</v>
      </c>
      <c r="C88" s="225" t="s">
        <v>135</v>
      </c>
      <c r="P88" s="227"/>
    </row>
    <row r="89" spans="1:16" s="236" customFormat="1">
      <c r="A89" s="228" t="s">
        <v>217</v>
      </c>
      <c r="C89" s="237" t="s">
        <v>235</v>
      </c>
      <c r="P89" s="238"/>
    </row>
    <row r="90" spans="1:16">
      <c r="A90" s="229">
        <v>1460757</v>
      </c>
      <c r="C90" t="s">
        <v>153</v>
      </c>
      <c r="D90">
        <v>314</v>
      </c>
      <c r="F90" s="230"/>
    </row>
    <row r="91" spans="1:16">
      <c r="A91" s="112"/>
      <c r="C91" t="s">
        <v>155</v>
      </c>
      <c r="D91">
        <v>2</v>
      </c>
      <c r="E91" t="s">
        <v>236</v>
      </c>
    </row>
    <row r="92" spans="1:16">
      <c r="A92" s="228" t="s">
        <v>148</v>
      </c>
      <c r="E92" t="s">
        <v>192</v>
      </c>
    </row>
    <row r="93" spans="1:16">
      <c r="A93" s="112">
        <v>314</v>
      </c>
    </row>
    <row r="94" spans="1:16" s="236" customFormat="1">
      <c r="A94" s="240"/>
      <c r="C94" s="237" t="s">
        <v>237</v>
      </c>
      <c r="P94" s="238"/>
    </row>
    <row r="95" spans="1:16">
      <c r="C95" t="s">
        <v>238</v>
      </c>
      <c r="F95" s="230"/>
    </row>
    <row r="96" spans="1:16">
      <c r="C96" t="s">
        <v>239</v>
      </c>
      <c r="F96" s="230"/>
    </row>
    <row r="98" spans="1:16" s="236" customFormat="1">
      <c r="A98" s="240"/>
      <c r="C98" s="237" t="s">
        <v>240</v>
      </c>
      <c r="P98" s="238"/>
    </row>
    <row r="99" spans="1:16">
      <c r="C99" t="s">
        <v>258</v>
      </c>
    </row>
    <row r="100" spans="1:16">
      <c r="I100" s="252"/>
    </row>
    <row r="101" spans="1:16">
      <c r="E101" s="253" t="s">
        <v>59</v>
      </c>
      <c r="F101" s="241" t="s">
        <v>192</v>
      </c>
      <c r="I101" s="252"/>
    </row>
    <row r="102" spans="1:16">
      <c r="C102" s="422" t="s">
        <v>241</v>
      </c>
      <c r="D102" s="423"/>
      <c r="E102" s="254">
        <v>678523</v>
      </c>
      <c r="F102" s="255">
        <v>193</v>
      </c>
    </row>
    <row r="103" spans="1:16" ht="17" thickBot="1">
      <c r="C103" s="424" t="s">
        <v>242</v>
      </c>
      <c r="D103" s="425"/>
      <c r="E103" s="256">
        <v>782234</v>
      </c>
      <c r="F103" s="257">
        <v>121</v>
      </c>
    </row>
    <row r="104" spans="1:16" ht="17" thickBot="1">
      <c r="E104" s="258">
        <f>SUM(E102:E103)</f>
        <v>1460757</v>
      </c>
      <c r="F104" s="49">
        <f>SUM(F102:F103)</f>
        <v>314</v>
      </c>
    </row>
    <row r="106" spans="1:16" s="236" customFormat="1">
      <c r="A106" s="240"/>
      <c r="C106" s="237" t="s">
        <v>243</v>
      </c>
      <c r="P106" s="238"/>
    </row>
    <row r="107" spans="1:16">
      <c r="A107" s="240"/>
      <c r="C107" s="259"/>
    </row>
    <row r="108" spans="1:16">
      <c r="A108" s="240"/>
      <c r="C108" s="426" t="s">
        <v>244</v>
      </c>
      <c r="D108" s="427"/>
      <c r="E108" s="427"/>
      <c r="F108" s="427"/>
      <c r="G108" s="427"/>
      <c r="I108" s="428" t="s">
        <v>245</v>
      </c>
      <c r="J108" s="429"/>
      <c r="K108" s="429"/>
      <c r="L108" s="429"/>
      <c r="M108" s="429"/>
      <c r="P108"/>
    </row>
    <row r="109" spans="1:16">
      <c r="C109" s="408"/>
      <c r="D109" s="408"/>
      <c r="E109" s="408"/>
      <c r="F109" s="232" t="s">
        <v>59</v>
      </c>
      <c r="G109" s="233" t="s">
        <v>192</v>
      </c>
      <c r="I109" s="408"/>
      <c r="J109" s="408"/>
      <c r="K109" s="408"/>
      <c r="L109" s="232" t="s">
        <v>59</v>
      </c>
      <c r="M109" s="233" t="s">
        <v>192</v>
      </c>
    </row>
    <row r="110" spans="1:16" ht="17" thickBot="1">
      <c r="C110" s="235"/>
      <c r="D110" s="403"/>
      <c r="E110" s="403"/>
      <c r="F110" s="234"/>
      <c r="G110" s="235"/>
      <c r="I110" s="403">
        <f>J74</f>
        <v>57</v>
      </c>
      <c r="J110" s="409" t="s">
        <v>185</v>
      </c>
      <c r="K110" s="410"/>
      <c r="L110" s="415">
        <f>321963+51164</f>
        <v>373127</v>
      </c>
      <c r="M110" s="400">
        <f>I110</f>
        <v>57</v>
      </c>
    </row>
    <row r="111" spans="1:16" ht="17" thickBot="1">
      <c r="F111" s="260">
        <f>F110</f>
        <v>0</v>
      </c>
      <c r="G111" s="261">
        <f>SUM(G110)</f>
        <v>0</v>
      </c>
      <c r="I111" s="403"/>
      <c r="J111" s="411"/>
      <c r="K111" s="412"/>
      <c r="L111" s="416"/>
      <c r="M111" s="401"/>
    </row>
    <row r="112" spans="1:16">
      <c r="I112" s="403"/>
      <c r="J112" s="411"/>
      <c r="K112" s="412"/>
      <c r="L112" s="416"/>
      <c r="M112" s="401"/>
    </row>
    <row r="113" spans="1:18">
      <c r="I113" s="403"/>
      <c r="J113" s="413"/>
      <c r="K113" s="414"/>
      <c r="L113" s="417"/>
      <c r="M113" s="402"/>
    </row>
    <row r="114" spans="1:18">
      <c r="I114" s="235">
        <v>188</v>
      </c>
      <c r="J114" s="403" t="s">
        <v>228</v>
      </c>
      <c r="K114" s="403"/>
      <c r="L114" s="234">
        <f>G67</f>
        <v>622183</v>
      </c>
      <c r="M114" s="235">
        <f>I114</f>
        <v>188</v>
      </c>
    </row>
    <row r="115" spans="1:18">
      <c r="I115" s="235">
        <f>J76-C115</f>
        <v>36</v>
      </c>
      <c r="J115" s="403" t="s">
        <v>230</v>
      </c>
      <c r="K115" s="403"/>
      <c r="L115" s="234">
        <v>281141</v>
      </c>
      <c r="M115" s="235">
        <f>I115</f>
        <v>36</v>
      </c>
    </row>
    <row r="116" spans="1:18" ht="17" thickBot="1">
      <c r="I116" s="235">
        <f>J77-C116</f>
        <v>33</v>
      </c>
      <c r="J116" s="403" t="s">
        <v>232</v>
      </c>
      <c r="K116" s="403"/>
      <c r="L116" s="254">
        <f>179130+5176</f>
        <v>184306</v>
      </c>
      <c r="M116" s="255">
        <f>I116</f>
        <v>33</v>
      </c>
    </row>
    <row r="117" spans="1:18" ht="17" thickBot="1">
      <c r="C117" s="231"/>
      <c r="D117" s="231"/>
      <c r="E117" s="231"/>
      <c r="L117" s="262">
        <f>L110+L114+L115+L116</f>
        <v>1460757</v>
      </c>
      <c r="M117" s="263">
        <f>SUM(M110:M116)</f>
        <v>314</v>
      </c>
    </row>
    <row r="118" spans="1:18">
      <c r="L118" s="264" t="str">
        <f>IF((L117+F111)=E104,"OK!","ERROR!")</f>
        <v>OK!</v>
      </c>
      <c r="M118" s="264" t="str">
        <f>IF((M117+G111)=F104,"OK!","ERROR!")</f>
        <v>OK!</v>
      </c>
    </row>
    <row r="119" spans="1:18">
      <c r="I119" s="404" t="s">
        <v>246</v>
      </c>
      <c r="J119" s="404"/>
      <c r="K119" s="404"/>
      <c r="L119" s="404"/>
      <c r="M119" s="404"/>
    </row>
    <row r="120" spans="1:18">
      <c r="A120"/>
      <c r="P120"/>
    </row>
    <row r="121" spans="1:18" s="225" customFormat="1" ht="21">
      <c r="B121" s="226" t="s">
        <v>247</v>
      </c>
      <c r="C121" s="226" t="s">
        <v>248</v>
      </c>
      <c r="P121" s="227"/>
    </row>
    <row r="122" spans="1:18" s="236" customFormat="1">
      <c r="A122" s="265" t="s">
        <v>249</v>
      </c>
      <c r="C122" s="237" t="s">
        <v>259</v>
      </c>
      <c r="P122" s="238"/>
    </row>
    <row r="123" spans="1:18">
      <c r="A123" s="229">
        <f>A44-A65</f>
        <v>311151</v>
      </c>
      <c r="C123" s="405" t="s">
        <v>194</v>
      </c>
      <c r="D123" s="406"/>
      <c r="E123" s="406"/>
      <c r="F123" s="407"/>
      <c r="G123" s="232" t="s">
        <v>59</v>
      </c>
      <c r="H123" s="241" t="s">
        <v>192</v>
      </c>
      <c r="P123"/>
    </row>
    <row r="124" spans="1:18" ht="17" thickBot="1">
      <c r="A124" s="112"/>
      <c r="C124" s="235" t="s">
        <v>73</v>
      </c>
      <c r="D124" s="384" t="s">
        <v>199</v>
      </c>
      <c r="E124" s="384"/>
      <c r="F124" s="244" t="s">
        <v>163</v>
      </c>
      <c r="G124" s="243">
        <v>91415</v>
      </c>
      <c r="H124" s="244">
        <v>22</v>
      </c>
      <c r="J124" s="394" t="s">
        <v>250</v>
      </c>
      <c r="K124" s="394"/>
      <c r="L124" s="394"/>
      <c r="M124" s="394"/>
      <c r="N124" s="394"/>
      <c r="P124"/>
    </row>
    <row r="125" spans="1:18">
      <c r="A125" s="228" t="s">
        <v>148</v>
      </c>
      <c r="C125" s="235" t="s">
        <v>201</v>
      </c>
      <c r="D125" s="384" t="s">
        <v>202</v>
      </c>
      <c r="E125" s="384"/>
      <c r="F125" s="244" t="s">
        <v>170</v>
      </c>
      <c r="G125" s="243">
        <v>158543</v>
      </c>
      <c r="H125" s="244">
        <v>32</v>
      </c>
      <c r="J125" s="395" t="s">
        <v>59</v>
      </c>
      <c r="K125" s="396"/>
      <c r="L125" s="397"/>
      <c r="M125" s="398"/>
      <c r="N125" s="399"/>
      <c r="P125"/>
      <c r="R125" s="266"/>
    </row>
    <row r="126" spans="1:18">
      <c r="A126" s="112">
        <f>A47-A68</f>
        <v>68</v>
      </c>
      <c r="C126" s="235" t="s">
        <v>204</v>
      </c>
      <c r="D126" s="384" t="s">
        <v>205</v>
      </c>
      <c r="E126" s="384"/>
      <c r="F126" s="244" t="s">
        <v>172</v>
      </c>
      <c r="G126" s="243">
        <v>48506</v>
      </c>
      <c r="H126" s="244">
        <v>11</v>
      </c>
      <c r="J126" s="389" t="s">
        <v>251</v>
      </c>
      <c r="K126" s="390"/>
      <c r="L126" s="391"/>
      <c r="M126" s="392"/>
      <c r="N126" s="393"/>
      <c r="P126"/>
    </row>
    <row r="127" spans="1:18">
      <c r="C127" s="235" t="s">
        <v>207</v>
      </c>
      <c r="D127" s="384" t="s">
        <v>208</v>
      </c>
      <c r="E127" s="384"/>
      <c r="F127" s="244" t="s">
        <v>252</v>
      </c>
      <c r="G127" s="243">
        <v>6648</v>
      </c>
      <c r="H127" s="244">
        <v>1</v>
      </c>
      <c r="J127" s="389" t="s">
        <v>253</v>
      </c>
      <c r="K127" s="390"/>
      <c r="L127" s="391"/>
      <c r="M127" s="392"/>
      <c r="N127" s="393"/>
      <c r="P127"/>
    </row>
    <row r="128" spans="1:18">
      <c r="C128" s="235" t="s">
        <v>210</v>
      </c>
      <c r="D128" s="384" t="s">
        <v>211</v>
      </c>
      <c r="E128" s="384"/>
      <c r="F128" s="244" t="s">
        <v>252</v>
      </c>
      <c r="G128" s="243">
        <v>4655</v>
      </c>
      <c r="H128" s="244">
        <v>1</v>
      </c>
      <c r="J128" s="389" t="s">
        <v>173</v>
      </c>
      <c r="K128" s="390"/>
      <c r="L128" s="391"/>
      <c r="M128" s="392"/>
      <c r="N128" s="393"/>
      <c r="P128"/>
    </row>
    <row r="129" spans="3:16" ht="17" thickBot="1">
      <c r="C129" s="235" t="s">
        <v>213</v>
      </c>
      <c r="D129" s="384" t="s">
        <v>214</v>
      </c>
      <c r="E129" s="384"/>
      <c r="F129" s="244" t="s">
        <v>254</v>
      </c>
      <c r="G129" s="245">
        <v>1384</v>
      </c>
      <c r="H129" s="246">
        <v>1</v>
      </c>
      <c r="J129" s="385" t="s">
        <v>114</v>
      </c>
      <c r="K129" s="386"/>
      <c r="L129" s="387"/>
      <c r="M129" s="388"/>
      <c r="N129" s="267" t="s">
        <v>115</v>
      </c>
      <c r="P129"/>
    </row>
    <row r="130" spans="3:16" ht="17" thickBot="1">
      <c r="F130" s="123"/>
      <c r="G130" s="247">
        <f>SUM(G120:G129)</f>
        <v>311151</v>
      </c>
      <c r="H130" s="248">
        <f>SUM(H120:H129)</f>
        <v>68</v>
      </c>
      <c r="P130"/>
    </row>
  </sheetData>
  <mergeCells count="77">
    <mergeCell ref="C38:D38"/>
    <mergeCell ref="C39:D39"/>
    <mergeCell ref="C40:D40"/>
    <mergeCell ref="C44:F44"/>
    <mergeCell ref="C45:D45"/>
    <mergeCell ref="E45:F45"/>
    <mergeCell ref="D50:E50"/>
    <mergeCell ref="D51:E51"/>
    <mergeCell ref="D52:E52"/>
    <mergeCell ref="C46:D46"/>
    <mergeCell ref="E46:F46"/>
    <mergeCell ref="C47:D47"/>
    <mergeCell ref="E47:F47"/>
    <mergeCell ref="C49:F49"/>
    <mergeCell ref="D56:E56"/>
    <mergeCell ref="D57:E57"/>
    <mergeCell ref="D58:E58"/>
    <mergeCell ref="D53:E53"/>
    <mergeCell ref="D54:E54"/>
    <mergeCell ref="D55:E55"/>
    <mergeCell ref="D59:E59"/>
    <mergeCell ref="C65:F65"/>
    <mergeCell ref="D66:E66"/>
    <mergeCell ref="D67:E67"/>
    <mergeCell ref="D68:E68"/>
    <mergeCell ref="D69:E69"/>
    <mergeCell ref="C73:H73"/>
    <mergeCell ref="D74:E74"/>
    <mergeCell ref="F74:H74"/>
    <mergeCell ref="D75:E75"/>
    <mergeCell ref="F75:H75"/>
    <mergeCell ref="C108:G108"/>
    <mergeCell ref="I108:M108"/>
    <mergeCell ref="D76:E76"/>
    <mergeCell ref="F76:H76"/>
    <mergeCell ref="D77:E77"/>
    <mergeCell ref="F77:H77"/>
    <mergeCell ref="H79:I79"/>
    <mergeCell ref="C80:C83"/>
    <mergeCell ref="D80:J80"/>
    <mergeCell ref="D81:J81"/>
    <mergeCell ref="D82:J82"/>
    <mergeCell ref="D83:J83"/>
    <mergeCell ref="D84:J84"/>
    <mergeCell ref="D85:J85"/>
    <mergeCell ref="D86:J86"/>
    <mergeCell ref="C102:D102"/>
    <mergeCell ref="C103:D103"/>
    <mergeCell ref="C109:E109"/>
    <mergeCell ref="I109:K109"/>
    <mergeCell ref="D110:E110"/>
    <mergeCell ref="I110:I113"/>
    <mergeCell ref="J110:K113"/>
    <mergeCell ref="D126:E126"/>
    <mergeCell ref="J126:K126"/>
    <mergeCell ref="L126:N126"/>
    <mergeCell ref="M110:M113"/>
    <mergeCell ref="J114:K114"/>
    <mergeCell ref="J115:K115"/>
    <mergeCell ref="J116:K116"/>
    <mergeCell ref="I119:M119"/>
    <mergeCell ref="C123:F123"/>
    <mergeCell ref="L110:L113"/>
    <mergeCell ref="D124:E124"/>
    <mergeCell ref="J124:N124"/>
    <mergeCell ref="D125:E125"/>
    <mergeCell ref="J125:K125"/>
    <mergeCell ref="L125:N125"/>
    <mergeCell ref="D129:E129"/>
    <mergeCell ref="J129:K129"/>
    <mergeCell ref="L129:M129"/>
    <mergeCell ref="D127:E127"/>
    <mergeCell ref="J127:K127"/>
    <mergeCell ref="L127:N127"/>
    <mergeCell ref="D128:E128"/>
    <mergeCell ref="J128:K128"/>
    <mergeCell ref="L128:N128"/>
  </mergeCells>
  <hyperlinks>
    <hyperlink ref="E20" location="Sheet1!M4" display="pcds" xr:uid="{83B5F0CB-F828-DF45-B3A9-C543AFB54A12}"/>
    <hyperlink ref="E21" location="Sheet1!M9" display="doterm" xr:uid="{09038D4A-BC62-D844-B5BB-79FBA208DAF5}"/>
    <hyperlink ref="E22" location="Sheet1!M14" display="oscty" xr:uid="{1133D7D6-EEB1-8241-B0FC-4E99410871FA}"/>
    <hyperlink ref="E23" location="Sheet1!X4" display="oslaua" xr:uid="{F923F83F-91ED-2B45-BC32-593C9DED9509}"/>
    <hyperlink ref="E29" location="Sheet1!X17" display="rgn" xr:uid="{1A29DE34-2A10-8947-80CA-E7C26B000FFF}"/>
    <hyperlink ref="D12" r:id="rId1" xr:uid="{42AFD8BB-C613-E84E-8D21-BBEFAE70A148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B7CA-7C0B-D543-9648-2685873CEC5C}">
  <sheetPr>
    <tabColor theme="1"/>
  </sheetPr>
  <dimension ref="B1:G386"/>
  <sheetViews>
    <sheetView workbookViewId="0">
      <selection activeCell="X22" sqref="X22"/>
    </sheetView>
  </sheetViews>
  <sheetFormatPr baseColWidth="10" defaultRowHeight="16"/>
  <cols>
    <col min="2" max="2" width="11" bestFit="1" customWidth="1"/>
    <col min="3" max="3" width="33.1640625" bestFit="1" customWidth="1"/>
    <col min="4" max="4" width="22.6640625" bestFit="1" customWidth="1"/>
  </cols>
  <sheetData>
    <row r="1" spans="2:7" ht="17" thickBot="1"/>
    <row r="2" spans="2:7" ht="17" thickBot="1">
      <c r="B2" s="300" t="s">
        <v>260</v>
      </c>
      <c r="C2" s="301" t="s">
        <v>253</v>
      </c>
      <c r="D2" s="301" t="s">
        <v>173</v>
      </c>
      <c r="E2" s="436" t="s">
        <v>1029</v>
      </c>
      <c r="F2" s="437"/>
      <c r="G2" s="438"/>
    </row>
    <row r="3" spans="2:7" ht="17" thickBot="1">
      <c r="B3" s="275"/>
      <c r="C3" s="276"/>
      <c r="D3" s="276"/>
      <c r="E3" s="297" t="s">
        <v>1028</v>
      </c>
      <c r="F3" s="298" t="s">
        <v>254</v>
      </c>
      <c r="G3" s="299" t="s">
        <v>1030</v>
      </c>
    </row>
    <row r="4" spans="2:7">
      <c r="B4" s="277" t="s">
        <v>261</v>
      </c>
      <c r="C4" s="278" t="s">
        <v>262</v>
      </c>
      <c r="D4" s="278" t="s">
        <v>263</v>
      </c>
      <c r="E4" s="302">
        <f>G4+F4</f>
        <v>2627</v>
      </c>
      <c r="F4" s="303"/>
      <c r="G4" s="304">
        <v>2627</v>
      </c>
    </row>
    <row r="5" spans="2:7">
      <c r="B5" s="280" t="s">
        <v>264</v>
      </c>
      <c r="C5" t="s">
        <v>265</v>
      </c>
      <c r="D5" t="s">
        <v>263</v>
      </c>
      <c r="E5" s="305">
        <f t="shared" ref="E5:E68" si="0">G5+F5</f>
        <v>3794</v>
      </c>
      <c r="F5" s="296"/>
      <c r="G5" s="306">
        <v>3794</v>
      </c>
    </row>
    <row r="6" spans="2:7">
      <c r="B6" s="280" t="s">
        <v>266</v>
      </c>
      <c r="C6" t="s">
        <v>267</v>
      </c>
      <c r="D6" t="s">
        <v>263</v>
      </c>
      <c r="E6" s="305">
        <f t="shared" si="0"/>
        <v>4010</v>
      </c>
      <c r="F6" s="307"/>
      <c r="G6" s="306">
        <v>4010</v>
      </c>
    </row>
    <row r="7" spans="2:7">
      <c r="B7" s="280" t="s">
        <v>268</v>
      </c>
      <c r="C7" t="s">
        <v>269</v>
      </c>
      <c r="D7" t="s">
        <v>263</v>
      </c>
      <c r="E7" s="305">
        <f t="shared" si="0"/>
        <v>5385</v>
      </c>
      <c r="F7" s="307"/>
      <c r="G7" s="306">
        <v>5385</v>
      </c>
    </row>
    <row r="8" spans="2:7">
      <c r="B8" s="280" t="s">
        <v>270</v>
      </c>
      <c r="C8" t="s">
        <v>271</v>
      </c>
      <c r="D8" t="s">
        <v>263</v>
      </c>
      <c r="E8" s="305">
        <f t="shared" si="0"/>
        <v>3129</v>
      </c>
      <c r="F8" s="307"/>
      <c r="G8" s="306">
        <v>3129</v>
      </c>
    </row>
    <row r="9" spans="2:7">
      <c r="B9" s="280" t="s">
        <v>272</v>
      </c>
      <c r="C9" t="s">
        <v>273</v>
      </c>
      <c r="D9" t="s">
        <v>274</v>
      </c>
      <c r="E9" s="305">
        <f t="shared" si="0"/>
        <v>3100</v>
      </c>
      <c r="F9" s="307"/>
      <c r="G9" s="306">
        <v>3100</v>
      </c>
    </row>
    <row r="10" spans="2:7">
      <c r="B10" s="280" t="s">
        <v>275</v>
      </c>
      <c r="C10" t="s">
        <v>276</v>
      </c>
      <c r="D10" t="s">
        <v>274</v>
      </c>
      <c r="E10" s="305">
        <f t="shared" si="0"/>
        <v>5390</v>
      </c>
      <c r="F10" s="307"/>
      <c r="G10" s="306">
        <v>5390</v>
      </c>
    </row>
    <row r="11" spans="2:7">
      <c r="B11" s="280" t="s">
        <v>277</v>
      </c>
      <c r="C11" t="s">
        <v>278</v>
      </c>
      <c r="D11" t="s">
        <v>274</v>
      </c>
      <c r="E11" s="305">
        <f t="shared" si="0"/>
        <v>3333</v>
      </c>
      <c r="F11" s="307"/>
      <c r="G11" s="306">
        <v>3333</v>
      </c>
    </row>
    <row r="12" spans="2:7">
      <c r="B12" s="280" t="s">
        <v>279</v>
      </c>
      <c r="C12" t="s">
        <v>280</v>
      </c>
      <c r="D12" t="s">
        <v>274</v>
      </c>
      <c r="E12" s="305">
        <f t="shared" si="0"/>
        <v>3493</v>
      </c>
      <c r="F12" s="307"/>
      <c r="G12" s="306">
        <v>3493</v>
      </c>
    </row>
    <row r="13" spans="2:7">
      <c r="B13" s="280" t="s">
        <v>281</v>
      </c>
      <c r="C13" t="s">
        <v>282</v>
      </c>
      <c r="D13" t="s">
        <v>283</v>
      </c>
      <c r="E13" s="305">
        <f t="shared" si="0"/>
        <v>5773</v>
      </c>
      <c r="F13" s="307"/>
      <c r="G13" s="306">
        <v>5773</v>
      </c>
    </row>
    <row r="14" spans="2:7">
      <c r="B14" s="280" t="s">
        <v>284</v>
      </c>
      <c r="C14" t="s">
        <v>285</v>
      </c>
      <c r="D14" t="s">
        <v>283</v>
      </c>
      <c r="E14" s="305">
        <f t="shared" si="0"/>
        <v>10355</v>
      </c>
      <c r="F14" s="307"/>
      <c r="G14" s="306">
        <v>10355</v>
      </c>
    </row>
    <row r="15" spans="2:7">
      <c r="B15" s="280" t="s">
        <v>286</v>
      </c>
      <c r="C15" t="s">
        <v>287</v>
      </c>
      <c r="D15" t="s">
        <v>283</v>
      </c>
      <c r="E15" s="305">
        <f t="shared" si="0"/>
        <v>4408</v>
      </c>
      <c r="F15" s="307"/>
      <c r="G15" s="306">
        <v>4408</v>
      </c>
    </row>
    <row r="16" spans="2:7">
      <c r="B16" s="280" t="s">
        <v>288</v>
      </c>
      <c r="C16" t="s">
        <v>289</v>
      </c>
      <c r="D16" t="s">
        <v>283</v>
      </c>
      <c r="E16" s="305">
        <f t="shared" si="0"/>
        <v>4797</v>
      </c>
      <c r="F16" s="307"/>
      <c r="G16" s="306">
        <v>4797</v>
      </c>
    </row>
    <row r="17" spans="2:7">
      <c r="B17" s="280" t="s">
        <v>290</v>
      </c>
      <c r="C17" t="s">
        <v>291</v>
      </c>
      <c r="D17" t="s">
        <v>283</v>
      </c>
      <c r="E17" s="305">
        <f t="shared" si="0"/>
        <v>5385</v>
      </c>
      <c r="F17" s="307"/>
      <c r="G17" s="306">
        <v>5385</v>
      </c>
    </row>
    <row r="18" spans="2:7">
      <c r="B18" s="280" t="s">
        <v>292</v>
      </c>
      <c r="C18" t="s">
        <v>293</v>
      </c>
      <c r="D18" t="s">
        <v>294</v>
      </c>
      <c r="E18" s="305">
        <f t="shared" si="0"/>
        <v>5478</v>
      </c>
      <c r="F18" s="307"/>
      <c r="G18" s="306">
        <v>5478</v>
      </c>
    </row>
    <row r="19" spans="2:7">
      <c r="B19" s="280" t="s">
        <v>295</v>
      </c>
      <c r="C19" t="s">
        <v>296</v>
      </c>
      <c r="D19" t="s">
        <v>294</v>
      </c>
      <c r="E19" s="305">
        <f t="shared" si="0"/>
        <v>6019</v>
      </c>
      <c r="F19" s="307"/>
      <c r="G19" s="306">
        <v>6019</v>
      </c>
    </row>
    <row r="20" spans="2:7">
      <c r="B20" s="280" t="s">
        <v>297</v>
      </c>
      <c r="C20" t="s">
        <v>298</v>
      </c>
      <c r="D20" t="s">
        <v>294</v>
      </c>
      <c r="E20" s="305">
        <f t="shared" si="0"/>
        <v>1261</v>
      </c>
      <c r="F20" s="307"/>
      <c r="G20" s="306">
        <v>1261</v>
      </c>
    </row>
    <row r="21" spans="2:7">
      <c r="B21" s="280" t="s">
        <v>299</v>
      </c>
      <c r="C21" t="s">
        <v>300</v>
      </c>
      <c r="D21" t="s">
        <v>294</v>
      </c>
      <c r="E21" s="305">
        <f t="shared" si="0"/>
        <v>6657</v>
      </c>
      <c r="F21" s="307"/>
      <c r="G21" s="306">
        <v>6657</v>
      </c>
    </row>
    <row r="22" spans="2:7">
      <c r="B22" s="280" t="s">
        <v>301</v>
      </c>
      <c r="C22" t="s">
        <v>302</v>
      </c>
      <c r="D22" t="s">
        <v>303</v>
      </c>
      <c r="E22" s="305">
        <f t="shared" si="0"/>
        <v>6692</v>
      </c>
      <c r="F22" s="307"/>
      <c r="G22" s="306">
        <v>6692</v>
      </c>
    </row>
    <row r="23" spans="2:7">
      <c r="B23" s="280" t="s">
        <v>304</v>
      </c>
      <c r="C23" t="s">
        <v>305</v>
      </c>
      <c r="D23" t="s">
        <v>303</v>
      </c>
      <c r="E23" s="305">
        <f t="shared" si="0"/>
        <v>5537</v>
      </c>
      <c r="F23" s="307"/>
      <c r="G23" s="306">
        <v>5537</v>
      </c>
    </row>
    <row r="24" spans="2:7">
      <c r="B24" s="280" t="s">
        <v>306</v>
      </c>
      <c r="C24" t="s">
        <v>307</v>
      </c>
      <c r="D24" t="s">
        <v>303</v>
      </c>
      <c r="E24" s="305">
        <f t="shared" si="0"/>
        <v>6518</v>
      </c>
      <c r="F24" s="307"/>
      <c r="G24" s="306">
        <v>6518</v>
      </c>
    </row>
    <row r="25" spans="2:7">
      <c r="B25" s="280" t="s">
        <v>308</v>
      </c>
      <c r="C25" t="s">
        <v>309</v>
      </c>
      <c r="D25" t="s">
        <v>310</v>
      </c>
      <c r="E25" s="305">
        <f t="shared" si="0"/>
        <v>5883</v>
      </c>
      <c r="F25" s="307"/>
      <c r="G25" s="306">
        <v>5883</v>
      </c>
    </row>
    <row r="26" spans="2:7">
      <c r="B26" s="280" t="s">
        <v>311</v>
      </c>
      <c r="C26" t="s">
        <v>312</v>
      </c>
      <c r="D26" t="s">
        <v>310</v>
      </c>
      <c r="E26" s="305">
        <f t="shared" si="0"/>
        <v>11582</v>
      </c>
      <c r="F26" s="307">
        <v>1</v>
      </c>
      <c r="G26" s="306">
        <v>11581</v>
      </c>
    </row>
    <row r="27" spans="2:7">
      <c r="B27" s="280" t="s">
        <v>313</v>
      </c>
      <c r="C27" t="s">
        <v>314</v>
      </c>
      <c r="D27" t="s">
        <v>310</v>
      </c>
      <c r="E27" s="305">
        <f t="shared" si="0"/>
        <v>6248</v>
      </c>
      <c r="F27" s="307"/>
      <c r="G27" s="306">
        <v>6248</v>
      </c>
    </row>
    <row r="28" spans="2:7">
      <c r="B28" s="280" t="s">
        <v>315</v>
      </c>
      <c r="C28" t="s">
        <v>316</v>
      </c>
      <c r="D28" t="s">
        <v>310</v>
      </c>
      <c r="E28" s="305">
        <f t="shared" si="0"/>
        <v>6982</v>
      </c>
      <c r="F28" s="307"/>
      <c r="G28" s="306">
        <v>6982</v>
      </c>
    </row>
    <row r="29" spans="2:7">
      <c r="B29" s="280" t="s">
        <v>317</v>
      </c>
      <c r="C29" t="s">
        <v>318</v>
      </c>
      <c r="D29" t="s">
        <v>310</v>
      </c>
      <c r="E29" s="305">
        <f t="shared" si="0"/>
        <v>6263</v>
      </c>
      <c r="F29" s="307"/>
      <c r="G29" s="306">
        <v>6263</v>
      </c>
    </row>
    <row r="30" spans="2:7">
      <c r="B30" s="280" t="s">
        <v>319</v>
      </c>
      <c r="C30" t="s">
        <v>320</v>
      </c>
      <c r="D30" t="s">
        <v>310</v>
      </c>
      <c r="E30" s="305">
        <f t="shared" si="0"/>
        <v>3763</v>
      </c>
      <c r="F30" s="307"/>
      <c r="G30" s="306">
        <v>3763</v>
      </c>
    </row>
    <row r="31" spans="2:7">
      <c r="B31" s="280" t="s">
        <v>321</v>
      </c>
      <c r="C31" t="s">
        <v>322</v>
      </c>
      <c r="D31" t="s">
        <v>310</v>
      </c>
      <c r="E31" s="305">
        <f t="shared" si="0"/>
        <v>5208</v>
      </c>
      <c r="F31" s="307"/>
      <c r="G31" s="306">
        <v>5208</v>
      </c>
    </row>
    <row r="32" spans="2:7">
      <c r="B32" s="280" t="s">
        <v>323</v>
      </c>
      <c r="C32" t="s">
        <v>324</v>
      </c>
      <c r="D32" t="s">
        <v>325</v>
      </c>
      <c r="E32" s="305">
        <f t="shared" si="0"/>
        <v>4262</v>
      </c>
      <c r="F32" s="307"/>
      <c r="G32" s="306">
        <v>4262</v>
      </c>
    </row>
    <row r="33" spans="2:7">
      <c r="B33" s="280" t="s">
        <v>326</v>
      </c>
      <c r="C33" t="s">
        <v>327</v>
      </c>
      <c r="D33" t="s">
        <v>325</v>
      </c>
      <c r="E33" s="305">
        <f t="shared" si="0"/>
        <v>3193</v>
      </c>
      <c r="F33" s="307"/>
      <c r="G33" s="306">
        <v>3193</v>
      </c>
    </row>
    <row r="34" spans="2:7">
      <c r="B34" s="280" t="s">
        <v>328</v>
      </c>
      <c r="C34" t="s">
        <v>329</v>
      </c>
      <c r="D34" t="s">
        <v>325</v>
      </c>
      <c r="E34" s="305">
        <f t="shared" si="0"/>
        <v>3678</v>
      </c>
      <c r="F34" s="307"/>
      <c r="G34" s="306">
        <v>3678</v>
      </c>
    </row>
    <row r="35" spans="2:7">
      <c r="B35" s="280" t="s">
        <v>330</v>
      </c>
      <c r="C35" t="s">
        <v>331</v>
      </c>
      <c r="D35" t="s">
        <v>325</v>
      </c>
      <c r="E35" s="305">
        <f t="shared" si="0"/>
        <v>3240</v>
      </c>
      <c r="F35" s="307"/>
      <c r="G35" s="306">
        <v>3240</v>
      </c>
    </row>
    <row r="36" spans="2:7">
      <c r="B36" s="280" t="s">
        <v>332</v>
      </c>
      <c r="C36" t="s">
        <v>333</v>
      </c>
      <c r="D36" t="s">
        <v>334</v>
      </c>
      <c r="E36" s="305">
        <f t="shared" si="0"/>
        <v>6035</v>
      </c>
      <c r="F36" s="307"/>
      <c r="G36" s="306">
        <v>6035</v>
      </c>
    </row>
    <row r="37" spans="2:7">
      <c r="B37" s="280" t="s">
        <v>335</v>
      </c>
      <c r="C37" t="s">
        <v>336</v>
      </c>
      <c r="D37" t="s">
        <v>334</v>
      </c>
      <c r="E37" s="305">
        <f t="shared" si="0"/>
        <v>2977</v>
      </c>
      <c r="F37" s="307"/>
      <c r="G37" s="306">
        <v>2977</v>
      </c>
    </row>
    <row r="38" spans="2:7">
      <c r="B38" s="280" t="s">
        <v>337</v>
      </c>
      <c r="C38" t="s">
        <v>338</v>
      </c>
      <c r="D38" t="s">
        <v>334</v>
      </c>
      <c r="E38" s="305">
        <f t="shared" si="0"/>
        <v>5281</v>
      </c>
      <c r="F38" s="307"/>
      <c r="G38" s="306">
        <v>5281</v>
      </c>
    </row>
    <row r="39" spans="2:7">
      <c r="B39" s="280" t="s">
        <v>339</v>
      </c>
      <c r="C39" t="s">
        <v>340</v>
      </c>
      <c r="D39" t="s">
        <v>334</v>
      </c>
      <c r="E39" s="305">
        <f t="shared" si="0"/>
        <v>3744</v>
      </c>
      <c r="F39" s="307"/>
      <c r="G39" s="306">
        <v>3744</v>
      </c>
    </row>
    <row r="40" spans="2:7">
      <c r="B40" s="280" t="s">
        <v>341</v>
      </c>
      <c r="C40" t="s">
        <v>342</v>
      </c>
      <c r="D40" t="s">
        <v>334</v>
      </c>
      <c r="E40" s="305">
        <f t="shared" si="0"/>
        <v>2870</v>
      </c>
      <c r="F40" s="307"/>
      <c r="G40" s="306">
        <v>2870</v>
      </c>
    </row>
    <row r="41" spans="2:7">
      <c r="B41" s="280" t="s">
        <v>343</v>
      </c>
      <c r="C41" t="s">
        <v>344</v>
      </c>
      <c r="D41" t="s">
        <v>334</v>
      </c>
      <c r="E41" s="305">
        <f t="shared" si="0"/>
        <v>4484</v>
      </c>
      <c r="F41" s="307"/>
      <c r="G41" s="306">
        <v>4484</v>
      </c>
    </row>
    <row r="42" spans="2:7">
      <c r="B42" s="280" t="s">
        <v>345</v>
      </c>
      <c r="C42" t="s">
        <v>346</v>
      </c>
      <c r="D42" t="s">
        <v>334</v>
      </c>
      <c r="E42" s="305">
        <f t="shared" si="0"/>
        <v>4332</v>
      </c>
      <c r="F42" s="307"/>
      <c r="G42" s="306">
        <v>4332</v>
      </c>
    </row>
    <row r="43" spans="2:7">
      <c r="B43" s="280" t="s">
        <v>347</v>
      </c>
      <c r="C43" t="s">
        <v>348</v>
      </c>
      <c r="D43" t="s">
        <v>334</v>
      </c>
      <c r="E43" s="305">
        <f t="shared" si="0"/>
        <v>7439</v>
      </c>
      <c r="F43" s="307"/>
      <c r="G43" s="306">
        <v>7439</v>
      </c>
    </row>
    <row r="44" spans="2:7">
      <c r="B44" s="280" t="s">
        <v>349</v>
      </c>
      <c r="C44" t="s">
        <v>350</v>
      </c>
      <c r="D44" t="s">
        <v>334</v>
      </c>
      <c r="E44" s="305">
        <f t="shared" si="0"/>
        <v>5071</v>
      </c>
      <c r="F44" s="307"/>
      <c r="G44" s="306">
        <v>5071</v>
      </c>
    </row>
    <row r="45" spans="2:7">
      <c r="B45" s="280" t="s">
        <v>351</v>
      </c>
      <c r="C45" t="s">
        <v>352</v>
      </c>
      <c r="D45" t="s">
        <v>334</v>
      </c>
      <c r="E45" s="305">
        <f t="shared" si="0"/>
        <v>4420</v>
      </c>
      <c r="F45" s="307">
        <v>1</v>
      </c>
      <c r="G45" s="306">
        <v>4419</v>
      </c>
    </row>
    <row r="46" spans="2:7">
      <c r="B46" s="280" t="s">
        <v>353</v>
      </c>
      <c r="C46" t="s">
        <v>354</v>
      </c>
      <c r="D46" t="s">
        <v>334</v>
      </c>
      <c r="E46" s="305">
        <f t="shared" si="0"/>
        <v>5820</v>
      </c>
      <c r="F46" s="307"/>
      <c r="G46" s="306">
        <v>5820</v>
      </c>
    </row>
    <row r="47" spans="2:7">
      <c r="B47" s="280" t="s">
        <v>355</v>
      </c>
      <c r="C47" t="s">
        <v>356</v>
      </c>
      <c r="D47" t="s">
        <v>334</v>
      </c>
      <c r="E47" s="305">
        <f t="shared" si="0"/>
        <v>5097</v>
      </c>
      <c r="F47" s="307"/>
      <c r="G47" s="306">
        <v>5097</v>
      </c>
    </row>
    <row r="48" spans="2:7">
      <c r="B48" s="280" t="s">
        <v>357</v>
      </c>
      <c r="C48" t="s">
        <v>358</v>
      </c>
      <c r="D48" t="s">
        <v>263</v>
      </c>
      <c r="E48" s="305">
        <f t="shared" si="0"/>
        <v>16119</v>
      </c>
      <c r="F48" s="307"/>
      <c r="G48" s="306">
        <v>16119</v>
      </c>
    </row>
    <row r="49" spans="2:7">
      <c r="B49" s="280" t="s">
        <v>359</v>
      </c>
      <c r="C49" t="s">
        <v>360</v>
      </c>
      <c r="D49" t="s">
        <v>274</v>
      </c>
      <c r="E49" s="305">
        <f t="shared" si="0"/>
        <v>11921</v>
      </c>
      <c r="F49" s="307"/>
      <c r="G49" s="306">
        <v>11921</v>
      </c>
    </row>
    <row r="50" spans="2:7">
      <c r="B50" s="280" t="s">
        <v>361</v>
      </c>
      <c r="C50" t="s">
        <v>362</v>
      </c>
      <c r="D50" t="s">
        <v>274</v>
      </c>
      <c r="E50" s="305">
        <f t="shared" si="0"/>
        <v>10892</v>
      </c>
      <c r="F50" s="307"/>
      <c r="G50" s="306">
        <v>10892</v>
      </c>
    </row>
    <row r="51" spans="2:7">
      <c r="B51" s="280" t="s">
        <v>363</v>
      </c>
      <c r="C51" t="s">
        <v>364</v>
      </c>
      <c r="D51" t="s">
        <v>303</v>
      </c>
      <c r="E51" s="305">
        <f t="shared" si="0"/>
        <v>12491</v>
      </c>
      <c r="F51" s="307"/>
      <c r="G51" s="306">
        <v>12491</v>
      </c>
    </row>
    <row r="52" spans="2:7">
      <c r="B52" s="280" t="s">
        <v>365</v>
      </c>
      <c r="C52" t="s">
        <v>366</v>
      </c>
      <c r="D52" t="s">
        <v>310</v>
      </c>
      <c r="E52" s="305">
        <f t="shared" si="0"/>
        <v>21471</v>
      </c>
      <c r="F52" s="307"/>
      <c r="G52" s="306">
        <v>21471</v>
      </c>
    </row>
    <row r="53" spans="2:7">
      <c r="B53" s="280" t="s">
        <v>367</v>
      </c>
      <c r="C53" t="s">
        <v>368</v>
      </c>
      <c r="D53" t="s">
        <v>310</v>
      </c>
      <c r="E53" s="305">
        <f t="shared" si="0"/>
        <v>93</v>
      </c>
      <c r="F53" s="307"/>
      <c r="G53" s="308">
        <v>93</v>
      </c>
    </row>
    <row r="54" spans="2:7">
      <c r="B54" s="280" t="s">
        <v>369</v>
      </c>
      <c r="C54" t="s">
        <v>370</v>
      </c>
      <c r="D54" t="s">
        <v>310</v>
      </c>
      <c r="E54" s="305">
        <f t="shared" si="0"/>
        <v>16771</v>
      </c>
      <c r="F54" s="307"/>
      <c r="G54" s="306">
        <v>16771</v>
      </c>
    </row>
    <row r="55" spans="2:7">
      <c r="B55" s="280" t="s">
        <v>371</v>
      </c>
      <c r="C55" t="s">
        <v>372</v>
      </c>
      <c r="D55" t="s">
        <v>325</v>
      </c>
      <c r="E55" s="305">
        <f t="shared" si="0"/>
        <v>4675</v>
      </c>
      <c r="F55" s="307"/>
      <c r="G55" s="306">
        <v>4675</v>
      </c>
    </row>
    <row r="56" spans="2:7">
      <c r="B56" s="280" t="s">
        <v>373</v>
      </c>
      <c r="C56" t="s">
        <v>374</v>
      </c>
      <c r="D56" t="s">
        <v>325</v>
      </c>
      <c r="E56" s="305">
        <f t="shared" si="0"/>
        <v>6519</v>
      </c>
      <c r="F56" s="307"/>
      <c r="G56" s="306">
        <v>6519</v>
      </c>
    </row>
    <row r="57" spans="2:7">
      <c r="B57" s="281" t="s">
        <v>375</v>
      </c>
      <c r="C57" t="s">
        <v>376</v>
      </c>
      <c r="D57" t="s">
        <v>263</v>
      </c>
      <c r="E57" s="305">
        <f t="shared" si="0"/>
        <v>12791</v>
      </c>
      <c r="F57" s="307">
        <v>1</v>
      </c>
      <c r="G57" s="306">
        <v>12790</v>
      </c>
    </row>
    <row r="58" spans="2:7">
      <c r="B58" s="281" t="s">
        <v>377</v>
      </c>
      <c r="C58" s="282" t="s">
        <v>378</v>
      </c>
      <c r="D58" t="s">
        <v>310</v>
      </c>
      <c r="E58" s="305">
        <f t="shared" si="0"/>
        <v>9434</v>
      </c>
      <c r="F58" s="307"/>
      <c r="G58" s="306">
        <v>9434</v>
      </c>
    </row>
    <row r="59" spans="2:7">
      <c r="B59" s="281" t="s">
        <v>379</v>
      </c>
      <c r="C59" t="s">
        <v>380</v>
      </c>
      <c r="D59" t="s">
        <v>310</v>
      </c>
      <c r="E59" s="305">
        <f t="shared" si="0"/>
        <v>12983</v>
      </c>
      <c r="F59" s="307"/>
      <c r="G59" s="306">
        <v>12983</v>
      </c>
    </row>
    <row r="60" spans="2:7" ht="17" thickBot="1">
      <c r="B60" s="283" t="s">
        <v>381</v>
      </c>
      <c r="C60" s="284" t="s">
        <v>382</v>
      </c>
      <c r="D60" s="284" t="s">
        <v>334</v>
      </c>
      <c r="E60" s="309">
        <f t="shared" si="0"/>
        <v>15960</v>
      </c>
      <c r="F60" s="285">
        <v>3</v>
      </c>
      <c r="G60" s="310">
        <v>15957</v>
      </c>
    </row>
    <row r="61" spans="2:7">
      <c r="B61" s="277" t="s">
        <v>383</v>
      </c>
      <c r="C61" s="278" t="s">
        <v>384</v>
      </c>
      <c r="D61" s="278" t="s">
        <v>325</v>
      </c>
      <c r="E61" s="311">
        <f t="shared" si="0"/>
        <v>2803</v>
      </c>
      <c r="F61" s="286"/>
      <c r="G61" s="312">
        <v>2803</v>
      </c>
    </row>
    <row r="62" spans="2:7">
      <c r="B62" s="280" t="s">
        <v>385</v>
      </c>
      <c r="C62" t="s">
        <v>386</v>
      </c>
      <c r="D62" t="s">
        <v>325</v>
      </c>
      <c r="E62" s="305">
        <f t="shared" si="0"/>
        <v>2054</v>
      </c>
      <c r="F62" s="307"/>
      <c r="G62" s="306">
        <v>2054</v>
      </c>
    </row>
    <row r="63" spans="2:7">
      <c r="B63" s="280" t="s">
        <v>387</v>
      </c>
      <c r="C63" t="s">
        <v>388</v>
      </c>
      <c r="D63" t="s">
        <v>325</v>
      </c>
      <c r="E63" s="305">
        <f t="shared" si="0"/>
        <v>2948</v>
      </c>
      <c r="F63" s="307"/>
      <c r="G63" s="306">
        <v>2948</v>
      </c>
    </row>
    <row r="64" spans="2:7">
      <c r="B64" s="280" t="s">
        <v>389</v>
      </c>
      <c r="C64" t="s">
        <v>390</v>
      </c>
      <c r="D64" t="s">
        <v>325</v>
      </c>
      <c r="E64" s="305">
        <f t="shared" si="0"/>
        <v>5009</v>
      </c>
      <c r="F64" s="307"/>
      <c r="G64" s="306">
        <v>5009</v>
      </c>
    </row>
    <row r="65" spans="2:7">
      <c r="B65" s="280" t="s">
        <v>391</v>
      </c>
      <c r="C65" t="s">
        <v>392</v>
      </c>
      <c r="D65" t="s">
        <v>325</v>
      </c>
      <c r="E65" s="305">
        <f t="shared" si="0"/>
        <v>3885</v>
      </c>
      <c r="F65" s="307"/>
      <c r="G65" s="306">
        <v>3885</v>
      </c>
    </row>
    <row r="66" spans="2:7">
      <c r="B66" s="280" t="s">
        <v>393</v>
      </c>
      <c r="C66" t="s">
        <v>394</v>
      </c>
      <c r="D66" t="s">
        <v>274</v>
      </c>
      <c r="E66" s="305">
        <f t="shared" si="0"/>
        <v>4077</v>
      </c>
      <c r="F66" s="307"/>
      <c r="G66" s="306">
        <v>4077</v>
      </c>
    </row>
    <row r="67" spans="2:7">
      <c r="B67" s="280" t="s">
        <v>395</v>
      </c>
      <c r="C67" t="s">
        <v>396</v>
      </c>
      <c r="D67" t="s">
        <v>274</v>
      </c>
      <c r="E67" s="305">
        <f t="shared" si="0"/>
        <v>2080</v>
      </c>
      <c r="F67" s="307"/>
      <c r="G67" s="306">
        <v>2080</v>
      </c>
    </row>
    <row r="68" spans="2:7">
      <c r="B68" s="280" t="s">
        <v>397</v>
      </c>
      <c r="C68" t="s">
        <v>398</v>
      </c>
      <c r="D68" t="s">
        <v>274</v>
      </c>
      <c r="E68" s="305">
        <f t="shared" si="0"/>
        <v>3721</v>
      </c>
      <c r="F68" s="307"/>
      <c r="G68" s="306">
        <v>3721</v>
      </c>
    </row>
    <row r="69" spans="2:7">
      <c r="B69" s="280" t="s">
        <v>399</v>
      </c>
      <c r="C69" t="s">
        <v>400</v>
      </c>
      <c r="D69" t="s">
        <v>274</v>
      </c>
      <c r="E69" s="305">
        <f t="shared" ref="E69:E132" si="1">G69+F69</f>
        <v>2521</v>
      </c>
      <c r="F69" s="307"/>
      <c r="G69" s="306">
        <v>2521</v>
      </c>
    </row>
    <row r="70" spans="2:7">
      <c r="B70" s="280" t="s">
        <v>401</v>
      </c>
      <c r="C70" t="s">
        <v>402</v>
      </c>
      <c r="D70" t="s">
        <v>274</v>
      </c>
      <c r="E70" s="305">
        <f t="shared" si="1"/>
        <v>2645</v>
      </c>
      <c r="F70" s="307"/>
      <c r="G70" s="306">
        <v>2645</v>
      </c>
    </row>
    <row r="71" spans="2:7">
      <c r="B71" s="280" t="s">
        <v>403</v>
      </c>
      <c r="C71" t="s">
        <v>404</v>
      </c>
      <c r="D71" t="s">
        <v>274</v>
      </c>
      <c r="E71" s="305">
        <f t="shared" si="1"/>
        <v>4698</v>
      </c>
      <c r="F71" s="307"/>
      <c r="G71" s="306">
        <v>4698</v>
      </c>
    </row>
    <row r="72" spans="2:7">
      <c r="B72" s="280" t="s">
        <v>405</v>
      </c>
      <c r="C72" t="s">
        <v>406</v>
      </c>
      <c r="D72" t="s">
        <v>294</v>
      </c>
      <c r="E72" s="305">
        <f t="shared" si="1"/>
        <v>2814</v>
      </c>
      <c r="F72" s="307"/>
      <c r="G72" s="306">
        <v>2814</v>
      </c>
    </row>
    <row r="73" spans="2:7">
      <c r="B73" s="280" t="s">
        <v>407</v>
      </c>
      <c r="C73" t="s">
        <v>408</v>
      </c>
      <c r="D73" t="s">
        <v>294</v>
      </c>
      <c r="E73" s="305">
        <f t="shared" si="1"/>
        <v>1992</v>
      </c>
      <c r="F73" s="307"/>
      <c r="G73" s="306">
        <v>1992</v>
      </c>
    </row>
    <row r="74" spans="2:7">
      <c r="B74" s="280" t="s">
        <v>409</v>
      </c>
      <c r="C74" t="s">
        <v>410</v>
      </c>
      <c r="D74" t="s">
        <v>294</v>
      </c>
      <c r="E74" s="305">
        <f t="shared" si="1"/>
        <v>2837</v>
      </c>
      <c r="F74" s="307"/>
      <c r="G74" s="306">
        <v>2837</v>
      </c>
    </row>
    <row r="75" spans="2:7">
      <c r="B75" s="280" t="s">
        <v>411</v>
      </c>
      <c r="C75" t="s">
        <v>412</v>
      </c>
      <c r="D75" t="s">
        <v>294</v>
      </c>
      <c r="E75" s="305">
        <f t="shared" si="1"/>
        <v>2248</v>
      </c>
      <c r="F75" s="307"/>
      <c r="G75" s="306">
        <v>2248</v>
      </c>
    </row>
    <row r="76" spans="2:7">
      <c r="B76" s="280" t="s">
        <v>413</v>
      </c>
      <c r="C76" t="s">
        <v>414</v>
      </c>
      <c r="D76" t="s">
        <v>294</v>
      </c>
      <c r="E76" s="305">
        <f t="shared" si="1"/>
        <v>2430</v>
      </c>
      <c r="F76" s="307"/>
      <c r="G76" s="306">
        <v>2430</v>
      </c>
    </row>
    <row r="77" spans="2:7">
      <c r="B77" s="280" t="s">
        <v>415</v>
      </c>
      <c r="C77" t="s">
        <v>416</v>
      </c>
      <c r="D77" t="s">
        <v>294</v>
      </c>
      <c r="E77" s="305">
        <f t="shared" si="1"/>
        <v>2825</v>
      </c>
      <c r="F77" s="307"/>
      <c r="G77" s="306">
        <v>2825</v>
      </c>
    </row>
    <row r="78" spans="2:7">
      <c r="B78" s="280" t="s">
        <v>417</v>
      </c>
      <c r="C78" t="s">
        <v>418</v>
      </c>
      <c r="D78" t="s">
        <v>294</v>
      </c>
      <c r="E78" s="305">
        <f t="shared" si="1"/>
        <v>2576</v>
      </c>
      <c r="F78" s="307"/>
      <c r="G78" s="306">
        <v>2576</v>
      </c>
    </row>
    <row r="79" spans="2:7">
      <c r="B79" s="280" t="s">
        <v>419</v>
      </c>
      <c r="C79" t="s">
        <v>420</v>
      </c>
      <c r="D79" t="s">
        <v>294</v>
      </c>
      <c r="E79" s="305">
        <f t="shared" si="1"/>
        <v>2436</v>
      </c>
      <c r="F79" s="307"/>
      <c r="G79" s="306">
        <v>2436</v>
      </c>
    </row>
    <row r="80" spans="2:7">
      <c r="B80" s="280" t="s">
        <v>421</v>
      </c>
      <c r="C80" t="s">
        <v>422</v>
      </c>
      <c r="D80" t="s">
        <v>310</v>
      </c>
      <c r="E80" s="305">
        <f t="shared" si="1"/>
        <v>5999</v>
      </c>
      <c r="F80" s="307"/>
      <c r="G80" s="306">
        <v>5999</v>
      </c>
    </row>
    <row r="81" spans="2:7">
      <c r="B81" s="280" t="s">
        <v>423</v>
      </c>
      <c r="C81" t="s">
        <v>424</v>
      </c>
      <c r="D81" t="s">
        <v>310</v>
      </c>
      <c r="E81" s="305">
        <f t="shared" si="1"/>
        <v>3567</v>
      </c>
      <c r="F81" s="307"/>
      <c r="G81" s="306">
        <v>3567</v>
      </c>
    </row>
    <row r="82" spans="2:7">
      <c r="B82" s="280" t="s">
        <v>425</v>
      </c>
      <c r="C82" t="s">
        <v>426</v>
      </c>
      <c r="D82" t="s">
        <v>310</v>
      </c>
      <c r="E82" s="305">
        <f t="shared" si="1"/>
        <v>3416</v>
      </c>
      <c r="F82" s="307"/>
      <c r="G82" s="306">
        <v>3416</v>
      </c>
    </row>
    <row r="83" spans="2:7">
      <c r="B83" s="280" t="s">
        <v>427</v>
      </c>
      <c r="C83" t="s">
        <v>428</v>
      </c>
      <c r="D83" t="s">
        <v>310</v>
      </c>
      <c r="E83" s="305">
        <f t="shared" si="1"/>
        <v>3714</v>
      </c>
      <c r="F83" s="307"/>
      <c r="G83" s="306">
        <v>3714</v>
      </c>
    </row>
    <row r="84" spans="2:7">
      <c r="B84" s="280" t="s">
        <v>429</v>
      </c>
      <c r="C84" t="s">
        <v>430</v>
      </c>
      <c r="D84" t="s">
        <v>310</v>
      </c>
      <c r="E84" s="305">
        <f t="shared" si="1"/>
        <v>4055</v>
      </c>
      <c r="F84" s="307"/>
      <c r="G84" s="306">
        <v>4055</v>
      </c>
    </row>
    <row r="85" spans="2:7">
      <c r="B85" s="280" t="s">
        <v>431</v>
      </c>
      <c r="C85" t="s">
        <v>432</v>
      </c>
      <c r="D85" t="s">
        <v>310</v>
      </c>
      <c r="E85" s="305">
        <f t="shared" si="1"/>
        <v>4570</v>
      </c>
      <c r="F85" s="307"/>
      <c r="G85" s="306">
        <v>4570</v>
      </c>
    </row>
    <row r="86" spans="2:7">
      <c r="B86" s="280" t="s">
        <v>433</v>
      </c>
      <c r="C86" t="s">
        <v>434</v>
      </c>
      <c r="D86" t="s">
        <v>310</v>
      </c>
      <c r="E86" s="305">
        <f t="shared" si="1"/>
        <v>2705</v>
      </c>
      <c r="F86" s="307"/>
      <c r="G86" s="306">
        <v>2705</v>
      </c>
    </row>
    <row r="87" spans="2:7">
      <c r="B87" s="280" t="s">
        <v>435</v>
      </c>
      <c r="C87" t="s">
        <v>436</v>
      </c>
      <c r="D87" t="s">
        <v>310</v>
      </c>
      <c r="E87" s="305">
        <f t="shared" si="1"/>
        <v>2483</v>
      </c>
      <c r="F87" s="307"/>
      <c r="G87" s="306">
        <v>2483</v>
      </c>
    </row>
    <row r="88" spans="2:7">
      <c r="B88" s="280" t="s">
        <v>437</v>
      </c>
      <c r="C88" t="s">
        <v>438</v>
      </c>
      <c r="D88" t="s">
        <v>334</v>
      </c>
      <c r="E88" s="305">
        <f t="shared" si="1"/>
        <v>2883</v>
      </c>
      <c r="F88" s="307"/>
      <c r="G88" s="306">
        <v>2883</v>
      </c>
    </row>
    <row r="89" spans="2:7">
      <c r="B89" s="280" t="s">
        <v>439</v>
      </c>
      <c r="C89" t="s">
        <v>440</v>
      </c>
      <c r="D89" t="s">
        <v>334</v>
      </c>
      <c r="E89" s="305">
        <f t="shared" si="1"/>
        <v>2005</v>
      </c>
      <c r="F89" s="307"/>
      <c r="G89" s="306">
        <v>2005</v>
      </c>
    </row>
    <row r="90" spans="2:7">
      <c r="B90" s="280" t="s">
        <v>441</v>
      </c>
      <c r="C90" t="s">
        <v>442</v>
      </c>
      <c r="D90" t="s">
        <v>334</v>
      </c>
      <c r="E90" s="305">
        <f t="shared" si="1"/>
        <v>3318</v>
      </c>
      <c r="F90" s="307"/>
      <c r="G90" s="306">
        <v>3318</v>
      </c>
    </row>
    <row r="91" spans="2:7">
      <c r="B91" s="280" t="s">
        <v>443</v>
      </c>
      <c r="C91" t="s">
        <v>444</v>
      </c>
      <c r="D91" t="s">
        <v>334</v>
      </c>
      <c r="E91" s="305">
        <f t="shared" si="1"/>
        <v>3076</v>
      </c>
      <c r="F91" s="307"/>
      <c r="G91" s="306">
        <v>3076</v>
      </c>
    </row>
    <row r="92" spans="2:7">
      <c r="B92" s="280" t="s">
        <v>445</v>
      </c>
      <c r="C92" t="s">
        <v>446</v>
      </c>
      <c r="D92" t="s">
        <v>334</v>
      </c>
      <c r="E92" s="305">
        <f t="shared" si="1"/>
        <v>5891</v>
      </c>
      <c r="F92" s="307"/>
      <c r="G92" s="306">
        <v>5891</v>
      </c>
    </row>
    <row r="93" spans="2:7">
      <c r="B93" s="280" t="s">
        <v>447</v>
      </c>
      <c r="C93" t="s">
        <v>448</v>
      </c>
      <c r="D93" t="s">
        <v>325</v>
      </c>
      <c r="E93" s="305">
        <f t="shared" si="1"/>
        <v>4144</v>
      </c>
      <c r="F93" s="307"/>
      <c r="G93" s="306">
        <v>4144</v>
      </c>
    </row>
    <row r="94" spans="2:7">
      <c r="B94" s="280" t="s">
        <v>449</v>
      </c>
      <c r="C94" t="s">
        <v>450</v>
      </c>
      <c r="D94" t="s">
        <v>325</v>
      </c>
      <c r="E94" s="305">
        <f t="shared" si="1"/>
        <v>4363</v>
      </c>
      <c r="F94" s="307"/>
      <c r="G94" s="306">
        <v>4363</v>
      </c>
    </row>
    <row r="95" spans="2:7">
      <c r="B95" s="280" t="s">
        <v>451</v>
      </c>
      <c r="C95" t="s">
        <v>452</v>
      </c>
      <c r="D95" t="s">
        <v>325</v>
      </c>
      <c r="E95" s="305">
        <f t="shared" si="1"/>
        <v>2154</v>
      </c>
      <c r="F95" s="307"/>
      <c r="G95" s="306">
        <v>2154</v>
      </c>
    </row>
    <row r="96" spans="2:7">
      <c r="B96" s="280" t="s">
        <v>453</v>
      </c>
      <c r="C96" t="s">
        <v>454</v>
      </c>
      <c r="D96" t="s">
        <v>325</v>
      </c>
      <c r="E96" s="305">
        <f t="shared" si="1"/>
        <v>2043</v>
      </c>
      <c r="F96" s="307"/>
      <c r="G96" s="306">
        <v>2043</v>
      </c>
    </row>
    <row r="97" spans="2:7">
      <c r="B97" s="280" t="s">
        <v>455</v>
      </c>
      <c r="C97" t="s">
        <v>456</v>
      </c>
      <c r="D97" t="s">
        <v>325</v>
      </c>
      <c r="E97" s="305">
        <f t="shared" si="1"/>
        <v>4291</v>
      </c>
      <c r="F97" s="307"/>
      <c r="G97" s="306">
        <v>4291</v>
      </c>
    </row>
    <row r="98" spans="2:7">
      <c r="B98" s="280" t="s">
        <v>457</v>
      </c>
      <c r="C98" t="s">
        <v>458</v>
      </c>
      <c r="D98" t="s">
        <v>325</v>
      </c>
      <c r="E98" s="305">
        <f t="shared" si="1"/>
        <v>5153</v>
      </c>
      <c r="F98" s="307"/>
      <c r="G98" s="306">
        <v>5153</v>
      </c>
    </row>
    <row r="99" spans="2:7">
      <c r="B99" s="280" t="s">
        <v>459</v>
      </c>
      <c r="C99" t="s">
        <v>460</v>
      </c>
      <c r="D99" t="s">
        <v>325</v>
      </c>
      <c r="E99" s="305">
        <f t="shared" si="1"/>
        <v>3553</v>
      </c>
      <c r="F99" s="307"/>
      <c r="G99" s="306">
        <v>3553</v>
      </c>
    </row>
    <row r="100" spans="2:7">
      <c r="B100" s="280" t="s">
        <v>461</v>
      </c>
      <c r="C100" t="s">
        <v>462</v>
      </c>
      <c r="D100" t="s">
        <v>325</v>
      </c>
      <c r="E100" s="305">
        <f t="shared" si="1"/>
        <v>1760</v>
      </c>
      <c r="F100" s="307"/>
      <c r="G100" s="306">
        <v>1760</v>
      </c>
    </row>
    <row r="101" spans="2:7">
      <c r="B101" s="280" t="s">
        <v>463</v>
      </c>
      <c r="C101" t="s">
        <v>464</v>
      </c>
      <c r="D101" t="s">
        <v>325</v>
      </c>
      <c r="E101" s="305">
        <f t="shared" si="1"/>
        <v>1871</v>
      </c>
      <c r="F101" s="307"/>
      <c r="G101" s="306">
        <v>1871</v>
      </c>
    </row>
    <row r="102" spans="2:7">
      <c r="B102" s="280" t="s">
        <v>465</v>
      </c>
      <c r="C102" t="s">
        <v>466</v>
      </c>
      <c r="D102" t="s">
        <v>325</v>
      </c>
      <c r="E102" s="305">
        <f t="shared" si="1"/>
        <v>2070</v>
      </c>
      <c r="F102" s="307"/>
      <c r="G102" s="306">
        <v>2070</v>
      </c>
    </row>
    <row r="103" spans="2:7">
      <c r="B103" s="280" t="s">
        <v>467</v>
      </c>
      <c r="C103" t="s">
        <v>468</v>
      </c>
      <c r="D103" t="s">
        <v>325</v>
      </c>
      <c r="E103" s="305">
        <f t="shared" si="1"/>
        <v>4594</v>
      </c>
      <c r="F103" s="307"/>
      <c r="G103" s="306">
        <v>4594</v>
      </c>
    </row>
    <row r="104" spans="2:7">
      <c r="B104" s="280" t="s">
        <v>469</v>
      </c>
      <c r="C104" t="s">
        <v>470</v>
      </c>
      <c r="D104" t="s">
        <v>325</v>
      </c>
      <c r="E104" s="305">
        <f t="shared" si="1"/>
        <v>2902</v>
      </c>
      <c r="F104" s="307"/>
      <c r="G104" s="306">
        <v>2902</v>
      </c>
    </row>
    <row r="105" spans="2:7">
      <c r="B105" s="280" t="s">
        <v>471</v>
      </c>
      <c r="C105" t="s">
        <v>472</v>
      </c>
      <c r="D105" t="s">
        <v>310</v>
      </c>
      <c r="E105" s="305">
        <f t="shared" si="1"/>
        <v>3853</v>
      </c>
      <c r="F105" s="307"/>
      <c r="G105" s="306">
        <v>3853</v>
      </c>
    </row>
    <row r="106" spans="2:7">
      <c r="B106" s="280" t="s">
        <v>473</v>
      </c>
      <c r="C106" t="s">
        <v>474</v>
      </c>
      <c r="D106" t="s">
        <v>310</v>
      </c>
      <c r="E106" s="305">
        <f t="shared" si="1"/>
        <v>3598</v>
      </c>
      <c r="F106" s="307"/>
      <c r="G106" s="306">
        <v>3598</v>
      </c>
    </row>
    <row r="107" spans="2:7">
      <c r="B107" s="280" t="s">
        <v>475</v>
      </c>
      <c r="C107" t="s">
        <v>476</v>
      </c>
      <c r="D107" t="s">
        <v>310</v>
      </c>
      <c r="E107" s="305">
        <f t="shared" si="1"/>
        <v>3288</v>
      </c>
      <c r="F107" s="307"/>
      <c r="G107" s="306">
        <v>3288</v>
      </c>
    </row>
    <row r="108" spans="2:7">
      <c r="B108" s="280" t="s">
        <v>477</v>
      </c>
      <c r="C108" t="s">
        <v>478</v>
      </c>
      <c r="D108" t="s">
        <v>310</v>
      </c>
      <c r="E108" s="305">
        <f t="shared" si="1"/>
        <v>3050</v>
      </c>
      <c r="F108" s="307"/>
      <c r="G108" s="306">
        <v>3050</v>
      </c>
    </row>
    <row r="109" spans="2:7">
      <c r="B109" s="280" t="s">
        <v>479</v>
      </c>
      <c r="C109" t="s">
        <v>480</v>
      </c>
      <c r="D109" t="s">
        <v>310</v>
      </c>
      <c r="E109" s="305">
        <f t="shared" si="1"/>
        <v>4101</v>
      </c>
      <c r="F109" s="307"/>
      <c r="G109" s="306">
        <v>4101</v>
      </c>
    </row>
    <row r="110" spans="2:7">
      <c r="B110" s="280" t="s">
        <v>481</v>
      </c>
      <c r="C110" t="s">
        <v>482</v>
      </c>
      <c r="D110" t="s">
        <v>310</v>
      </c>
      <c r="E110" s="305">
        <f t="shared" si="1"/>
        <v>2858</v>
      </c>
      <c r="F110" s="307"/>
      <c r="G110" s="306">
        <v>2858</v>
      </c>
    </row>
    <row r="111" spans="2:7">
      <c r="B111" s="280" t="s">
        <v>483</v>
      </c>
      <c r="C111" t="s">
        <v>484</v>
      </c>
      <c r="D111" t="s">
        <v>334</v>
      </c>
      <c r="E111" s="305">
        <f t="shared" si="1"/>
        <v>4927</v>
      </c>
      <c r="F111" s="307"/>
      <c r="G111" s="306">
        <v>4927</v>
      </c>
    </row>
    <row r="112" spans="2:7">
      <c r="B112" s="280" t="s">
        <v>485</v>
      </c>
      <c r="C112" t="s">
        <v>486</v>
      </c>
      <c r="D112" t="s">
        <v>334</v>
      </c>
      <c r="E112" s="305">
        <f t="shared" si="1"/>
        <v>4140</v>
      </c>
      <c r="F112" s="307"/>
      <c r="G112" s="306">
        <v>4140</v>
      </c>
    </row>
    <row r="113" spans="2:7">
      <c r="B113" s="280" t="s">
        <v>487</v>
      </c>
      <c r="C113" t="s">
        <v>488</v>
      </c>
      <c r="D113" t="s">
        <v>334</v>
      </c>
      <c r="E113" s="305">
        <f t="shared" si="1"/>
        <v>3347</v>
      </c>
      <c r="F113" s="307"/>
      <c r="G113" s="306">
        <v>3347</v>
      </c>
    </row>
    <row r="114" spans="2:7">
      <c r="B114" s="280" t="s">
        <v>489</v>
      </c>
      <c r="C114" t="s">
        <v>490</v>
      </c>
      <c r="D114" t="s">
        <v>334</v>
      </c>
      <c r="E114" s="305">
        <f t="shared" si="1"/>
        <v>3278</v>
      </c>
      <c r="F114" s="307"/>
      <c r="G114" s="306">
        <v>3278</v>
      </c>
    </row>
    <row r="115" spans="2:7">
      <c r="B115" s="280" t="s">
        <v>491</v>
      </c>
      <c r="C115" t="s">
        <v>492</v>
      </c>
      <c r="D115" t="s">
        <v>334</v>
      </c>
      <c r="E115" s="305">
        <f t="shared" si="1"/>
        <v>1825</v>
      </c>
      <c r="F115" s="307"/>
      <c r="G115" s="306">
        <v>1825</v>
      </c>
    </row>
    <row r="116" spans="2:7">
      <c r="B116" s="280" t="s">
        <v>493</v>
      </c>
      <c r="C116" t="s">
        <v>494</v>
      </c>
      <c r="D116" t="s">
        <v>334</v>
      </c>
      <c r="E116" s="305">
        <f t="shared" si="1"/>
        <v>2868</v>
      </c>
      <c r="F116" s="307"/>
      <c r="G116" s="306">
        <v>2868</v>
      </c>
    </row>
    <row r="117" spans="2:7">
      <c r="B117" s="280" t="s">
        <v>495</v>
      </c>
      <c r="C117" t="s">
        <v>496</v>
      </c>
      <c r="D117" t="s">
        <v>334</v>
      </c>
      <c r="E117" s="305">
        <f t="shared" si="1"/>
        <v>3070</v>
      </c>
      <c r="F117" s="307"/>
      <c r="G117" s="306">
        <v>3070</v>
      </c>
    </row>
    <row r="118" spans="2:7">
      <c r="B118" s="280" t="s">
        <v>497</v>
      </c>
      <c r="C118" t="s">
        <v>498</v>
      </c>
      <c r="D118" t="s">
        <v>334</v>
      </c>
      <c r="E118" s="305">
        <f t="shared" si="1"/>
        <v>5518</v>
      </c>
      <c r="F118" s="307"/>
      <c r="G118" s="306">
        <v>5518</v>
      </c>
    </row>
    <row r="119" spans="2:7">
      <c r="B119" s="280" t="s">
        <v>499</v>
      </c>
      <c r="C119" t="s">
        <v>500</v>
      </c>
      <c r="D119" t="s">
        <v>334</v>
      </c>
      <c r="E119" s="305">
        <f t="shared" si="1"/>
        <v>2291</v>
      </c>
      <c r="F119" s="307"/>
      <c r="G119" s="306">
        <v>2291</v>
      </c>
    </row>
    <row r="120" spans="2:7">
      <c r="B120" s="280" t="s">
        <v>501</v>
      </c>
      <c r="C120" t="s">
        <v>502</v>
      </c>
      <c r="D120" t="s">
        <v>334</v>
      </c>
      <c r="E120" s="305">
        <f t="shared" si="1"/>
        <v>3779</v>
      </c>
      <c r="F120" s="307"/>
      <c r="G120" s="306">
        <v>3779</v>
      </c>
    </row>
    <row r="121" spans="2:7">
      <c r="B121" s="280" t="s">
        <v>503</v>
      </c>
      <c r="C121" t="s">
        <v>504</v>
      </c>
      <c r="D121" t="s">
        <v>334</v>
      </c>
      <c r="E121" s="305">
        <f t="shared" si="1"/>
        <v>4011</v>
      </c>
      <c r="F121" s="307"/>
      <c r="G121" s="306">
        <v>4011</v>
      </c>
    </row>
    <row r="122" spans="2:7">
      <c r="B122" s="280" t="s">
        <v>505</v>
      </c>
      <c r="C122" t="s">
        <v>506</v>
      </c>
      <c r="D122" t="s">
        <v>325</v>
      </c>
      <c r="E122" s="305">
        <f t="shared" si="1"/>
        <v>2420</v>
      </c>
      <c r="F122" s="307"/>
      <c r="G122" s="306">
        <v>2420</v>
      </c>
    </row>
    <row r="123" spans="2:7">
      <c r="B123" s="280" t="s">
        <v>507</v>
      </c>
      <c r="C123" t="s">
        <v>508</v>
      </c>
      <c r="D123" t="s">
        <v>325</v>
      </c>
      <c r="E123" s="305">
        <f t="shared" si="1"/>
        <v>3935</v>
      </c>
      <c r="F123" s="307"/>
      <c r="G123" s="306">
        <v>3935</v>
      </c>
    </row>
    <row r="124" spans="2:7">
      <c r="B124" s="280" t="s">
        <v>509</v>
      </c>
      <c r="C124" t="s">
        <v>510</v>
      </c>
      <c r="D124" t="s">
        <v>325</v>
      </c>
      <c r="E124" s="305">
        <f t="shared" si="1"/>
        <v>3060</v>
      </c>
      <c r="F124" s="307"/>
      <c r="G124" s="306">
        <v>3060</v>
      </c>
    </row>
    <row r="125" spans="2:7">
      <c r="B125" s="280" t="s">
        <v>511</v>
      </c>
      <c r="C125" t="s">
        <v>512</v>
      </c>
      <c r="D125" t="s">
        <v>325</v>
      </c>
      <c r="E125" s="305">
        <f t="shared" si="1"/>
        <v>3909</v>
      </c>
      <c r="F125" s="307">
        <v>61</v>
      </c>
      <c r="G125" s="306">
        <v>3848</v>
      </c>
    </row>
    <row r="126" spans="2:7">
      <c r="B126" s="280" t="s">
        <v>513</v>
      </c>
      <c r="C126" t="s">
        <v>514</v>
      </c>
      <c r="D126" t="s">
        <v>325</v>
      </c>
      <c r="E126" s="305">
        <f t="shared" si="1"/>
        <v>2505</v>
      </c>
      <c r="F126" s="307">
        <v>1</v>
      </c>
      <c r="G126" s="306">
        <v>2504</v>
      </c>
    </row>
    <row r="127" spans="2:7">
      <c r="B127" s="280" t="s">
        <v>515</v>
      </c>
      <c r="C127" t="s">
        <v>516</v>
      </c>
      <c r="D127" t="s">
        <v>325</v>
      </c>
      <c r="E127" s="305">
        <f t="shared" si="1"/>
        <v>2424</v>
      </c>
      <c r="F127" s="307"/>
      <c r="G127" s="306">
        <v>2424</v>
      </c>
    </row>
    <row r="128" spans="2:7">
      <c r="B128" s="280" t="s">
        <v>517</v>
      </c>
      <c r="C128" t="s">
        <v>518</v>
      </c>
      <c r="D128" t="s">
        <v>325</v>
      </c>
      <c r="E128" s="305">
        <f t="shared" si="1"/>
        <v>3868</v>
      </c>
      <c r="F128" s="307"/>
      <c r="G128" s="306">
        <v>3868</v>
      </c>
    </row>
    <row r="129" spans="2:7">
      <c r="B129" s="280" t="s">
        <v>519</v>
      </c>
      <c r="C129" t="s">
        <v>520</v>
      </c>
      <c r="D129" t="s">
        <v>325</v>
      </c>
      <c r="E129" s="305">
        <f t="shared" si="1"/>
        <v>4420</v>
      </c>
      <c r="F129" s="307"/>
      <c r="G129" s="306">
        <v>4420</v>
      </c>
    </row>
    <row r="130" spans="2:7">
      <c r="B130" s="280" t="s">
        <v>521</v>
      </c>
      <c r="C130" t="s">
        <v>522</v>
      </c>
      <c r="D130" t="s">
        <v>325</v>
      </c>
      <c r="E130" s="305">
        <f t="shared" si="1"/>
        <v>2343</v>
      </c>
      <c r="F130" s="307"/>
      <c r="G130" s="306">
        <v>2343</v>
      </c>
    </row>
    <row r="131" spans="2:7">
      <c r="B131" s="280" t="s">
        <v>523</v>
      </c>
      <c r="C131" t="s">
        <v>524</v>
      </c>
      <c r="D131" t="s">
        <v>325</v>
      </c>
      <c r="E131" s="305">
        <f t="shared" si="1"/>
        <v>3831</v>
      </c>
      <c r="F131" s="307"/>
      <c r="G131" s="306">
        <v>3831</v>
      </c>
    </row>
    <row r="132" spans="2:7">
      <c r="B132" s="280" t="s">
        <v>525</v>
      </c>
      <c r="C132" t="s">
        <v>526</v>
      </c>
      <c r="D132" t="s">
        <v>334</v>
      </c>
      <c r="E132" s="305">
        <f t="shared" si="1"/>
        <v>2208</v>
      </c>
      <c r="F132" s="307"/>
      <c r="G132" s="306">
        <v>2208</v>
      </c>
    </row>
    <row r="133" spans="2:7">
      <c r="B133" s="280" t="s">
        <v>527</v>
      </c>
      <c r="C133" t="s">
        <v>528</v>
      </c>
      <c r="D133" t="s">
        <v>334</v>
      </c>
      <c r="E133" s="305">
        <f t="shared" ref="E133:E196" si="2">G133+F133</f>
        <v>5197</v>
      </c>
      <c r="F133" s="307"/>
      <c r="G133" s="306">
        <v>5197</v>
      </c>
    </row>
    <row r="134" spans="2:7">
      <c r="B134" s="280" t="s">
        <v>529</v>
      </c>
      <c r="C134" t="s">
        <v>530</v>
      </c>
      <c r="D134" t="s">
        <v>334</v>
      </c>
      <c r="E134" s="305">
        <f t="shared" si="2"/>
        <v>3714</v>
      </c>
      <c r="F134" s="307"/>
      <c r="G134" s="306">
        <v>3714</v>
      </c>
    </row>
    <row r="135" spans="2:7">
      <c r="B135" s="280" t="s">
        <v>531</v>
      </c>
      <c r="C135" t="s">
        <v>532</v>
      </c>
      <c r="D135" t="s">
        <v>334</v>
      </c>
      <c r="E135" s="305">
        <f t="shared" si="2"/>
        <v>3567</v>
      </c>
      <c r="F135" s="307"/>
      <c r="G135" s="306">
        <v>3567</v>
      </c>
    </row>
    <row r="136" spans="2:7">
      <c r="B136" s="280" t="s">
        <v>533</v>
      </c>
      <c r="C136" t="s">
        <v>534</v>
      </c>
      <c r="D136" t="s">
        <v>334</v>
      </c>
      <c r="E136" s="305">
        <f t="shared" si="2"/>
        <v>3913</v>
      </c>
      <c r="F136" s="307"/>
      <c r="G136" s="306">
        <v>3913</v>
      </c>
    </row>
    <row r="137" spans="2:7">
      <c r="B137" s="280" t="s">
        <v>535</v>
      </c>
      <c r="C137" t="s">
        <v>536</v>
      </c>
      <c r="D137" t="s">
        <v>334</v>
      </c>
      <c r="E137" s="305">
        <f t="shared" si="2"/>
        <v>3860</v>
      </c>
      <c r="F137" s="307"/>
      <c r="G137" s="306">
        <v>3860</v>
      </c>
    </row>
    <row r="138" spans="2:7">
      <c r="B138" s="280" t="s">
        <v>537</v>
      </c>
      <c r="C138" t="s">
        <v>538</v>
      </c>
      <c r="D138" t="s">
        <v>334</v>
      </c>
      <c r="E138" s="305">
        <f t="shared" si="2"/>
        <v>3795</v>
      </c>
      <c r="F138" s="307"/>
      <c r="G138" s="306">
        <v>3795</v>
      </c>
    </row>
    <row r="139" spans="2:7">
      <c r="B139" s="280" t="s">
        <v>539</v>
      </c>
      <c r="C139" t="s">
        <v>540</v>
      </c>
      <c r="D139" t="s">
        <v>334</v>
      </c>
      <c r="E139" s="305">
        <f t="shared" si="2"/>
        <v>3791</v>
      </c>
      <c r="F139" s="307"/>
      <c r="G139" s="306">
        <v>3791</v>
      </c>
    </row>
    <row r="140" spans="2:7">
      <c r="B140" s="280" t="s">
        <v>541</v>
      </c>
      <c r="C140" t="s">
        <v>542</v>
      </c>
      <c r="D140" t="s">
        <v>334</v>
      </c>
      <c r="E140" s="305">
        <f t="shared" si="2"/>
        <v>2354</v>
      </c>
      <c r="F140" s="307"/>
      <c r="G140" s="306">
        <v>2354</v>
      </c>
    </row>
    <row r="141" spans="2:7">
      <c r="B141" s="280" t="s">
        <v>543</v>
      </c>
      <c r="C141" t="s">
        <v>544</v>
      </c>
      <c r="D141" t="s">
        <v>334</v>
      </c>
      <c r="E141" s="305">
        <f t="shared" si="2"/>
        <v>2855</v>
      </c>
      <c r="F141" s="307"/>
      <c r="G141" s="306">
        <v>2855</v>
      </c>
    </row>
    <row r="142" spans="2:7">
      <c r="B142" s="280" t="s">
        <v>545</v>
      </c>
      <c r="C142" t="s">
        <v>546</v>
      </c>
      <c r="D142" t="s">
        <v>334</v>
      </c>
      <c r="E142" s="305">
        <f t="shared" si="2"/>
        <v>2281</v>
      </c>
      <c r="F142" s="307"/>
      <c r="G142" s="306">
        <v>2281</v>
      </c>
    </row>
    <row r="143" spans="2:7">
      <c r="B143" s="280" t="s">
        <v>547</v>
      </c>
      <c r="C143" t="s">
        <v>548</v>
      </c>
      <c r="D143" t="s">
        <v>334</v>
      </c>
      <c r="E143" s="305">
        <f t="shared" si="2"/>
        <v>1969</v>
      </c>
      <c r="F143" s="307"/>
      <c r="G143" s="306">
        <v>1969</v>
      </c>
    </row>
    <row r="144" spans="2:7">
      <c r="B144" s="280" t="s">
        <v>549</v>
      </c>
      <c r="C144" t="s">
        <v>550</v>
      </c>
      <c r="D144" t="s">
        <v>274</v>
      </c>
      <c r="E144" s="305">
        <f t="shared" si="2"/>
        <v>4218</v>
      </c>
      <c r="F144" s="307"/>
      <c r="G144" s="306">
        <v>4218</v>
      </c>
    </row>
    <row r="145" spans="2:7">
      <c r="B145" s="280" t="s">
        <v>551</v>
      </c>
      <c r="C145" t="s">
        <v>552</v>
      </c>
      <c r="D145" t="s">
        <v>274</v>
      </c>
      <c r="E145" s="305">
        <f t="shared" si="2"/>
        <v>2898</v>
      </c>
      <c r="F145" s="307"/>
      <c r="G145" s="306">
        <v>2898</v>
      </c>
    </row>
    <row r="146" spans="2:7">
      <c r="B146" s="280" t="s">
        <v>553</v>
      </c>
      <c r="C146" t="s">
        <v>554</v>
      </c>
      <c r="D146" t="s">
        <v>274</v>
      </c>
      <c r="E146" s="305">
        <f t="shared" si="2"/>
        <v>3415</v>
      </c>
      <c r="F146" s="307"/>
      <c r="G146" s="306">
        <v>3415</v>
      </c>
    </row>
    <row r="147" spans="2:7">
      <c r="B147" s="280" t="s">
        <v>555</v>
      </c>
      <c r="C147" t="s">
        <v>556</v>
      </c>
      <c r="D147" t="s">
        <v>274</v>
      </c>
      <c r="E147" s="305">
        <f t="shared" si="2"/>
        <v>1935</v>
      </c>
      <c r="F147" s="307"/>
      <c r="G147" s="306">
        <v>1935</v>
      </c>
    </row>
    <row r="148" spans="2:7">
      <c r="B148" s="280" t="s">
        <v>557</v>
      </c>
      <c r="C148" t="s">
        <v>558</v>
      </c>
      <c r="D148" t="s">
        <v>274</v>
      </c>
      <c r="E148" s="305">
        <f t="shared" si="2"/>
        <v>2412</v>
      </c>
      <c r="F148" s="307"/>
      <c r="G148" s="306">
        <v>2412</v>
      </c>
    </row>
    <row r="149" spans="2:7">
      <c r="B149" s="280" t="s">
        <v>559</v>
      </c>
      <c r="C149" t="s">
        <v>560</v>
      </c>
      <c r="D149" t="s">
        <v>274</v>
      </c>
      <c r="E149" s="305">
        <f t="shared" si="2"/>
        <v>2569</v>
      </c>
      <c r="F149" s="307"/>
      <c r="G149" s="306">
        <v>2569</v>
      </c>
    </row>
    <row r="150" spans="2:7">
      <c r="B150" s="280" t="s">
        <v>561</v>
      </c>
      <c r="C150" t="s">
        <v>562</v>
      </c>
      <c r="D150" t="s">
        <v>274</v>
      </c>
      <c r="E150" s="305">
        <f t="shared" si="2"/>
        <v>2744</v>
      </c>
      <c r="F150" s="307"/>
      <c r="G150" s="306">
        <v>2744</v>
      </c>
    </row>
    <row r="151" spans="2:7">
      <c r="B151" s="280" t="s">
        <v>563</v>
      </c>
      <c r="C151" t="s">
        <v>564</v>
      </c>
      <c r="D151" t="s">
        <v>274</v>
      </c>
      <c r="E151" s="305">
        <f t="shared" si="2"/>
        <v>3084</v>
      </c>
      <c r="F151" s="307"/>
      <c r="G151" s="306">
        <v>3084</v>
      </c>
    </row>
    <row r="152" spans="2:7">
      <c r="B152" s="280" t="s">
        <v>565</v>
      </c>
      <c r="C152" t="s">
        <v>566</v>
      </c>
      <c r="D152" t="s">
        <v>274</v>
      </c>
      <c r="E152" s="305">
        <f t="shared" si="2"/>
        <v>2304</v>
      </c>
      <c r="F152" s="307"/>
      <c r="G152" s="306">
        <v>2304</v>
      </c>
    </row>
    <row r="153" spans="2:7">
      <c r="B153" s="280" t="s">
        <v>567</v>
      </c>
      <c r="C153" t="s">
        <v>568</v>
      </c>
      <c r="D153" t="s">
        <v>274</v>
      </c>
      <c r="E153" s="305">
        <f t="shared" si="2"/>
        <v>3744</v>
      </c>
      <c r="F153" s="307"/>
      <c r="G153" s="306">
        <v>3744</v>
      </c>
    </row>
    <row r="154" spans="2:7">
      <c r="B154" s="280" t="s">
        <v>569</v>
      </c>
      <c r="C154" t="s">
        <v>570</v>
      </c>
      <c r="D154" t="s">
        <v>274</v>
      </c>
      <c r="E154" s="305">
        <f t="shared" si="2"/>
        <v>2510</v>
      </c>
      <c r="F154" s="307"/>
      <c r="G154" s="306">
        <v>2510</v>
      </c>
    </row>
    <row r="155" spans="2:7">
      <c r="B155" s="280" t="s">
        <v>571</v>
      </c>
      <c r="C155" t="s">
        <v>572</v>
      </c>
      <c r="D155" t="s">
        <v>274</v>
      </c>
      <c r="E155" s="305">
        <f t="shared" si="2"/>
        <v>2512</v>
      </c>
      <c r="F155" s="307"/>
      <c r="G155" s="306">
        <v>2512</v>
      </c>
    </row>
    <row r="156" spans="2:7">
      <c r="B156" s="280" t="s">
        <v>573</v>
      </c>
      <c r="C156" t="s">
        <v>574</v>
      </c>
      <c r="D156" t="s">
        <v>294</v>
      </c>
      <c r="E156" s="305">
        <f t="shared" si="2"/>
        <v>1486</v>
      </c>
      <c r="F156" s="307"/>
      <c r="G156" s="306">
        <v>1486</v>
      </c>
    </row>
    <row r="157" spans="2:7">
      <c r="B157" s="280" t="s">
        <v>575</v>
      </c>
      <c r="C157" t="s">
        <v>576</v>
      </c>
      <c r="D157" t="s">
        <v>294</v>
      </c>
      <c r="E157" s="305">
        <f t="shared" si="2"/>
        <v>2546</v>
      </c>
      <c r="F157" s="307"/>
      <c r="G157" s="306">
        <v>2546</v>
      </c>
    </row>
    <row r="158" spans="2:7">
      <c r="B158" s="280" t="s">
        <v>577</v>
      </c>
      <c r="C158" t="s">
        <v>578</v>
      </c>
      <c r="D158" t="s">
        <v>294</v>
      </c>
      <c r="E158" s="305">
        <f t="shared" si="2"/>
        <v>1184</v>
      </c>
      <c r="F158" s="307"/>
      <c r="G158" s="306">
        <v>1184</v>
      </c>
    </row>
    <row r="159" spans="2:7">
      <c r="B159" s="280" t="s">
        <v>579</v>
      </c>
      <c r="C159" t="s">
        <v>580</v>
      </c>
      <c r="D159" t="s">
        <v>294</v>
      </c>
      <c r="E159" s="305">
        <f t="shared" si="2"/>
        <v>2045</v>
      </c>
      <c r="F159" s="307"/>
      <c r="G159" s="306">
        <v>2045</v>
      </c>
    </row>
    <row r="160" spans="2:7">
      <c r="B160" s="280" t="s">
        <v>581</v>
      </c>
      <c r="C160" t="s">
        <v>582</v>
      </c>
      <c r="D160" t="s">
        <v>294</v>
      </c>
      <c r="E160" s="305">
        <f t="shared" si="2"/>
        <v>5160</v>
      </c>
      <c r="F160" s="307"/>
      <c r="G160" s="306">
        <v>5160</v>
      </c>
    </row>
    <row r="161" spans="2:7">
      <c r="B161" s="280" t="s">
        <v>583</v>
      </c>
      <c r="C161" t="s">
        <v>584</v>
      </c>
      <c r="D161" t="s">
        <v>294</v>
      </c>
      <c r="E161" s="305">
        <f t="shared" si="2"/>
        <v>2520</v>
      </c>
      <c r="F161" s="307"/>
      <c r="G161" s="306">
        <v>2520</v>
      </c>
    </row>
    <row r="162" spans="2:7">
      <c r="B162" s="280" t="s">
        <v>585</v>
      </c>
      <c r="C162" t="s">
        <v>586</v>
      </c>
      <c r="D162" t="s">
        <v>294</v>
      </c>
      <c r="E162" s="305">
        <f t="shared" si="2"/>
        <v>3276</v>
      </c>
      <c r="F162" s="307"/>
      <c r="G162" s="306">
        <v>3276</v>
      </c>
    </row>
    <row r="163" spans="2:7">
      <c r="B163" s="280" t="s">
        <v>587</v>
      </c>
      <c r="C163" t="s">
        <v>588</v>
      </c>
      <c r="D163" t="s">
        <v>294</v>
      </c>
      <c r="E163" s="305">
        <f t="shared" si="2"/>
        <v>2609</v>
      </c>
      <c r="F163" s="307"/>
      <c r="G163" s="306">
        <v>2609</v>
      </c>
    </row>
    <row r="164" spans="2:7">
      <c r="B164" s="280" t="s">
        <v>589</v>
      </c>
      <c r="C164" t="s">
        <v>590</v>
      </c>
      <c r="D164" t="s">
        <v>294</v>
      </c>
      <c r="E164" s="305">
        <f t="shared" si="2"/>
        <v>4078</v>
      </c>
      <c r="F164" s="307"/>
      <c r="G164" s="306">
        <v>4078</v>
      </c>
    </row>
    <row r="165" spans="2:7">
      <c r="B165" s="280" t="s">
        <v>591</v>
      </c>
      <c r="C165" t="s">
        <v>592</v>
      </c>
      <c r="D165" t="s">
        <v>294</v>
      </c>
      <c r="E165" s="305">
        <f t="shared" si="2"/>
        <v>3132</v>
      </c>
      <c r="F165" s="307"/>
      <c r="G165" s="306">
        <v>3132</v>
      </c>
    </row>
    <row r="166" spans="2:7">
      <c r="B166" s="280" t="s">
        <v>593</v>
      </c>
      <c r="C166" t="s">
        <v>594</v>
      </c>
      <c r="D166" t="s">
        <v>294</v>
      </c>
      <c r="E166" s="305">
        <f t="shared" si="2"/>
        <v>4501</v>
      </c>
      <c r="F166" s="307"/>
      <c r="G166" s="306">
        <v>4501</v>
      </c>
    </row>
    <row r="167" spans="2:7">
      <c r="B167" s="280" t="s">
        <v>595</v>
      </c>
      <c r="C167" t="s">
        <v>596</v>
      </c>
      <c r="D167" t="s">
        <v>294</v>
      </c>
      <c r="E167" s="305">
        <f t="shared" si="2"/>
        <v>4019</v>
      </c>
      <c r="F167" s="307"/>
      <c r="G167" s="306">
        <v>4019</v>
      </c>
    </row>
    <row r="168" spans="2:7">
      <c r="B168" s="280" t="s">
        <v>597</v>
      </c>
      <c r="C168" t="s">
        <v>598</v>
      </c>
      <c r="D168" t="s">
        <v>294</v>
      </c>
      <c r="E168" s="305">
        <f t="shared" si="2"/>
        <v>2677</v>
      </c>
      <c r="F168" s="307"/>
      <c r="G168" s="306">
        <v>2677</v>
      </c>
    </row>
    <row r="169" spans="2:7">
      <c r="B169" s="280" t="s">
        <v>599</v>
      </c>
      <c r="C169" t="s">
        <v>600</v>
      </c>
      <c r="D169" t="s">
        <v>294</v>
      </c>
      <c r="E169" s="305">
        <f t="shared" si="2"/>
        <v>4949</v>
      </c>
      <c r="F169" s="307"/>
      <c r="G169" s="306">
        <v>4949</v>
      </c>
    </row>
    <row r="170" spans="2:7">
      <c r="B170" s="280" t="s">
        <v>601</v>
      </c>
      <c r="C170" t="s">
        <v>602</v>
      </c>
      <c r="D170" t="s">
        <v>325</v>
      </c>
      <c r="E170" s="305">
        <f t="shared" si="2"/>
        <v>4498</v>
      </c>
      <c r="F170" s="307"/>
      <c r="G170" s="306">
        <v>4498</v>
      </c>
    </row>
    <row r="171" spans="2:7">
      <c r="B171" s="280" t="s">
        <v>603</v>
      </c>
      <c r="C171" t="s">
        <v>604</v>
      </c>
      <c r="D171" t="s">
        <v>325</v>
      </c>
      <c r="E171" s="305">
        <f t="shared" si="2"/>
        <v>3343</v>
      </c>
      <c r="F171" s="307"/>
      <c r="G171" s="306">
        <v>3343</v>
      </c>
    </row>
    <row r="172" spans="2:7">
      <c r="B172" s="280" t="s">
        <v>605</v>
      </c>
      <c r="C172" t="s">
        <v>606</v>
      </c>
      <c r="D172" t="s">
        <v>325</v>
      </c>
      <c r="E172" s="305">
        <f t="shared" si="2"/>
        <v>4617</v>
      </c>
      <c r="F172" s="307"/>
      <c r="G172" s="306">
        <v>4617</v>
      </c>
    </row>
    <row r="173" spans="2:7">
      <c r="B173" s="280" t="s">
        <v>607</v>
      </c>
      <c r="C173" t="s">
        <v>608</v>
      </c>
      <c r="D173" t="s">
        <v>325</v>
      </c>
      <c r="E173" s="305">
        <f t="shared" si="2"/>
        <v>1527</v>
      </c>
      <c r="F173" s="307"/>
      <c r="G173" s="306">
        <v>1527</v>
      </c>
    </row>
    <row r="174" spans="2:7">
      <c r="B174" s="280" t="s">
        <v>609</v>
      </c>
      <c r="C174" t="s">
        <v>610</v>
      </c>
      <c r="D174" t="s">
        <v>325</v>
      </c>
      <c r="E174" s="305">
        <f t="shared" si="2"/>
        <v>2529</v>
      </c>
      <c r="F174" s="307"/>
      <c r="G174" s="306">
        <v>2529</v>
      </c>
    </row>
    <row r="175" spans="2:7">
      <c r="B175" s="280" t="s">
        <v>611</v>
      </c>
      <c r="C175" t="s">
        <v>612</v>
      </c>
      <c r="D175" t="s">
        <v>325</v>
      </c>
      <c r="E175" s="305">
        <f t="shared" si="2"/>
        <v>2383</v>
      </c>
      <c r="F175" s="307"/>
      <c r="G175" s="306">
        <v>2383</v>
      </c>
    </row>
    <row r="176" spans="2:7">
      <c r="B176" s="280" t="s">
        <v>613</v>
      </c>
      <c r="C176" t="s">
        <v>614</v>
      </c>
      <c r="D176" t="s">
        <v>325</v>
      </c>
      <c r="E176" s="305">
        <f t="shared" si="2"/>
        <v>2430</v>
      </c>
      <c r="F176" s="307"/>
      <c r="G176" s="306">
        <v>2430</v>
      </c>
    </row>
    <row r="177" spans="2:7">
      <c r="B177" s="280" t="s">
        <v>615</v>
      </c>
      <c r="C177" t="s">
        <v>616</v>
      </c>
      <c r="D177" t="s">
        <v>294</v>
      </c>
      <c r="E177" s="305">
        <f t="shared" si="2"/>
        <v>4370</v>
      </c>
      <c r="F177" s="307"/>
      <c r="G177" s="306">
        <v>4370</v>
      </c>
    </row>
    <row r="178" spans="2:7">
      <c r="B178" s="280" t="s">
        <v>617</v>
      </c>
      <c r="C178" t="s">
        <v>618</v>
      </c>
      <c r="D178" t="s">
        <v>294</v>
      </c>
      <c r="E178" s="305">
        <f t="shared" si="2"/>
        <v>2567</v>
      </c>
      <c r="F178" s="307"/>
      <c r="G178" s="306">
        <v>2567</v>
      </c>
    </row>
    <row r="179" spans="2:7">
      <c r="B179" s="280" t="s">
        <v>619</v>
      </c>
      <c r="C179" t="s">
        <v>620</v>
      </c>
      <c r="D179" t="s">
        <v>294</v>
      </c>
      <c r="E179" s="305">
        <f t="shared" si="2"/>
        <v>1813</v>
      </c>
      <c r="F179" s="307"/>
      <c r="G179" s="306">
        <v>1813</v>
      </c>
    </row>
    <row r="180" spans="2:7">
      <c r="B180" s="280" t="s">
        <v>621</v>
      </c>
      <c r="C180" t="s">
        <v>622</v>
      </c>
      <c r="D180" t="s">
        <v>294</v>
      </c>
      <c r="E180" s="305">
        <f t="shared" si="2"/>
        <v>2739</v>
      </c>
      <c r="F180" s="307"/>
      <c r="G180" s="306">
        <v>2739</v>
      </c>
    </row>
    <row r="181" spans="2:7">
      <c r="B181" s="280" t="s">
        <v>623</v>
      </c>
      <c r="C181" t="s">
        <v>624</v>
      </c>
      <c r="D181" t="s">
        <v>294</v>
      </c>
      <c r="E181" s="305">
        <f t="shared" si="2"/>
        <v>4064</v>
      </c>
      <c r="F181" s="307"/>
      <c r="G181" s="306">
        <v>4064</v>
      </c>
    </row>
    <row r="182" spans="2:7">
      <c r="B182" s="280" t="s">
        <v>625</v>
      </c>
      <c r="C182" t="s">
        <v>626</v>
      </c>
      <c r="D182" t="s">
        <v>294</v>
      </c>
      <c r="E182" s="305">
        <f t="shared" si="2"/>
        <v>5354</v>
      </c>
      <c r="F182" s="307"/>
      <c r="G182" s="306">
        <v>5354</v>
      </c>
    </row>
    <row r="183" spans="2:7">
      <c r="B183" s="280" t="s">
        <v>627</v>
      </c>
      <c r="C183" t="s">
        <v>628</v>
      </c>
      <c r="D183" t="s">
        <v>294</v>
      </c>
      <c r="E183" s="305">
        <f t="shared" si="2"/>
        <v>2508</v>
      </c>
      <c r="F183" s="307"/>
      <c r="G183" s="306">
        <v>2508</v>
      </c>
    </row>
    <row r="184" spans="2:7">
      <c r="B184" s="280" t="s">
        <v>629</v>
      </c>
      <c r="C184" t="s">
        <v>630</v>
      </c>
      <c r="D184" t="s">
        <v>283</v>
      </c>
      <c r="E184" s="305">
        <f t="shared" si="2"/>
        <v>2288</v>
      </c>
      <c r="F184" s="307"/>
      <c r="G184" s="306">
        <v>2288</v>
      </c>
    </row>
    <row r="185" spans="2:7">
      <c r="B185" s="280" t="s">
        <v>631</v>
      </c>
      <c r="C185" t="s">
        <v>632</v>
      </c>
      <c r="D185" t="s">
        <v>283</v>
      </c>
      <c r="E185" s="305">
        <f t="shared" si="2"/>
        <v>3546</v>
      </c>
      <c r="F185" s="307"/>
      <c r="G185" s="306">
        <v>3546</v>
      </c>
    </row>
    <row r="186" spans="2:7">
      <c r="B186" s="280" t="s">
        <v>633</v>
      </c>
      <c r="C186" t="s">
        <v>634</v>
      </c>
      <c r="D186" t="s">
        <v>283</v>
      </c>
      <c r="E186" s="305">
        <f t="shared" si="2"/>
        <v>2796</v>
      </c>
      <c r="F186" s="307"/>
      <c r="G186" s="306">
        <v>2796</v>
      </c>
    </row>
    <row r="187" spans="2:7">
      <c r="B187" s="280" t="s">
        <v>635</v>
      </c>
      <c r="C187" t="s">
        <v>636</v>
      </c>
      <c r="D187" t="s">
        <v>283</v>
      </c>
      <c r="E187" s="305">
        <f t="shared" si="2"/>
        <v>2685</v>
      </c>
      <c r="F187" s="307"/>
      <c r="G187" s="306">
        <v>2685</v>
      </c>
    </row>
    <row r="188" spans="2:7">
      <c r="B188" s="280" t="s">
        <v>637</v>
      </c>
      <c r="C188" t="s">
        <v>638</v>
      </c>
      <c r="D188" t="s">
        <v>283</v>
      </c>
      <c r="E188" s="305">
        <f t="shared" si="2"/>
        <v>3715</v>
      </c>
      <c r="F188" s="307"/>
      <c r="G188" s="306">
        <v>3715</v>
      </c>
    </row>
    <row r="189" spans="2:7">
      <c r="B189" s="280" t="s">
        <v>639</v>
      </c>
      <c r="C189" t="s">
        <v>640</v>
      </c>
      <c r="D189" t="s">
        <v>283</v>
      </c>
      <c r="E189" s="305">
        <f t="shared" si="2"/>
        <v>2527</v>
      </c>
      <c r="F189" s="307"/>
      <c r="G189" s="306">
        <v>2527</v>
      </c>
    </row>
    <row r="190" spans="2:7">
      <c r="B190" s="280" t="s">
        <v>641</v>
      </c>
      <c r="C190" t="s">
        <v>642</v>
      </c>
      <c r="D190" t="s">
        <v>283</v>
      </c>
      <c r="E190" s="305">
        <f t="shared" si="2"/>
        <v>2627</v>
      </c>
      <c r="F190" s="307"/>
      <c r="G190" s="306">
        <v>2627</v>
      </c>
    </row>
    <row r="191" spans="2:7">
      <c r="B191" s="280" t="s">
        <v>643</v>
      </c>
      <c r="C191" t="s">
        <v>644</v>
      </c>
      <c r="D191" t="s">
        <v>294</v>
      </c>
      <c r="E191" s="305">
        <f t="shared" si="2"/>
        <v>2607</v>
      </c>
      <c r="F191" s="307"/>
      <c r="G191" s="306">
        <v>2607</v>
      </c>
    </row>
    <row r="192" spans="2:7">
      <c r="B192" s="280" t="s">
        <v>645</v>
      </c>
      <c r="C192" t="s">
        <v>646</v>
      </c>
      <c r="D192" t="s">
        <v>294</v>
      </c>
      <c r="E192" s="305">
        <f t="shared" si="2"/>
        <v>3515</v>
      </c>
      <c r="F192" s="307"/>
      <c r="G192" s="306">
        <v>3515</v>
      </c>
    </row>
    <row r="193" spans="2:7">
      <c r="B193" s="280" t="s">
        <v>647</v>
      </c>
      <c r="C193" t="s">
        <v>648</v>
      </c>
      <c r="D193" t="s">
        <v>294</v>
      </c>
      <c r="E193" s="305">
        <f t="shared" si="2"/>
        <v>2801</v>
      </c>
      <c r="F193" s="307"/>
      <c r="G193" s="306">
        <v>2801</v>
      </c>
    </row>
    <row r="194" spans="2:7">
      <c r="B194" s="280" t="s">
        <v>649</v>
      </c>
      <c r="C194" t="s">
        <v>650</v>
      </c>
      <c r="D194" t="s">
        <v>294</v>
      </c>
      <c r="E194" s="305">
        <f t="shared" si="2"/>
        <v>4752</v>
      </c>
      <c r="F194" s="307"/>
      <c r="G194" s="306">
        <v>4752</v>
      </c>
    </row>
    <row r="195" spans="2:7">
      <c r="B195" s="280" t="s">
        <v>651</v>
      </c>
      <c r="C195" t="s">
        <v>652</v>
      </c>
      <c r="D195" t="s">
        <v>294</v>
      </c>
      <c r="E195" s="305">
        <f t="shared" si="2"/>
        <v>3709</v>
      </c>
      <c r="F195" s="307"/>
      <c r="G195" s="306">
        <v>3709</v>
      </c>
    </row>
    <row r="196" spans="2:7">
      <c r="B196" s="280" t="s">
        <v>653</v>
      </c>
      <c r="C196" t="s">
        <v>654</v>
      </c>
      <c r="D196" t="s">
        <v>294</v>
      </c>
      <c r="E196" s="305">
        <f t="shared" si="2"/>
        <v>5157</v>
      </c>
      <c r="F196" s="307"/>
      <c r="G196" s="306">
        <v>5157</v>
      </c>
    </row>
    <row r="197" spans="2:7">
      <c r="B197" s="280" t="s">
        <v>655</v>
      </c>
      <c r="C197" t="s">
        <v>656</v>
      </c>
      <c r="D197" t="s">
        <v>294</v>
      </c>
      <c r="E197" s="305">
        <f t="shared" ref="E197:E260" si="3">G197+F197</f>
        <v>4061</v>
      </c>
      <c r="F197" s="307"/>
      <c r="G197" s="306">
        <v>4061</v>
      </c>
    </row>
    <row r="198" spans="2:7">
      <c r="B198" s="280" t="s">
        <v>657</v>
      </c>
      <c r="C198" t="s">
        <v>658</v>
      </c>
      <c r="D198" t="s">
        <v>334</v>
      </c>
      <c r="E198" s="305">
        <f t="shared" si="3"/>
        <v>4007</v>
      </c>
      <c r="F198" s="307"/>
      <c r="G198" s="306">
        <v>4007</v>
      </c>
    </row>
    <row r="199" spans="2:7">
      <c r="B199" s="280" t="s">
        <v>659</v>
      </c>
      <c r="C199" t="s">
        <v>660</v>
      </c>
      <c r="D199" t="s">
        <v>334</v>
      </c>
      <c r="E199" s="305">
        <f t="shared" si="3"/>
        <v>4436</v>
      </c>
      <c r="F199" s="307"/>
      <c r="G199" s="306">
        <v>4436</v>
      </c>
    </row>
    <row r="200" spans="2:7">
      <c r="B200" s="280" t="s">
        <v>661</v>
      </c>
      <c r="C200" t="s">
        <v>662</v>
      </c>
      <c r="D200" t="s">
        <v>334</v>
      </c>
      <c r="E200" s="305">
        <f t="shared" si="3"/>
        <v>3951</v>
      </c>
      <c r="F200" s="307"/>
      <c r="G200" s="306">
        <v>3951</v>
      </c>
    </row>
    <row r="201" spans="2:7">
      <c r="B201" s="280" t="s">
        <v>663</v>
      </c>
      <c r="C201" t="s">
        <v>664</v>
      </c>
      <c r="D201" t="s">
        <v>334</v>
      </c>
      <c r="E201" s="305">
        <f t="shared" si="3"/>
        <v>6061</v>
      </c>
      <c r="F201" s="307"/>
      <c r="G201" s="306">
        <v>6061</v>
      </c>
    </row>
    <row r="202" spans="2:7">
      <c r="B202" s="280" t="s">
        <v>665</v>
      </c>
      <c r="C202" t="s">
        <v>666</v>
      </c>
      <c r="D202" t="s">
        <v>334</v>
      </c>
      <c r="E202" s="305">
        <f t="shared" si="3"/>
        <v>2210</v>
      </c>
      <c r="F202" s="307"/>
      <c r="G202" s="306">
        <v>2210</v>
      </c>
    </row>
    <row r="203" spans="2:7">
      <c r="B203" s="280" t="s">
        <v>667</v>
      </c>
      <c r="C203" t="s">
        <v>668</v>
      </c>
      <c r="D203" t="s">
        <v>310</v>
      </c>
      <c r="E203" s="305">
        <f t="shared" si="3"/>
        <v>2900</v>
      </c>
      <c r="F203" s="307"/>
      <c r="G203" s="306">
        <v>2900</v>
      </c>
    </row>
    <row r="204" spans="2:7">
      <c r="B204" s="280" t="s">
        <v>669</v>
      </c>
      <c r="C204" t="s">
        <v>670</v>
      </c>
      <c r="D204" t="s">
        <v>310</v>
      </c>
      <c r="E204" s="305">
        <f t="shared" si="3"/>
        <v>2958</v>
      </c>
      <c r="F204" s="307"/>
      <c r="G204" s="306">
        <v>2958</v>
      </c>
    </row>
    <row r="205" spans="2:7">
      <c r="B205" s="280" t="s">
        <v>671</v>
      </c>
      <c r="C205" t="s">
        <v>672</v>
      </c>
      <c r="D205" t="s">
        <v>310</v>
      </c>
      <c r="E205" s="305">
        <f t="shared" si="3"/>
        <v>3162</v>
      </c>
      <c r="F205" s="307"/>
      <c r="G205" s="306">
        <v>3162</v>
      </c>
    </row>
    <row r="206" spans="2:7">
      <c r="B206" s="280" t="s">
        <v>673</v>
      </c>
      <c r="C206" t="s">
        <v>674</v>
      </c>
      <c r="D206" t="s">
        <v>310</v>
      </c>
      <c r="E206" s="305">
        <f t="shared" si="3"/>
        <v>2990</v>
      </c>
      <c r="F206" s="307"/>
      <c r="G206" s="306">
        <v>2990</v>
      </c>
    </row>
    <row r="207" spans="2:7">
      <c r="B207" s="280" t="s">
        <v>675</v>
      </c>
      <c r="C207" t="s">
        <v>676</v>
      </c>
      <c r="D207" t="s">
        <v>303</v>
      </c>
      <c r="E207" s="305">
        <f t="shared" si="3"/>
        <v>3826</v>
      </c>
      <c r="F207" s="307"/>
      <c r="G207" s="306">
        <v>3826</v>
      </c>
    </row>
    <row r="208" spans="2:7">
      <c r="B208" s="280" t="s">
        <v>677</v>
      </c>
      <c r="C208" t="s">
        <v>678</v>
      </c>
      <c r="D208" t="s">
        <v>303</v>
      </c>
      <c r="E208" s="305">
        <f t="shared" si="3"/>
        <v>2973</v>
      </c>
      <c r="F208" s="307"/>
      <c r="G208" s="306">
        <v>2973</v>
      </c>
    </row>
    <row r="209" spans="2:7">
      <c r="B209" s="280" t="s">
        <v>679</v>
      </c>
      <c r="C209" t="s">
        <v>680</v>
      </c>
      <c r="D209" t="s">
        <v>303</v>
      </c>
      <c r="E209" s="305">
        <f t="shared" si="3"/>
        <v>1486</v>
      </c>
      <c r="F209" s="307"/>
      <c r="G209" s="306">
        <v>1486</v>
      </c>
    </row>
    <row r="210" spans="2:7">
      <c r="B210" s="280" t="s">
        <v>681</v>
      </c>
      <c r="C210" t="s">
        <v>682</v>
      </c>
      <c r="D210" t="s">
        <v>303</v>
      </c>
      <c r="E210" s="305">
        <f t="shared" si="3"/>
        <v>3325</v>
      </c>
      <c r="F210" s="307"/>
      <c r="G210" s="306">
        <v>3325</v>
      </c>
    </row>
    <row r="211" spans="2:7">
      <c r="B211" s="280" t="s">
        <v>683</v>
      </c>
      <c r="C211" t="s">
        <v>684</v>
      </c>
      <c r="D211" t="s">
        <v>303</v>
      </c>
      <c r="E211" s="305">
        <f t="shared" si="3"/>
        <v>3329</v>
      </c>
      <c r="F211" s="307"/>
      <c r="G211" s="306">
        <v>3329</v>
      </c>
    </row>
    <row r="212" spans="2:7">
      <c r="B212" s="280" t="s">
        <v>685</v>
      </c>
      <c r="C212" t="s">
        <v>686</v>
      </c>
      <c r="D212" t="s">
        <v>303</v>
      </c>
      <c r="E212" s="305">
        <f t="shared" si="3"/>
        <v>3950</v>
      </c>
      <c r="F212" s="307"/>
      <c r="G212" s="306">
        <v>3950</v>
      </c>
    </row>
    <row r="213" spans="2:7">
      <c r="B213" s="280" t="s">
        <v>687</v>
      </c>
      <c r="C213" t="s">
        <v>688</v>
      </c>
      <c r="D213" t="s">
        <v>303</v>
      </c>
      <c r="E213" s="305">
        <f t="shared" si="3"/>
        <v>3814</v>
      </c>
      <c r="F213" s="307"/>
      <c r="G213" s="306">
        <v>3814</v>
      </c>
    </row>
    <row r="214" spans="2:7">
      <c r="B214" s="280" t="s">
        <v>689</v>
      </c>
      <c r="C214" t="s">
        <v>690</v>
      </c>
      <c r="D214" t="s">
        <v>303</v>
      </c>
      <c r="E214" s="305">
        <f t="shared" si="3"/>
        <v>1894</v>
      </c>
      <c r="F214" s="307"/>
      <c r="G214" s="306">
        <v>1894</v>
      </c>
    </row>
    <row r="215" spans="2:7">
      <c r="B215" s="280" t="s">
        <v>691</v>
      </c>
      <c r="C215" t="s">
        <v>692</v>
      </c>
      <c r="D215" t="s">
        <v>325</v>
      </c>
      <c r="E215" s="305">
        <f t="shared" si="3"/>
        <v>4211</v>
      </c>
      <c r="F215" s="307"/>
      <c r="G215" s="306">
        <v>4211</v>
      </c>
    </row>
    <row r="216" spans="2:7">
      <c r="B216" s="280" t="s">
        <v>693</v>
      </c>
      <c r="C216" t="s">
        <v>694</v>
      </c>
      <c r="D216" t="s">
        <v>325</v>
      </c>
      <c r="E216" s="305">
        <f t="shared" si="3"/>
        <v>3166</v>
      </c>
      <c r="F216" s="307"/>
      <c r="G216" s="306">
        <v>3166</v>
      </c>
    </row>
    <row r="217" spans="2:7">
      <c r="B217" s="280" t="s">
        <v>695</v>
      </c>
      <c r="C217" t="s">
        <v>696</v>
      </c>
      <c r="D217" t="s">
        <v>325</v>
      </c>
      <c r="E217" s="305">
        <f t="shared" si="3"/>
        <v>3896</v>
      </c>
      <c r="F217" s="307"/>
      <c r="G217" s="306">
        <v>3896</v>
      </c>
    </row>
    <row r="218" spans="2:7">
      <c r="B218" s="280" t="s">
        <v>697</v>
      </c>
      <c r="C218" t="s">
        <v>698</v>
      </c>
      <c r="D218" t="s">
        <v>325</v>
      </c>
      <c r="E218" s="305">
        <f t="shared" si="3"/>
        <v>2390</v>
      </c>
      <c r="F218" s="307"/>
      <c r="G218" s="306">
        <v>2390</v>
      </c>
    </row>
    <row r="219" spans="2:7">
      <c r="B219" s="280" t="s">
        <v>699</v>
      </c>
      <c r="C219" t="s">
        <v>700</v>
      </c>
      <c r="D219" t="s">
        <v>325</v>
      </c>
      <c r="E219" s="305">
        <f t="shared" si="3"/>
        <v>2478</v>
      </c>
      <c r="F219" s="307"/>
      <c r="G219" s="306">
        <v>2478</v>
      </c>
    </row>
    <row r="220" spans="2:7">
      <c r="B220" s="280" t="s">
        <v>701</v>
      </c>
      <c r="C220" t="s">
        <v>702</v>
      </c>
      <c r="D220" t="s">
        <v>334</v>
      </c>
      <c r="E220" s="305">
        <f t="shared" si="3"/>
        <v>2320</v>
      </c>
      <c r="F220" s="307"/>
      <c r="G220" s="306">
        <v>2320</v>
      </c>
    </row>
    <row r="221" spans="2:7">
      <c r="B221" s="280" t="s">
        <v>703</v>
      </c>
      <c r="C221" t="s">
        <v>704</v>
      </c>
      <c r="D221" t="s">
        <v>334</v>
      </c>
      <c r="E221" s="305">
        <f t="shared" si="3"/>
        <v>2308</v>
      </c>
      <c r="F221" s="307"/>
      <c r="G221" s="306">
        <v>2308</v>
      </c>
    </row>
    <row r="222" spans="2:7">
      <c r="B222" s="280" t="s">
        <v>705</v>
      </c>
      <c r="C222" t="s">
        <v>706</v>
      </c>
      <c r="D222" t="s">
        <v>334</v>
      </c>
      <c r="E222" s="305">
        <f t="shared" si="3"/>
        <v>4273</v>
      </c>
      <c r="F222" s="307"/>
      <c r="G222" s="306">
        <v>4273</v>
      </c>
    </row>
    <row r="223" spans="2:7">
      <c r="B223" s="280" t="s">
        <v>707</v>
      </c>
      <c r="C223" t="s">
        <v>708</v>
      </c>
      <c r="D223" t="s">
        <v>334</v>
      </c>
      <c r="E223" s="305">
        <f t="shared" si="3"/>
        <v>2580</v>
      </c>
      <c r="F223" s="307"/>
      <c r="G223" s="306">
        <v>2580</v>
      </c>
    </row>
    <row r="224" spans="2:7">
      <c r="B224" s="280" t="s">
        <v>709</v>
      </c>
      <c r="C224" t="s">
        <v>710</v>
      </c>
      <c r="D224" t="s">
        <v>334</v>
      </c>
      <c r="E224" s="305">
        <f t="shared" si="3"/>
        <v>1935</v>
      </c>
      <c r="F224" s="307"/>
      <c r="G224" s="306">
        <v>1935</v>
      </c>
    </row>
    <row r="225" spans="2:7">
      <c r="B225" s="280" t="s">
        <v>711</v>
      </c>
      <c r="C225" t="s">
        <v>712</v>
      </c>
      <c r="D225" t="s">
        <v>334</v>
      </c>
      <c r="E225" s="305">
        <f t="shared" si="3"/>
        <v>2572</v>
      </c>
      <c r="F225" s="307"/>
      <c r="G225" s="306">
        <v>2572</v>
      </c>
    </row>
    <row r="226" spans="2:7">
      <c r="B226" s="280" t="s">
        <v>713</v>
      </c>
      <c r="C226" t="s">
        <v>714</v>
      </c>
      <c r="D226" t="s">
        <v>334</v>
      </c>
      <c r="E226" s="305">
        <f t="shared" si="3"/>
        <v>2782</v>
      </c>
      <c r="F226" s="307"/>
      <c r="G226" s="306">
        <v>2782</v>
      </c>
    </row>
    <row r="227" spans="2:7">
      <c r="B227" s="280" t="s">
        <v>715</v>
      </c>
      <c r="C227" t="s">
        <v>716</v>
      </c>
      <c r="D227" t="s">
        <v>334</v>
      </c>
      <c r="E227" s="305">
        <f t="shared" si="3"/>
        <v>4675</v>
      </c>
      <c r="F227" s="307">
        <v>1</v>
      </c>
      <c r="G227" s="306">
        <v>4674</v>
      </c>
    </row>
    <row r="228" spans="2:7">
      <c r="B228" s="280" t="s">
        <v>717</v>
      </c>
      <c r="C228" t="s">
        <v>718</v>
      </c>
      <c r="D228" t="s">
        <v>334</v>
      </c>
      <c r="E228" s="305">
        <f t="shared" si="3"/>
        <v>3962</v>
      </c>
      <c r="F228" s="307"/>
      <c r="G228" s="306">
        <v>3962</v>
      </c>
    </row>
    <row r="229" spans="2:7">
      <c r="B229" s="280" t="s">
        <v>719</v>
      </c>
      <c r="C229" t="s">
        <v>720</v>
      </c>
      <c r="D229" t="s">
        <v>334</v>
      </c>
      <c r="E229" s="305">
        <f t="shared" si="3"/>
        <v>1754</v>
      </c>
      <c r="F229" s="307"/>
      <c r="G229" s="306">
        <v>1754</v>
      </c>
    </row>
    <row r="230" spans="2:7">
      <c r="B230" s="280" t="s">
        <v>721</v>
      </c>
      <c r="C230" t="s">
        <v>722</v>
      </c>
      <c r="D230" t="s">
        <v>334</v>
      </c>
      <c r="E230" s="305">
        <f t="shared" si="3"/>
        <v>4966</v>
      </c>
      <c r="F230" s="307"/>
      <c r="G230" s="306">
        <v>4966</v>
      </c>
    </row>
    <row r="231" spans="2:7">
      <c r="B231" s="280" t="s">
        <v>723</v>
      </c>
      <c r="C231" t="s">
        <v>724</v>
      </c>
      <c r="D231" t="s">
        <v>303</v>
      </c>
      <c r="E231" s="305">
        <f t="shared" si="3"/>
        <v>4776</v>
      </c>
      <c r="F231" s="307"/>
      <c r="G231" s="306">
        <v>4776</v>
      </c>
    </row>
    <row r="232" spans="2:7">
      <c r="B232" s="280" t="s">
        <v>725</v>
      </c>
      <c r="C232" t="s">
        <v>726</v>
      </c>
      <c r="D232" t="s">
        <v>303</v>
      </c>
      <c r="E232" s="305">
        <f t="shared" si="3"/>
        <v>2651</v>
      </c>
      <c r="F232" s="307"/>
      <c r="G232" s="306">
        <v>2651</v>
      </c>
    </row>
    <row r="233" spans="2:7">
      <c r="B233" s="280" t="s">
        <v>727</v>
      </c>
      <c r="C233" t="s">
        <v>728</v>
      </c>
      <c r="D233" t="s">
        <v>303</v>
      </c>
      <c r="E233" s="305">
        <f t="shared" si="3"/>
        <v>4159</v>
      </c>
      <c r="F233" s="307"/>
      <c r="G233" s="306">
        <v>4159</v>
      </c>
    </row>
    <row r="234" spans="2:7">
      <c r="B234" s="280" t="s">
        <v>729</v>
      </c>
      <c r="C234" t="s">
        <v>730</v>
      </c>
      <c r="D234" t="s">
        <v>303</v>
      </c>
      <c r="E234" s="305">
        <f t="shared" si="3"/>
        <v>4416</v>
      </c>
      <c r="F234" s="307"/>
      <c r="G234" s="306">
        <v>4416</v>
      </c>
    </row>
    <row r="235" spans="2:7">
      <c r="B235" s="280" t="s">
        <v>731</v>
      </c>
      <c r="C235" t="s">
        <v>732</v>
      </c>
      <c r="D235" t="s">
        <v>303</v>
      </c>
      <c r="E235" s="305">
        <f t="shared" si="3"/>
        <v>3049</v>
      </c>
      <c r="F235" s="307"/>
      <c r="G235" s="306">
        <v>3049</v>
      </c>
    </row>
    <row r="236" spans="2:7">
      <c r="B236" s="280" t="s">
        <v>733</v>
      </c>
      <c r="C236" t="s">
        <v>734</v>
      </c>
      <c r="D236" t="s">
        <v>334</v>
      </c>
      <c r="E236" s="305">
        <f t="shared" si="3"/>
        <v>2857</v>
      </c>
      <c r="F236" s="307"/>
      <c r="G236" s="306">
        <v>2857</v>
      </c>
    </row>
    <row r="237" spans="2:7">
      <c r="B237" s="280" t="s">
        <v>735</v>
      </c>
      <c r="C237" t="s">
        <v>736</v>
      </c>
      <c r="D237" t="s">
        <v>334</v>
      </c>
      <c r="E237" s="305">
        <f t="shared" si="3"/>
        <v>2627</v>
      </c>
      <c r="F237" s="307"/>
      <c r="G237" s="306">
        <v>2627</v>
      </c>
    </row>
    <row r="238" spans="2:7">
      <c r="B238" s="280" t="s">
        <v>737</v>
      </c>
      <c r="C238" t="s">
        <v>738</v>
      </c>
      <c r="D238" t="s">
        <v>334</v>
      </c>
      <c r="E238" s="305">
        <f t="shared" si="3"/>
        <v>1647</v>
      </c>
      <c r="F238" s="307"/>
      <c r="G238" s="306">
        <v>1647</v>
      </c>
    </row>
    <row r="239" spans="2:7">
      <c r="B239" s="280" t="s">
        <v>739</v>
      </c>
      <c r="C239" t="s">
        <v>740</v>
      </c>
      <c r="D239" t="s">
        <v>334</v>
      </c>
      <c r="E239" s="305">
        <f t="shared" si="3"/>
        <v>2549</v>
      </c>
      <c r="F239" s="307">
        <v>1</v>
      </c>
      <c r="G239" s="306">
        <v>2548</v>
      </c>
    </row>
    <row r="240" spans="2:7">
      <c r="B240" s="280" t="s">
        <v>741</v>
      </c>
      <c r="C240" t="s">
        <v>742</v>
      </c>
      <c r="D240" t="s">
        <v>334</v>
      </c>
      <c r="E240" s="305">
        <f t="shared" si="3"/>
        <v>3801</v>
      </c>
      <c r="F240" s="307"/>
      <c r="G240" s="306">
        <v>3801</v>
      </c>
    </row>
    <row r="241" spans="2:7">
      <c r="B241" s="280" t="s">
        <v>743</v>
      </c>
      <c r="C241" t="s">
        <v>744</v>
      </c>
      <c r="D241" t="s">
        <v>334</v>
      </c>
      <c r="E241" s="305">
        <f t="shared" si="3"/>
        <v>3241</v>
      </c>
      <c r="F241" s="307"/>
      <c r="G241" s="306">
        <v>3241</v>
      </c>
    </row>
    <row r="242" spans="2:7">
      <c r="B242" s="280" t="s">
        <v>745</v>
      </c>
      <c r="C242" t="s">
        <v>746</v>
      </c>
      <c r="D242" t="s">
        <v>334</v>
      </c>
      <c r="E242" s="305">
        <f t="shared" si="3"/>
        <v>4543</v>
      </c>
      <c r="F242" s="307"/>
      <c r="G242" s="306">
        <v>4543</v>
      </c>
    </row>
    <row r="243" spans="2:7">
      <c r="B243" s="280" t="s">
        <v>747</v>
      </c>
      <c r="C243" t="s">
        <v>748</v>
      </c>
      <c r="D243" t="s">
        <v>303</v>
      </c>
      <c r="E243" s="305">
        <f t="shared" si="3"/>
        <v>3241</v>
      </c>
      <c r="F243" s="307"/>
      <c r="G243" s="306">
        <v>3241</v>
      </c>
    </row>
    <row r="244" spans="2:7">
      <c r="B244" s="280" t="s">
        <v>749</v>
      </c>
      <c r="C244" t="s">
        <v>750</v>
      </c>
      <c r="D244" t="s">
        <v>303</v>
      </c>
      <c r="E244" s="305">
        <f t="shared" si="3"/>
        <v>4471</v>
      </c>
      <c r="F244" s="307"/>
      <c r="G244" s="306">
        <v>4471</v>
      </c>
    </row>
    <row r="245" spans="2:7">
      <c r="B245" s="280" t="s">
        <v>751</v>
      </c>
      <c r="C245" t="s">
        <v>752</v>
      </c>
      <c r="D245" t="s">
        <v>303</v>
      </c>
      <c r="E245" s="305">
        <f t="shared" si="3"/>
        <v>1879</v>
      </c>
      <c r="F245" s="307"/>
      <c r="G245" s="306">
        <v>1879</v>
      </c>
    </row>
    <row r="246" spans="2:7">
      <c r="B246" s="280" t="s">
        <v>753</v>
      </c>
      <c r="C246" t="s">
        <v>754</v>
      </c>
      <c r="D246" t="s">
        <v>303</v>
      </c>
      <c r="E246" s="305">
        <f t="shared" si="3"/>
        <v>8922</v>
      </c>
      <c r="F246" s="307"/>
      <c r="G246" s="306">
        <v>8922</v>
      </c>
    </row>
    <row r="247" spans="2:7">
      <c r="B247" s="280" t="s">
        <v>755</v>
      </c>
      <c r="C247" t="s">
        <v>756</v>
      </c>
      <c r="D247" t="s">
        <v>303</v>
      </c>
      <c r="E247" s="305">
        <f t="shared" si="3"/>
        <v>5191</v>
      </c>
      <c r="F247" s="307"/>
      <c r="G247" s="306">
        <v>5191</v>
      </c>
    </row>
    <row r="248" spans="2:7" ht="17" thickBot="1">
      <c r="B248" s="287" t="s">
        <v>757</v>
      </c>
      <c r="C248" s="284" t="s">
        <v>758</v>
      </c>
      <c r="D248" s="284" t="s">
        <v>303</v>
      </c>
      <c r="E248" s="309">
        <f t="shared" si="3"/>
        <v>5432</v>
      </c>
      <c r="F248" s="285"/>
      <c r="G248" s="310">
        <v>5432</v>
      </c>
    </row>
    <row r="249" spans="2:7">
      <c r="B249" s="277" t="s">
        <v>759</v>
      </c>
      <c r="C249" s="278" t="s">
        <v>760</v>
      </c>
      <c r="D249" s="278" t="s">
        <v>274</v>
      </c>
      <c r="E249" s="311">
        <f t="shared" si="3"/>
        <v>7204</v>
      </c>
      <c r="F249" s="286"/>
      <c r="G249" s="312">
        <v>7204</v>
      </c>
    </row>
    <row r="250" spans="2:7">
      <c r="B250" s="280" t="s">
        <v>761</v>
      </c>
      <c r="C250" t="s">
        <v>762</v>
      </c>
      <c r="D250" t="s">
        <v>274</v>
      </c>
      <c r="E250" s="305">
        <f t="shared" si="3"/>
        <v>4964</v>
      </c>
      <c r="F250" s="307"/>
      <c r="G250" s="306">
        <v>4964</v>
      </c>
    </row>
    <row r="251" spans="2:7">
      <c r="B251" s="280" t="s">
        <v>763</v>
      </c>
      <c r="C251" t="s">
        <v>764</v>
      </c>
      <c r="D251" t="s">
        <v>274</v>
      </c>
      <c r="E251" s="305">
        <f t="shared" si="3"/>
        <v>14040</v>
      </c>
      <c r="F251" s="307">
        <v>1</v>
      </c>
      <c r="G251" s="306">
        <v>14039</v>
      </c>
    </row>
    <row r="252" spans="2:7">
      <c r="B252" s="280" t="s">
        <v>765</v>
      </c>
      <c r="C252" t="s">
        <v>766</v>
      </c>
      <c r="D252" t="s">
        <v>274</v>
      </c>
      <c r="E252" s="305">
        <f t="shared" si="3"/>
        <v>5827</v>
      </c>
      <c r="F252" s="307"/>
      <c r="G252" s="306">
        <v>5827</v>
      </c>
    </row>
    <row r="253" spans="2:7">
      <c r="B253" s="280" t="s">
        <v>767</v>
      </c>
      <c r="C253" t="s">
        <v>768</v>
      </c>
      <c r="D253" t="s">
        <v>274</v>
      </c>
      <c r="E253" s="305">
        <f t="shared" si="3"/>
        <v>5674</v>
      </c>
      <c r="F253" s="307"/>
      <c r="G253" s="306">
        <v>5674</v>
      </c>
    </row>
    <row r="254" spans="2:7">
      <c r="B254" s="280" t="s">
        <v>769</v>
      </c>
      <c r="C254" t="s">
        <v>770</v>
      </c>
      <c r="D254" t="s">
        <v>274</v>
      </c>
      <c r="E254" s="305">
        <f t="shared" si="3"/>
        <v>6447</v>
      </c>
      <c r="F254" s="307"/>
      <c r="G254" s="306">
        <v>6447</v>
      </c>
    </row>
    <row r="255" spans="2:7">
      <c r="B255" s="280" t="s">
        <v>771</v>
      </c>
      <c r="C255" t="s">
        <v>772</v>
      </c>
      <c r="D255" t="s">
        <v>274</v>
      </c>
      <c r="E255" s="305">
        <f t="shared" si="3"/>
        <v>6742</v>
      </c>
      <c r="F255" s="307"/>
      <c r="G255" s="306">
        <v>6742</v>
      </c>
    </row>
    <row r="256" spans="2:7">
      <c r="B256" s="280" t="s">
        <v>773</v>
      </c>
      <c r="C256" t="s">
        <v>774</v>
      </c>
      <c r="D256" t="s">
        <v>274</v>
      </c>
      <c r="E256" s="305">
        <f t="shared" si="3"/>
        <v>5965</v>
      </c>
      <c r="F256" s="307"/>
      <c r="G256" s="306">
        <v>5965</v>
      </c>
    </row>
    <row r="257" spans="2:7">
      <c r="B257" s="280" t="s">
        <v>775</v>
      </c>
      <c r="C257" t="s">
        <v>776</v>
      </c>
      <c r="D257" t="s">
        <v>274</v>
      </c>
      <c r="E257" s="305">
        <f t="shared" si="3"/>
        <v>6461</v>
      </c>
      <c r="F257" s="307"/>
      <c r="G257" s="306">
        <v>6461</v>
      </c>
    </row>
    <row r="258" spans="2:7">
      <c r="B258" s="280" t="s">
        <v>777</v>
      </c>
      <c r="C258" t="s">
        <v>778</v>
      </c>
      <c r="D258" t="s">
        <v>274</v>
      </c>
      <c r="E258" s="305">
        <f t="shared" si="3"/>
        <v>7829</v>
      </c>
      <c r="F258" s="307"/>
      <c r="G258" s="306">
        <v>7829</v>
      </c>
    </row>
    <row r="259" spans="2:7">
      <c r="B259" s="280" t="s">
        <v>779</v>
      </c>
      <c r="C259" t="s">
        <v>780</v>
      </c>
      <c r="D259" t="s">
        <v>274</v>
      </c>
      <c r="E259" s="305">
        <f t="shared" si="3"/>
        <v>3636</v>
      </c>
      <c r="F259" s="307"/>
      <c r="G259" s="306">
        <v>3636</v>
      </c>
    </row>
    <row r="260" spans="2:7">
      <c r="B260" s="280" t="s">
        <v>781</v>
      </c>
      <c r="C260" t="s">
        <v>782</v>
      </c>
      <c r="D260" t="s">
        <v>274</v>
      </c>
      <c r="E260" s="305">
        <f t="shared" si="3"/>
        <v>10512</v>
      </c>
      <c r="F260" s="307">
        <v>1</v>
      </c>
      <c r="G260" s="306">
        <v>10511</v>
      </c>
    </row>
    <row r="261" spans="2:7">
      <c r="B261" s="280" t="s">
        <v>783</v>
      </c>
      <c r="C261" t="s">
        <v>784</v>
      </c>
      <c r="D261" t="s">
        <v>274</v>
      </c>
      <c r="E261" s="305">
        <f t="shared" ref="E261:E324" si="4">G261+F261</f>
        <v>4804</v>
      </c>
      <c r="F261" s="307"/>
      <c r="G261" s="306">
        <v>4804</v>
      </c>
    </row>
    <row r="262" spans="2:7">
      <c r="B262" s="280" t="s">
        <v>785</v>
      </c>
      <c r="C262" t="s">
        <v>786</v>
      </c>
      <c r="D262" t="s">
        <v>274</v>
      </c>
      <c r="E262" s="305">
        <f t="shared" si="4"/>
        <v>6640</v>
      </c>
      <c r="F262" s="307"/>
      <c r="G262" s="306">
        <v>6640</v>
      </c>
    </row>
    <row r="263" spans="2:7">
      <c r="B263" s="280" t="s">
        <v>787</v>
      </c>
      <c r="C263" t="s">
        <v>788</v>
      </c>
      <c r="D263" t="s">
        <v>274</v>
      </c>
      <c r="E263" s="305">
        <f t="shared" si="4"/>
        <v>8615</v>
      </c>
      <c r="F263" s="307"/>
      <c r="G263" s="306">
        <v>8615</v>
      </c>
    </row>
    <row r="264" spans="2:7">
      <c r="B264" s="280" t="s">
        <v>789</v>
      </c>
      <c r="C264" t="s">
        <v>790</v>
      </c>
      <c r="D264" t="s">
        <v>283</v>
      </c>
      <c r="E264" s="305">
        <f t="shared" si="4"/>
        <v>6739</v>
      </c>
      <c r="F264" s="307"/>
      <c r="G264" s="306">
        <v>6739</v>
      </c>
    </row>
    <row r="265" spans="2:7">
      <c r="B265" s="280" t="s">
        <v>791</v>
      </c>
      <c r="C265" t="s">
        <v>792</v>
      </c>
      <c r="D265" t="s">
        <v>283</v>
      </c>
      <c r="E265" s="305">
        <f t="shared" si="4"/>
        <v>7906</v>
      </c>
      <c r="F265" s="307"/>
      <c r="G265" s="306">
        <v>7906</v>
      </c>
    </row>
    <row r="266" spans="2:7">
      <c r="B266" s="280" t="s">
        <v>793</v>
      </c>
      <c r="C266" t="s">
        <v>794</v>
      </c>
      <c r="D266" t="s">
        <v>283</v>
      </c>
      <c r="E266" s="305">
        <f t="shared" si="4"/>
        <v>6391</v>
      </c>
      <c r="F266" s="307"/>
      <c r="G266" s="306">
        <v>6391</v>
      </c>
    </row>
    <row r="267" spans="2:7">
      <c r="B267" s="280" t="s">
        <v>795</v>
      </c>
      <c r="C267" t="s">
        <v>796</v>
      </c>
      <c r="D267" t="s">
        <v>283</v>
      </c>
      <c r="E267" s="305">
        <f t="shared" si="4"/>
        <v>11670</v>
      </c>
      <c r="F267" s="307">
        <v>2</v>
      </c>
      <c r="G267" s="306">
        <v>11668</v>
      </c>
    </row>
    <row r="268" spans="2:7">
      <c r="B268" s="280" t="s">
        <v>797</v>
      </c>
      <c r="C268" t="s">
        <v>798</v>
      </c>
      <c r="D268" t="s">
        <v>263</v>
      </c>
      <c r="E268" s="305">
        <f t="shared" si="4"/>
        <v>6617</v>
      </c>
      <c r="F268" s="307">
        <v>1</v>
      </c>
      <c r="G268" s="306">
        <v>6616</v>
      </c>
    </row>
    <row r="269" spans="2:7">
      <c r="B269" s="280" t="s">
        <v>799</v>
      </c>
      <c r="C269" t="s">
        <v>800</v>
      </c>
      <c r="D269" t="s">
        <v>263</v>
      </c>
      <c r="E269" s="305">
        <f t="shared" si="4"/>
        <v>4972</v>
      </c>
      <c r="F269" s="307"/>
      <c r="G269" s="306">
        <v>4972</v>
      </c>
    </row>
    <row r="270" spans="2:7">
      <c r="B270" s="280" t="s">
        <v>801</v>
      </c>
      <c r="C270" t="s">
        <v>802</v>
      </c>
      <c r="D270" t="s">
        <v>263</v>
      </c>
      <c r="E270" s="305">
        <f t="shared" si="4"/>
        <v>3612</v>
      </c>
      <c r="F270" s="307"/>
      <c r="G270" s="306">
        <v>3612</v>
      </c>
    </row>
    <row r="271" spans="2:7">
      <c r="B271" s="280" t="s">
        <v>803</v>
      </c>
      <c r="C271" t="s">
        <v>804</v>
      </c>
      <c r="D271" t="s">
        <v>263</v>
      </c>
      <c r="E271" s="305">
        <f t="shared" si="4"/>
        <v>7059</v>
      </c>
      <c r="F271" s="307">
        <v>71</v>
      </c>
      <c r="G271" s="306">
        <v>6988</v>
      </c>
    </row>
    <row r="272" spans="2:7">
      <c r="B272" s="280" t="s">
        <v>805</v>
      </c>
      <c r="C272" t="s">
        <v>806</v>
      </c>
      <c r="D272" t="s">
        <v>303</v>
      </c>
      <c r="E272" s="305">
        <f t="shared" si="4"/>
        <v>21516</v>
      </c>
      <c r="F272" s="307"/>
      <c r="G272" s="308">
        <v>21516</v>
      </c>
    </row>
    <row r="273" spans="2:7">
      <c r="B273" s="280" t="s">
        <v>807</v>
      </c>
      <c r="C273" t="s">
        <v>808</v>
      </c>
      <c r="D273" t="s">
        <v>303</v>
      </c>
      <c r="E273" s="305">
        <f t="shared" si="4"/>
        <v>6276</v>
      </c>
      <c r="F273" s="307"/>
      <c r="G273" s="306">
        <v>6276</v>
      </c>
    </row>
    <row r="274" spans="2:7">
      <c r="B274" s="280" t="s">
        <v>809</v>
      </c>
      <c r="C274" t="s">
        <v>810</v>
      </c>
      <c r="D274" t="s">
        <v>303</v>
      </c>
      <c r="E274" s="305">
        <f t="shared" si="4"/>
        <v>7218</v>
      </c>
      <c r="F274" s="307"/>
      <c r="G274" s="306">
        <v>7218</v>
      </c>
    </row>
    <row r="275" spans="2:7">
      <c r="B275" s="280" t="s">
        <v>811</v>
      </c>
      <c r="C275" t="s">
        <v>812</v>
      </c>
      <c r="D275" t="s">
        <v>303</v>
      </c>
      <c r="E275" s="305">
        <f t="shared" si="4"/>
        <v>6864</v>
      </c>
      <c r="F275" s="307"/>
      <c r="G275" s="306">
        <v>6864</v>
      </c>
    </row>
    <row r="276" spans="2:7">
      <c r="B276" s="280" t="s">
        <v>813</v>
      </c>
      <c r="C276" t="s">
        <v>814</v>
      </c>
      <c r="D276" t="s">
        <v>303</v>
      </c>
      <c r="E276" s="305">
        <f t="shared" si="4"/>
        <v>4659</v>
      </c>
      <c r="F276" s="307"/>
      <c r="G276" s="306">
        <v>4659</v>
      </c>
    </row>
    <row r="277" spans="2:7">
      <c r="B277" s="280" t="s">
        <v>815</v>
      </c>
      <c r="C277" t="s">
        <v>816</v>
      </c>
      <c r="D277" t="s">
        <v>303</v>
      </c>
      <c r="E277" s="305">
        <f t="shared" si="4"/>
        <v>5566</v>
      </c>
      <c r="F277" s="307"/>
      <c r="G277" s="306">
        <v>5566</v>
      </c>
    </row>
    <row r="278" spans="2:7">
      <c r="B278" s="280" t="s">
        <v>817</v>
      </c>
      <c r="C278" t="s">
        <v>818</v>
      </c>
      <c r="D278" t="s">
        <v>303</v>
      </c>
      <c r="E278" s="305">
        <f t="shared" si="4"/>
        <v>5793</v>
      </c>
      <c r="F278" s="307">
        <v>78</v>
      </c>
      <c r="G278" s="306">
        <v>5715</v>
      </c>
    </row>
    <row r="279" spans="2:7">
      <c r="B279" s="280" t="s">
        <v>819</v>
      </c>
      <c r="C279" t="s">
        <v>820</v>
      </c>
      <c r="D279" t="s">
        <v>283</v>
      </c>
      <c r="E279" s="305">
        <f t="shared" si="4"/>
        <v>14676</v>
      </c>
      <c r="F279" s="307">
        <v>12</v>
      </c>
      <c r="G279" s="306">
        <v>14664</v>
      </c>
    </row>
    <row r="280" spans="2:7">
      <c r="B280" s="280" t="s">
        <v>821</v>
      </c>
      <c r="C280" t="s">
        <v>822</v>
      </c>
      <c r="D280" t="s">
        <v>283</v>
      </c>
      <c r="E280" s="305">
        <f t="shared" si="4"/>
        <v>7234</v>
      </c>
      <c r="F280" s="307"/>
      <c r="G280" s="306">
        <v>7234</v>
      </c>
    </row>
    <row r="281" spans="2:7">
      <c r="B281" s="280" t="s">
        <v>823</v>
      </c>
      <c r="C281" t="s">
        <v>824</v>
      </c>
      <c r="D281" t="s">
        <v>283</v>
      </c>
      <c r="E281" s="305">
        <f t="shared" si="4"/>
        <v>11393</v>
      </c>
      <c r="F281" s="307"/>
      <c r="G281" s="306">
        <v>11393</v>
      </c>
    </row>
    <row r="282" spans="2:7">
      <c r="B282" s="280" t="s">
        <v>825</v>
      </c>
      <c r="C282" t="s">
        <v>826</v>
      </c>
      <c r="D282" t="s">
        <v>283</v>
      </c>
      <c r="E282" s="305">
        <f t="shared" si="4"/>
        <v>20332</v>
      </c>
      <c r="F282" s="307"/>
      <c r="G282" s="306">
        <v>20332</v>
      </c>
    </row>
    <row r="283" spans="2:7">
      <c r="B283" s="280" t="s">
        <v>827</v>
      </c>
      <c r="C283" t="s">
        <v>828</v>
      </c>
      <c r="D283" t="s">
        <v>283</v>
      </c>
      <c r="E283" s="305">
        <f t="shared" si="4"/>
        <v>9454</v>
      </c>
      <c r="F283" s="307"/>
      <c r="G283" s="306">
        <v>9454</v>
      </c>
    </row>
    <row r="284" spans="2:7" ht="17" thickBot="1">
      <c r="B284" s="283" t="s">
        <v>829</v>
      </c>
      <c r="C284" s="284" t="s">
        <v>830</v>
      </c>
      <c r="D284" s="284" t="s">
        <v>263</v>
      </c>
      <c r="E284" s="309">
        <f t="shared" si="4"/>
        <v>5176</v>
      </c>
      <c r="F284" s="285"/>
      <c r="G284" s="310">
        <v>5176</v>
      </c>
    </row>
    <row r="285" spans="2:7">
      <c r="B285" s="277" t="s">
        <v>831</v>
      </c>
      <c r="C285" s="278" t="s">
        <v>832</v>
      </c>
      <c r="D285" s="278" t="s">
        <v>833</v>
      </c>
      <c r="E285" s="311">
        <f t="shared" si="4"/>
        <v>1702</v>
      </c>
      <c r="F285" s="286"/>
      <c r="G285" s="312">
        <v>1702</v>
      </c>
    </row>
    <row r="286" spans="2:7">
      <c r="B286" s="280" t="s">
        <v>834</v>
      </c>
      <c r="C286" t="s">
        <v>835</v>
      </c>
      <c r="D286" t="s">
        <v>833</v>
      </c>
      <c r="E286" s="305">
        <f t="shared" si="4"/>
        <v>2946</v>
      </c>
      <c r="F286" s="307"/>
      <c r="G286" s="306">
        <v>2946</v>
      </c>
    </row>
    <row r="287" spans="2:7">
      <c r="B287" s="280" t="s">
        <v>836</v>
      </c>
      <c r="C287" t="s">
        <v>837</v>
      </c>
      <c r="D287" t="s">
        <v>833</v>
      </c>
      <c r="E287" s="305">
        <f t="shared" si="4"/>
        <v>8871</v>
      </c>
      <c r="F287" s="307"/>
      <c r="G287" s="306">
        <v>8871</v>
      </c>
    </row>
    <row r="288" spans="2:7">
      <c r="B288" s="280" t="s">
        <v>838</v>
      </c>
      <c r="C288" t="s">
        <v>839</v>
      </c>
      <c r="D288" t="s">
        <v>833</v>
      </c>
      <c r="E288" s="305">
        <f t="shared" si="4"/>
        <v>4388</v>
      </c>
      <c r="F288" s="307"/>
      <c r="G288" s="306">
        <v>4388</v>
      </c>
    </row>
    <row r="289" spans="2:7">
      <c r="B289" s="280" t="s">
        <v>840</v>
      </c>
      <c r="C289" t="s">
        <v>841</v>
      </c>
      <c r="D289" t="s">
        <v>833</v>
      </c>
      <c r="E289" s="305">
        <f t="shared" si="4"/>
        <v>5796</v>
      </c>
      <c r="F289" s="307"/>
      <c r="G289" s="306">
        <v>5796</v>
      </c>
    </row>
    <row r="290" spans="2:7">
      <c r="B290" s="280" t="s">
        <v>842</v>
      </c>
      <c r="C290" t="s">
        <v>843</v>
      </c>
      <c r="D290" t="s">
        <v>833</v>
      </c>
      <c r="E290" s="305">
        <f t="shared" si="4"/>
        <v>7254</v>
      </c>
      <c r="F290" s="307"/>
      <c r="G290" s="306">
        <v>7254</v>
      </c>
    </row>
    <row r="291" spans="2:7">
      <c r="B291" s="280" t="s">
        <v>844</v>
      </c>
      <c r="C291" t="s">
        <v>845</v>
      </c>
      <c r="D291" t="s">
        <v>833</v>
      </c>
      <c r="E291" s="305">
        <f t="shared" si="4"/>
        <v>8217</v>
      </c>
      <c r="F291" s="307">
        <v>15</v>
      </c>
      <c r="G291" s="306">
        <v>8202</v>
      </c>
    </row>
    <row r="292" spans="2:7">
      <c r="B292" s="280" t="s">
        <v>846</v>
      </c>
      <c r="C292" t="s">
        <v>847</v>
      </c>
      <c r="D292" t="s">
        <v>833</v>
      </c>
      <c r="E292" s="305">
        <f t="shared" si="4"/>
        <v>6967</v>
      </c>
      <c r="F292" s="307"/>
      <c r="G292" s="306">
        <v>6967</v>
      </c>
    </row>
    <row r="293" spans="2:7">
      <c r="B293" s="280" t="s">
        <v>848</v>
      </c>
      <c r="C293" t="s">
        <v>849</v>
      </c>
      <c r="D293" t="s">
        <v>833</v>
      </c>
      <c r="E293" s="305">
        <f t="shared" si="4"/>
        <v>6469</v>
      </c>
      <c r="F293" s="307"/>
      <c r="G293" s="306">
        <v>6469</v>
      </c>
    </row>
    <row r="294" spans="2:7">
      <c r="B294" s="280" t="s">
        <v>850</v>
      </c>
      <c r="C294" t="s">
        <v>851</v>
      </c>
      <c r="D294" t="s">
        <v>833</v>
      </c>
      <c r="E294" s="305">
        <f t="shared" si="4"/>
        <v>6275</v>
      </c>
      <c r="F294" s="307"/>
      <c r="G294" s="306">
        <v>6275</v>
      </c>
    </row>
    <row r="295" spans="2:7">
      <c r="B295" s="280" t="s">
        <v>852</v>
      </c>
      <c r="C295" t="s">
        <v>853</v>
      </c>
      <c r="D295" t="s">
        <v>833</v>
      </c>
      <c r="E295" s="305">
        <f t="shared" si="4"/>
        <v>5063</v>
      </c>
      <c r="F295" s="307"/>
      <c r="G295" s="306">
        <v>5063</v>
      </c>
    </row>
    <row r="296" spans="2:7">
      <c r="B296" s="280" t="s">
        <v>854</v>
      </c>
      <c r="C296" t="s">
        <v>855</v>
      </c>
      <c r="D296" t="s">
        <v>833</v>
      </c>
      <c r="E296" s="305">
        <f t="shared" si="4"/>
        <v>4506</v>
      </c>
      <c r="F296" s="307"/>
      <c r="G296" s="306">
        <v>4506</v>
      </c>
    </row>
    <row r="297" spans="2:7">
      <c r="B297" s="280" t="s">
        <v>856</v>
      </c>
      <c r="C297" t="s">
        <v>857</v>
      </c>
      <c r="D297" t="s">
        <v>833</v>
      </c>
      <c r="E297" s="305">
        <f t="shared" si="4"/>
        <v>3642</v>
      </c>
      <c r="F297" s="307"/>
      <c r="G297" s="306">
        <v>3642</v>
      </c>
    </row>
    <row r="298" spans="2:7">
      <c r="B298" s="280" t="s">
        <v>858</v>
      </c>
      <c r="C298" t="s">
        <v>859</v>
      </c>
      <c r="D298" t="s">
        <v>833</v>
      </c>
      <c r="E298" s="305">
        <f t="shared" si="4"/>
        <v>4377</v>
      </c>
      <c r="F298" s="307"/>
      <c r="G298" s="306">
        <v>4377</v>
      </c>
    </row>
    <row r="299" spans="2:7">
      <c r="B299" s="280" t="s">
        <v>860</v>
      </c>
      <c r="C299" t="s">
        <v>861</v>
      </c>
      <c r="D299" t="s">
        <v>833</v>
      </c>
      <c r="E299" s="305">
        <f t="shared" si="4"/>
        <v>4936</v>
      </c>
      <c r="F299" s="307"/>
      <c r="G299" s="306">
        <v>4936</v>
      </c>
    </row>
    <row r="300" spans="2:7">
      <c r="B300" s="280" t="s">
        <v>862</v>
      </c>
      <c r="C300" t="s">
        <v>863</v>
      </c>
      <c r="D300" t="s">
        <v>833</v>
      </c>
      <c r="E300" s="305">
        <f t="shared" si="4"/>
        <v>4962</v>
      </c>
      <c r="F300" s="307"/>
      <c r="G300" s="306">
        <v>4962</v>
      </c>
    </row>
    <row r="301" spans="2:7">
      <c r="B301" s="280" t="s">
        <v>864</v>
      </c>
      <c r="C301" t="s">
        <v>865</v>
      </c>
      <c r="D301" t="s">
        <v>833</v>
      </c>
      <c r="E301" s="305">
        <f t="shared" si="4"/>
        <v>6155</v>
      </c>
      <c r="F301" s="307"/>
      <c r="G301" s="306">
        <v>6155</v>
      </c>
    </row>
    <row r="302" spans="2:7">
      <c r="B302" s="280" t="s">
        <v>866</v>
      </c>
      <c r="C302" t="s">
        <v>867</v>
      </c>
      <c r="D302" t="s">
        <v>833</v>
      </c>
      <c r="E302" s="305">
        <f t="shared" si="4"/>
        <v>4904</v>
      </c>
      <c r="F302" s="307"/>
      <c r="G302" s="306">
        <v>4904</v>
      </c>
    </row>
    <row r="303" spans="2:7">
      <c r="B303" s="280" t="s">
        <v>868</v>
      </c>
      <c r="C303" t="s">
        <v>869</v>
      </c>
      <c r="D303" t="s">
        <v>833</v>
      </c>
      <c r="E303" s="305">
        <f t="shared" si="4"/>
        <v>6622</v>
      </c>
      <c r="F303" s="307">
        <v>144</v>
      </c>
      <c r="G303" s="306">
        <v>6478</v>
      </c>
    </row>
    <row r="304" spans="2:7">
      <c r="B304" s="280" t="s">
        <v>870</v>
      </c>
      <c r="C304" t="s">
        <v>871</v>
      </c>
      <c r="D304" t="s">
        <v>833</v>
      </c>
      <c r="E304" s="305">
        <f t="shared" si="4"/>
        <v>4341</v>
      </c>
      <c r="F304" s="307"/>
      <c r="G304" s="306">
        <v>4341</v>
      </c>
    </row>
    <row r="305" spans="2:7">
      <c r="B305" s="280" t="s">
        <v>872</v>
      </c>
      <c r="C305" t="s">
        <v>873</v>
      </c>
      <c r="D305" t="s">
        <v>833</v>
      </c>
      <c r="E305" s="305">
        <f t="shared" si="4"/>
        <v>3486</v>
      </c>
      <c r="F305" s="307"/>
      <c r="G305" s="306">
        <v>3486</v>
      </c>
    </row>
    <row r="306" spans="2:7">
      <c r="B306" s="280" t="s">
        <v>874</v>
      </c>
      <c r="C306" t="s">
        <v>875</v>
      </c>
      <c r="D306" t="s">
        <v>833</v>
      </c>
      <c r="E306" s="305">
        <f t="shared" si="4"/>
        <v>6148</v>
      </c>
      <c r="F306" s="307"/>
      <c r="G306" s="306">
        <v>6148</v>
      </c>
    </row>
    <row r="307" spans="2:7">
      <c r="B307" s="280" t="s">
        <v>876</v>
      </c>
      <c r="C307" t="s">
        <v>877</v>
      </c>
      <c r="D307" t="s">
        <v>833</v>
      </c>
      <c r="E307" s="305">
        <f t="shared" si="4"/>
        <v>4943</v>
      </c>
      <c r="F307" s="307"/>
      <c r="G307" s="306">
        <v>4943</v>
      </c>
    </row>
    <row r="308" spans="2:7">
      <c r="B308" s="280" t="s">
        <v>878</v>
      </c>
      <c r="C308" t="s">
        <v>879</v>
      </c>
      <c r="D308" t="s">
        <v>833</v>
      </c>
      <c r="E308" s="305">
        <f t="shared" si="4"/>
        <v>3653</v>
      </c>
      <c r="F308" s="307"/>
      <c r="G308" s="306">
        <v>3653</v>
      </c>
    </row>
    <row r="309" spans="2:7">
      <c r="B309" s="280" t="s">
        <v>880</v>
      </c>
      <c r="C309" t="s">
        <v>881</v>
      </c>
      <c r="D309" t="s">
        <v>833</v>
      </c>
      <c r="E309" s="305">
        <f t="shared" si="4"/>
        <v>4129</v>
      </c>
      <c r="F309" s="307"/>
      <c r="G309" s="306">
        <v>4129</v>
      </c>
    </row>
    <row r="310" spans="2:7">
      <c r="B310" s="280" t="s">
        <v>882</v>
      </c>
      <c r="C310" t="s">
        <v>883</v>
      </c>
      <c r="D310" t="s">
        <v>833</v>
      </c>
      <c r="E310" s="305">
        <f t="shared" si="4"/>
        <v>4605</v>
      </c>
      <c r="F310" s="307"/>
      <c r="G310" s="306">
        <v>4605</v>
      </c>
    </row>
    <row r="311" spans="2:7">
      <c r="B311" s="280" t="s">
        <v>884</v>
      </c>
      <c r="C311" t="s">
        <v>885</v>
      </c>
      <c r="D311" t="s">
        <v>833</v>
      </c>
      <c r="E311" s="305">
        <f t="shared" si="4"/>
        <v>4416</v>
      </c>
      <c r="F311" s="307"/>
      <c r="G311" s="306">
        <v>4416</v>
      </c>
    </row>
    <row r="312" spans="2:7">
      <c r="B312" s="280" t="s">
        <v>886</v>
      </c>
      <c r="C312" t="s">
        <v>887</v>
      </c>
      <c r="D312" t="s">
        <v>833</v>
      </c>
      <c r="E312" s="305">
        <f t="shared" si="4"/>
        <v>7048</v>
      </c>
      <c r="F312" s="307">
        <v>143</v>
      </c>
      <c r="G312" s="306">
        <v>6905</v>
      </c>
    </row>
    <row r="313" spans="2:7">
      <c r="B313" s="280" t="s">
        <v>888</v>
      </c>
      <c r="C313" t="s">
        <v>889</v>
      </c>
      <c r="D313" t="s">
        <v>833</v>
      </c>
      <c r="E313" s="305">
        <f t="shared" si="4"/>
        <v>3878</v>
      </c>
      <c r="F313" s="307"/>
      <c r="G313" s="306">
        <v>3878</v>
      </c>
    </row>
    <row r="314" spans="2:7">
      <c r="B314" s="280" t="s">
        <v>890</v>
      </c>
      <c r="C314" t="s">
        <v>891</v>
      </c>
      <c r="D314" t="s">
        <v>833</v>
      </c>
      <c r="E314" s="305">
        <f t="shared" si="4"/>
        <v>5641</v>
      </c>
      <c r="F314" s="307"/>
      <c r="G314" s="306">
        <v>5641</v>
      </c>
    </row>
    <row r="315" spans="2:7">
      <c r="B315" s="280" t="s">
        <v>892</v>
      </c>
      <c r="C315" t="s">
        <v>893</v>
      </c>
      <c r="D315" t="s">
        <v>833</v>
      </c>
      <c r="E315" s="305">
        <f t="shared" si="4"/>
        <v>3760</v>
      </c>
      <c r="F315" s="307"/>
      <c r="G315" s="306">
        <v>3760</v>
      </c>
    </row>
    <row r="316" spans="2:7">
      <c r="B316" s="280" t="s">
        <v>894</v>
      </c>
      <c r="C316" t="s">
        <v>895</v>
      </c>
      <c r="D316" t="s">
        <v>833</v>
      </c>
      <c r="E316" s="305">
        <f t="shared" si="4"/>
        <v>6118</v>
      </c>
      <c r="F316" s="307"/>
      <c r="G316" s="306">
        <v>6118</v>
      </c>
    </row>
    <row r="317" spans="2:7" ht="17" thickBot="1">
      <c r="B317" s="280" t="s">
        <v>896</v>
      </c>
      <c r="C317" t="s">
        <v>897</v>
      </c>
      <c r="D317" t="s">
        <v>833</v>
      </c>
      <c r="E317" s="309">
        <f t="shared" si="4"/>
        <v>13214</v>
      </c>
      <c r="F317" s="285"/>
      <c r="G317" s="310">
        <v>13214</v>
      </c>
    </row>
    <row r="318" spans="2:7">
      <c r="B318" s="288" t="s">
        <v>898</v>
      </c>
      <c r="C318" s="278" t="s">
        <v>899</v>
      </c>
      <c r="D318" s="278" t="s">
        <v>200</v>
      </c>
      <c r="E318" s="311">
        <f t="shared" si="4"/>
        <v>2857</v>
      </c>
      <c r="F318" s="289"/>
      <c r="G318" s="312">
        <v>2857</v>
      </c>
    </row>
    <row r="319" spans="2:7">
      <c r="B319" s="290" t="s">
        <v>900</v>
      </c>
      <c r="C319" t="s">
        <v>901</v>
      </c>
      <c r="D319" t="s">
        <v>200</v>
      </c>
      <c r="E319" s="305">
        <f t="shared" si="4"/>
        <v>5575</v>
      </c>
      <c r="F319" s="313"/>
      <c r="G319" s="306">
        <v>5575</v>
      </c>
    </row>
    <row r="320" spans="2:7">
      <c r="B320" s="290" t="s">
        <v>902</v>
      </c>
      <c r="C320" t="s">
        <v>903</v>
      </c>
      <c r="D320" t="s">
        <v>200</v>
      </c>
      <c r="E320" s="305">
        <f t="shared" si="4"/>
        <v>4099</v>
      </c>
      <c r="F320" s="313"/>
      <c r="G320" s="306">
        <v>4099</v>
      </c>
    </row>
    <row r="321" spans="2:7">
      <c r="B321" s="290" t="s">
        <v>904</v>
      </c>
      <c r="C321" t="s">
        <v>905</v>
      </c>
      <c r="D321" t="s">
        <v>200</v>
      </c>
      <c r="E321" s="305">
        <f t="shared" si="4"/>
        <v>3365</v>
      </c>
      <c r="F321" s="313"/>
      <c r="G321" s="306">
        <v>3365</v>
      </c>
    </row>
    <row r="322" spans="2:7">
      <c r="B322" s="290" t="s">
        <v>906</v>
      </c>
      <c r="C322" t="s">
        <v>907</v>
      </c>
      <c r="D322" t="s">
        <v>200</v>
      </c>
      <c r="E322" s="305">
        <f t="shared" si="4"/>
        <v>4448</v>
      </c>
      <c r="F322" s="313"/>
      <c r="G322" s="306">
        <v>4448</v>
      </c>
    </row>
    <row r="323" spans="2:7">
      <c r="B323" s="290" t="s">
        <v>908</v>
      </c>
      <c r="C323" t="s">
        <v>909</v>
      </c>
      <c r="D323" t="s">
        <v>200</v>
      </c>
      <c r="E323" s="305">
        <f t="shared" si="4"/>
        <v>4315</v>
      </c>
      <c r="F323" s="313"/>
      <c r="G323" s="306">
        <v>4315</v>
      </c>
    </row>
    <row r="324" spans="2:7">
      <c r="B324" s="290" t="s">
        <v>910</v>
      </c>
      <c r="C324" t="s">
        <v>911</v>
      </c>
      <c r="D324" t="s">
        <v>200</v>
      </c>
      <c r="E324" s="305">
        <f t="shared" si="4"/>
        <v>3076</v>
      </c>
      <c r="F324" s="313"/>
      <c r="G324" s="306">
        <v>3076</v>
      </c>
    </row>
    <row r="325" spans="2:7">
      <c r="B325" s="290" t="s">
        <v>912</v>
      </c>
      <c r="C325" t="s">
        <v>913</v>
      </c>
      <c r="D325" t="s">
        <v>200</v>
      </c>
      <c r="E325" s="305">
        <f t="shared" ref="E325:E384" si="5">G325+F325</f>
        <v>4977</v>
      </c>
      <c r="F325" s="313"/>
      <c r="G325" s="306">
        <v>4977</v>
      </c>
    </row>
    <row r="326" spans="2:7">
      <c r="B326" s="290" t="s">
        <v>914</v>
      </c>
      <c r="C326" s="291" t="s">
        <v>915</v>
      </c>
      <c r="D326" t="s">
        <v>200</v>
      </c>
      <c r="E326" s="305">
        <f t="shared" si="5"/>
        <v>6677</v>
      </c>
      <c r="F326" s="313"/>
      <c r="G326" s="306">
        <v>6677</v>
      </c>
    </row>
    <row r="327" spans="2:7">
      <c r="B327" s="290" t="s">
        <v>916</v>
      </c>
      <c r="C327" s="291" t="s">
        <v>917</v>
      </c>
      <c r="D327" t="s">
        <v>200</v>
      </c>
      <c r="E327" s="305">
        <f t="shared" si="5"/>
        <v>5803</v>
      </c>
      <c r="F327" s="313"/>
      <c r="G327" s="306">
        <v>5803</v>
      </c>
    </row>
    <row r="328" spans="2:7">
      <c r="B328" s="290" t="s">
        <v>918</v>
      </c>
      <c r="C328" s="291" t="s">
        <v>919</v>
      </c>
      <c r="D328" t="s">
        <v>200</v>
      </c>
      <c r="E328" s="305">
        <f t="shared" si="5"/>
        <v>3664</v>
      </c>
      <c r="F328" s="313"/>
      <c r="G328" s="306">
        <v>3664</v>
      </c>
    </row>
    <row r="329" spans="2:7">
      <c r="B329" s="290" t="s">
        <v>920</v>
      </c>
      <c r="C329" s="291" t="s">
        <v>921</v>
      </c>
      <c r="D329" t="s">
        <v>200</v>
      </c>
      <c r="E329" s="305">
        <f t="shared" si="5"/>
        <v>3264</v>
      </c>
      <c r="F329" s="313"/>
      <c r="G329" s="306">
        <v>3264</v>
      </c>
    </row>
    <row r="330" spans="2:7">
      <c r="B330" s="290" t="s">
        <v>922</v>
      </c>
      <c r="C330" s="291" t="s">
        <v>923</v>
      </c>
      <c r="D330" t="s">
        <v>200</v>
      </c>
      <c r="E330" s="305">
        <f t="shared" si="5"/>
        <v>3056</v>
      </c>
      <c r="F330" s="313"/>
      <c r="G330" s="306">
        <v>3056</v>
      </c>
    </row>
    <row r="331" spans="2:7">
      <c r="B331" s="290" t="s">
        <v>924</v>
      </c>
      <c r="C331" s="291" t="s">
        <v>925</v>
      </c>
      <c r="D331" t="s">
        <v>200</v>
      </c>
      <c r="E331" s="305">
        <f t="shared" si="5"/>
        <v>7620</v>
      </c>
      <c r="F331" s="313"/>
      <c r="G331" s="306">
        <v>7620</v>
      </c>
    </row>
    <row r="332" spans="2:7">
      <c r="B332" s="290" t="s">
        <v>926</v>
      </c>
      <c r="C332" t="s">
        <v>927</v>
      </c>
      <c r="D332" t="s">
        <v>200</v>
      </c>
      <c r="E332" s="305">
        <f t="shared" si="5"/>
        <v>5354</v>
      </c>
      <c r="F332" s="313">
        <v>2</v>
      </c>
      <c r="G332" s="306">
        <v>5352</v>
      </c>
    </row>
    <row r="333" spans="2:7">
      <c r="B333" s="290" t="s">
        <v>928</v>
      </c>
      <c r="C333" t="s">
        <v>929</v>
      </c>
      <c r="D333" t="s">
        <v>200</v>
      </c>
      <c r="E333" s="305">
        <f t="shared" si="5"/>
        <v>4341</v>
      </c>
      <c r="F333" s="313"/>
      <c r="G333" s="306">
        <v>4341</v>
      </c>
    </row>
    <row r="334" spans="2:7">
      <c r="B334" s="290" t="s">
        <v>930</v>
      </c>
      <c r="C334" t="s">
        <v>931</v>
      </c>
      <c r="D334" t="s">
        <v>200</v>
      </c>
      <c r="E334" s="305">
        <f t="shared" si="5"/>
        <v>1839</v>
      </c>
      <c r="F334" s="313"/>
      <c r="G334" s="306">
        <v>1839</v>
      </c>
    </row>
    <row r="335" spans="2:7">
      <c r="B335" s="290" t="s">
        <v>932</v>
      </c>
      <c r="C335" t="s">
        <v>933</v>
      </c>
      <c r="D335" t="s">
        <v>200</v>
      </c>
      <c r="E335" s="305">
        <f t="shared" si="5"/>
        <v>2552</v>
      </c>
      <c r="F335" s="313"/>
      <c r="G335" s="306">
        <v>2552</v>
      </c>
    </row>
    <row r="336" spans="2:7">
      <c r="B336" s="290" t="s">
        <v>934</v>
      </c>
      <c r="C336" s="291" t="s">
        <v>935</v>
      </c>
      <c r="D336" t="s">
        <v>200</v>
      </c>
      <c r="E336" s="305">
        <f t="shared" si="5"/>
        <v>3265</v>
      </c>
      <c r="F336" s="313"/>
      <c r="G336" s="306">
        <v>3265</v>
      </c>
    </row>
    <row r="337" spans="2:7">
      <c r="B337" s="290" t="s">
        <v>936</v>
      </c>
      <c r="C337" s="291" t="s">
        <v>937</v>
      </c>
      <c r="D337" t="s">
        <v>200</v>
      </c>
      <c r="E337" s="305">
        <f t="shared" si="5"/>
        <v>3587</v>
      </c>
      <c r="F337" s="313"/>
      <c r="G337" s="306">
        <v>3587</v>
      </c>
    </row>
    <row r="338" spans="2:7">
      <c r="B338" s="290" t="s">
        <v>938</v>
      </c>
      <c r="C338" t="s">
        <v>939</v>
      </c>
      <c r="D338" t="s">
        <v>200</v>
      </c>
      <c r="E338" s="305">
        <f t="shared" si="5"/>
        <v>6063</v>
      </c>
      <c r="F338" s="313"/>
      <c r="G338" s="306">
        <v>6063</v>
      </c>
    </row>
    <row r="339" spans="2:7" ht="17" thickBot="1">
      <c r="B339" s="290" t="s">
        <v>940</v>
      </c>
      <c r="C339" t="s">
        <v>941</v>
      </c>
      <c r="D339" t="s">
        <v>200</v>
      </c>
      <c r="E339" s="309">
        <f t="shared" si="5"/>
        <v>1620</v>
      </c>
      <c r="F339" s="292"/>
      <c r="G339" s="310">
        <v>1620</v>
      </c>
    </row>
    <row r="340" spans="2:7">
      <c r="B340" s="293" t="s">
        <v>942</v>
      </c>
      <c r="C340" s="278" t="s">
        <v>943</v>
      </c>
      <c r="D340" s="278" t="s">
        <v>203</v>
      </c>
      <c r="E340" s="311">
        <f t="shared" si="5"/>
        <v>1332</v>
      </c>
      <c r="F340" s="286"/>
      <c r="G340" s="312">
        <v>1332</v>
      </c>
    </row>
    <row r="341" spans="2:7">
      <c r="B341" s="294" t="s">
        <v>944</v>
      </c>
      <c r="C341" t="s">
        <v>945</v>
      </c>
      <c r="D341" t="s">
        <v>203</v>
      </c>
      <c r="E341" s="305">
        <f t="shared" si="5"/>
        <v>6863</v>
      </c>
      <c r="F341" s="307">
        <v>4</v>
      </c>
      <c r="G341" s="306">
        <v>6859</v>
      </c>
    </row>
    <row r="342" spans="2:7">
      <c r="B342" s="294" t="s">
        <v>946</v>
      </c>
      <c r="C342" t="s">
        <v>947</v>
      </c>
      <c r="D342" t="s">
        <v>203</v>
      </c>
      <c r="E342" s="305">
        <f t="shared" si="5"/>
        <v>3957</v>
      </c>
      <c r="F342" s="307"/>
      <c r="G342" s="306">
        <v>3957</v>
      </c>
    </row>
    <row r="343" spans="2:7">
      <c r="B343" s="294" t="s">
        <v>948</v>
      </c>
      <c r="C343" t="s">
        <v>949</v>
      </c>
      <c r="D343" t="s">
        <v>203</v>
      </c>
      <c r="E343" s="305">
        <f t="shared" si="5"/>
        <v>3123</v>
      </c>
      <c r="F343" s="307"/>
      <c r="G343" s="306">
        <v>3123</v>
      </c>
    </row>
    <row r="344" spans="2:7">
      <c r="B344" s="294" t="s">
        <v>950</v>
      </c>
      <c r="C344" t="s">
        <v>951</v>
      </c>
      <c r="D344" t="s">
        <v>203</v>
      </c>
      <c r="E344" s="305">
        <f t="shared" si="5"/>
        <v>2487</v>
      </c>
      <c r="F344" s="307"/>
      <c r="G344" s="306">
        <v>2487</v>
      </c>
    </row>
    <row r="345" spans="2:7">
      <c r="B345" s="294" t="s">
        <v>952</v>
      </c>
      <c r="C345" t="s">
        <v>953</v>
      </c>
      <c r="D345" t="s">
        <v>203</v>
      </c>
      <c r="E345" s="305">
        <f t="shared" si="5"/>
        <v>962</v>
      </c>
      <c r="F345" s="307"/>
      <c r="G345" s="306">
        <v>962</v>
      </c>
    </row>
    <row r="346" spans="2:7">
      <c r="B346" s="294" t="s">
        <v>954</v>
      </c>
      <c r="C346" t="s">
        <v>955</v>
      </c>
      <c r="D346" t="s">
        <v>203</v>
      </c>
      <c r="E346" s="305">
        <f t="shared" si="5"/>
        <v>4146</v>
      </c>
      <c r="F346" s="307"/>
      <c r="G346" s="306">
        <v>4146</v>
      </c>
    </row>
    <row r="347" spans="2:7">
      <c r="B347" s="294" t="s">
        <v>956</v>
      </c>
      <c r="C347" t="s">
        <v>957</v>
      </c>
      <c r="D347" t="s">
        <v>203</v>
      </c>
      <c r="E347" s="305">
        <f t="shared" si="5"/>
        <v>7787</v>
      </c>
      <c r="F347" s="307">
        <v>1</v>
      </c>
      <c r="G347" s="306">
        <v>7786</v>
      </c>
    </row>
    <row r="348" spans="2:7">
      <c r="B348" s="294" t="s">
        <v>958</v>
      </c>
      <c r="C348" t="s">
        <v>959</v>
      </c>
      <c r="D348" t="s">
        <v>203</v>
      </c>
      <c r="E348" s="305">
        <f t="shared" si="5"/>
        <v>2318</v>
      </c>
      <c r="F348" s="307"/>
      <c r="G348" s="306">
        <v>2318</v>
      </c>
    </row>
    <row r="349" spans="2:7">
      <c r="B349" s="294" t="s">
        <v>960</v>
      </c>
      <c r="C349" t="s">
        <v>961</v>
      </c>
      <c r="D349" t="s">
        <v>203</v>
      </c>
      <c r="E349" s="305">
        <f t="shared" si="5"/>
        <v>2954</v>
      </c>
      <c r="F349" s="307"/>
      <c r="G349" s="306">
        <v>2954</v>
      </c>
    </row>
    <row r="350" spans="2:7">
      <c r="B350" s="294" t="s">
        <v>962</v>
      </c>
      <c r="C350" t="s">
        <v>963</v>
      </c>
      <c r="D350" t="s">
        <v>203</v>
      </c>
      <c r="E350" s="305">
        <f t="shared" si="5"/>
        <v>3313</v>
      </c>
      <c r="F350" s="307"/>
      <c r="G350" s="306">
        <v>3313</v>
      </c>
    </row>
    <row r="351" spans="2:7">
      <c r="B351" s="294" t="s">
        <v>964</v>
      </c>
      <c r="C351" t="s">
        <v>965</v>
      </c>
      <c r="D351" t="s">
        <v>203</v>
      </c>
      <c r="E351" s="305">
        <f t="shared" si="5"/>
        <v>4188</v>
      </c>
      <c r="F351" s="307"/>
      <c r="G351" s="306">
        <v>4188</v>
      </c>
    </row>
    <row r="352" spans="2:7">
      <c r="B352" s="294" t="s">
        <v>966</v>
      </c>
      <c r="C352" t="s">
        <v>967</v>
      </c>
      <c r="D352" t="s">
        <v>203</v>
      </c>
      <c r="E352" s="305">
        <f t="shared" si="5"/>
        <v>726</v>
      </c>
      <c r="F352" s="307"/>
      <c r="G352" s="306">
        <v>726</v>
      </c>
    </row>
    <row r="353" spans="2:7">
      <c r="B353" s="294" t="s">
        <v>968</v>
      </c>
      <c r="C353" t="s">
        <v>969</v>
      </c>
      <c r="D353" t="s">
        <v>203</v>
      </c>
      <c r="E353" s="305">
        <f t="shared" si="5"/>
        <v>4480</v>
      </c>
      <c r="F353" s="307"/>
      <c r="G353" s="306">
        <v>4480</v>
      </c>
    </row>
    <row r="354" spans="2:7">
      <c r="B354" s="294" t="s">
        <v>970</v>
      </c>
      <c r="C354" t="s">
        <v>971</v>
      </c>
      <c r="D354" t="s">
        <v>203</v>
      </c>
      <c r="E354" s="305">
        <f t="shared" si="5"/>
        <v>650</v>
      </c>
      <c r="F354" s="307"/>
      <c r="G354" s="306">
        <v>650</v>
      </c>
    </row>
    <row r="355" spans="2:7">
      <c r="B355" s="294" t="s">
        <v>972</v>
      </c>
      <c r="C355" t="s">
        <v>973</v>
      </c>
      <c r="D355" t="s">
        <v>203</v>
      </c>
      <c r="E355" s="305">
        <f t="shared" si="5"/>
        <v>3564</v>
      </c>
      <c r="F355" s="307"/>
      <c r="G355" s="306">
        <v>3564</v>
      </c>
    </row>
    <row r="356" spans="2:7">
      <c r="B356" s="294" t="s">
        <v>974</v>
      </c>
      <c r="C356" t="s">
        <v>975</v>
      </c>
      <c r="D356" t="s">
        <v>203</v>
      </c>
      <c r="E356" s="305">
        <f t="shared" si="5"/>
        <v>8514</v>
      </c>
      <c r="F356" s="307"/>
      <c r="G356" s="306">
        <v>8514</v>
      </c>
    </row>
    <row r="357" spans="2:7">
      <c r="B357" s="294" t="s">
        <v>976</v>
      </c>
      <c r="C357" t="s">
        <v>977</v>
      </c>
      <c r="D357" t="s">
        <v>203</v>
      </c>
      <c r="E357" s="305">
        <f t="shared" si="5"/>
        <v>2905</v>
      </c>
      <c r="F357" s="307"/>
      <c r="G357" s="306">
        <v>2905</v>
      </c>
    </row>
    <row r="358" spans="2:7">
      <c r="B358" s="294" t="s">
        <v>978</v>
      </c>
      <c r="C358" t="s">
        <v>979</v>
      </c>
      <c r="D358" t="s">
        <v>203</v>
      </c>
      <c r="E358" s="305">
        <f t="shared" si="5"/>
        <v>6243</v>
      </c>
      <c r="F358" s="307"/>
      <c r="G358" s="306">
        <v>6243</v>
      </c>
    </row>
    <row r="359" spans="2:7">
      <c r="B359" s="294" t="s">
        <v>980</v>
      </c>
      <c r="C359" t="s">
        <v>981</v>
      </c>
      <c r="D359" t="s">
        <v>203</v>
      </c>
      <c r="E359" s="305">
        <f t="shared" si="5"/>
        <v>9740</v>
      </c>
      <c r="F359" s="307">
        <v>5</v>
      </c>
      <c r="G359" s="306">
        <v>9735</v>
      </c>
    </row>
    <row r="360" spans="2:7">
      <c r="B360" s="294" t="s">
        <v>982</v>
      </c>
      <c r="C360" t="s">
        <v>983</v>
      </c>
      <c r="D360" t="s">
        <v>203</v>
      </c>
      <c r="E360" s="305">
        <f t="shared" si="5"/>
        <v>3407</v>
      </c>
      <c r="F360" s="307"/>
      <c r="G360" s="306">
        <v>3407</v>
      </c>
    </row>
    <row r="361" spans="2:7">
      <c r="B361" s="294" t="s">
        <v>984</v>
      </c>
      <c r="C361" t="s">
        <v>985</v>
      </c>
      <c r="D361" t="s">
        <v>203</v>
      </c>
      <c r="E361" s="305">
        <f t="shared" si="5"/>
        <v>13257</v>
      </c>
      <c r="F361" s="307">
        <v>10</v>
      </c>
      <c r="G361" s="306">
        <v>13247</v>
      </c>
    </row>
    <row r="362" spans="2:7">
      <c r="B362" s="294" t="s">
        <v>986</v>
      </c>
      <c r="C362" t="s">
        <v>987</v>
      </c>
      <c r="D362" t="s">
        <v>203</v>
      </c>
      <c r="E362" s="305">
        <f t="shared" si="5"/>
        <v>4648</v>
      </c>
      <c r="F362" s="307"/>
      <c r="G362" s="306">
        <v>4648</v>
      </c>
    </row>
    <row r="363" spans="2:7">
      <c r="B363" s="294" t="s">
        <v>988</v>
      </c>
      <c r="C363" t="s">
        <v>989</v>
      </c>
      <c r="D363" t="s">
        <v>203</v>
      </c>
      <c r="E363" s="305">
        <f t="shared" si="5"/>
        <v>2382</v>
      </c>
      <c r="F363" s="307"/>
      <c r="G363" s="306">
        <v>2382</v>
      </c>
    </row>
    <row r="364" spans="2:7">
      <c r="B364" s="294" t="s">
        <v>990</v>
      </c>
      <c r="C364" t="s">
        <v>991</v>
      </c>
      <c r="D364" t="s">
        <v>203</v>
      </c>
      <c r="E364" s="305">
        <f t="shared" si="5"/>
        <v>4088</v>
      </c>
      <c r="F364" s="307"/>
      <c r="G364" s="306">
        <v>4088</v>
      </c>
    </row>
    <row r="365" spans="2:7">
      <c r="B365" s="294" t="s">
        <v>992</v>
      </c>
      <c r="C365" t="s">
        <v>993</v>
      </c>
      <c r="D365" t="s">
        <v>203</v>
      </c>
      <c r="E365" s="305">
        <f t="shared" si="5"/>
        <v>3978</v>
      </c>
      <c r="F365" s="307"/>
      <c r="G365" s="306">
        <v>3978</v>
      </c>
    </row>
    <row r="366" spans="2:7">
      <c r="B366" s="294" t="s">
        <v>994</v>
      </c>
      <c r="C366" t="s">
        <v>995</v>
      </c>
      <c r="D366" t="s">
        <v>203</v>
      </c>
      <c r="E366" s="305">
        <f t="shared" si="5"/>
        <v>4409</v>
      </c>
      <c r="F366" s="307"/>
      <c r="G366" s="306">
        <v>4409</v>
      </c>
    </row>
    <row r="367" spans="2:7">
      <c r="B367" s="294" t="s">
        <v>996</v>
      </c>
      <c r="C367" t="s">
        <v>997</v>
      </c>
      <c r="D367" t="s">
        <v>203</v>
      </c>
      <c r="E367" s="305">
        <f t="shared" si="5"/>
        <v>3250</v>
      </c>
      <c r="F367" s="307"/>
      <c r="G367" s="306">
        <v>3250</v>
      </c>
    </row>
    <row r="368" spans="2:7">
      <c r="B368" s="294" t="s">
        <v>998</v>
      </c>
      <c r="C368" t="s">
        <v>999</v>
      </c>
      <c r="D368" t="s">
        <v>203</v>
      </c>
      <c r="E368" s="305">
        <f t="shared" si="5"/>
        <v>10145</v>
      </c>
      <c r="F368" s="307">
        <v>1</v>
      </c>
      <c r="G368" s="306">
        <v>10144</v>
      </c>
    </row>
    <row r="369" spans="2:7">
      <c r="B369" s="294" t="s">
        <v>1000</v>
      </c>
      <c r="C369" t="s">
        <v>1001</v>
      </c>
      <c r="D369" t="s">
        <v>203</v>
      </c>
      <c r="E369" s="305">
        <f t="shared" si="5"/>
        <v>5405</v>
      </c>
      <c r="F369" s="307"/>
      <c r="G369" s="306">
        <v>5405</v>
      </c>
    </row>
    <row r="370" spans="2:7">
      <c r="B370" s="294" t="s">
        <v>1002</v>
      </c>
      <c r="C370" t="s">
        <v>1003</v>
      </c>
      <c r="D370" t="s">
        <v>203</v>
      </c>
      <c r="E370" s="305">
        <f t="shared" si="5"/>
        <v>15438</v>
      </c>
      <c r="F370" s="307"/>
      <c r="G370" s="306">
        <v>15438</v>
      </c>
    </row>
    <row r="371" spans="2:7" ht="17" thickBot="1">
      <c r="B371" s="295" t="s">
        <v>1004</v>
      </c>
      <c r="C371" s="284" t="s">
        <v>1005</v>
      </c>
      <c r="D371" s="284" t="s">
        <v>203</v>
      </c>
      <c r="E371" s="309">
        <f t="shared" si="5"/>
        <v>7905</v>
      </c>
      <c r="F371" s="285"/>
      <c r="G371" s="310">
        <v>7905</v>
      </c>
    </row>
    <row r="372" spans="2:7">
      <c r="B372" s="75" t="s">
        <v>1006</v>
      </c>
      <c r="C372" s="278" t="s">
        <v>1007</v>
      </c>
      <c r="D372" s="278" t="s">
        <v>206</v>
      </c>
      <c r="E372" s="311">
        <f>G372+F372</f>
        <v>3375</v>
      </c>
      <c r="F372" s="279">
        <v>43</v>
      </c>
      <c r="G372" s="314">
        <v>3332</v>
      </c>
    </row>
    <row r="373" spans="2:7">
      <c r="B373" s="44" t="s">
        <v>1008</v>
      </c>
      <c r="C373" t="s">
        <v>1009</v>
      </c>
      <c r="D373" t="s">
        <v>206</v>
      </c>
      <c r="E373" s="305">
        <f t="shared" si="5"/>
        <v>5197</v>
      </c>
      <c r="F373" s="307">
        <v>47</v>
      </c>
      <c r="G373" s="306">
        <v>5150</v>
      </c>
    </row>
    <row r="374" spans="2:7">
      <c r="B374" s="44" t="s">
        <v>1010</v>
      </c>
      <c r="C374" t="s">
        <v>1011</v>
      </c>
      <c r="D374" t="s">
        <v>206</v>
      </c>
      <c r="E374" s="305">
        <f t="shared" si="5"/>
        <v>7531</v>
      </c>
      <c r="F374" s="307">
        <v>253</v>
      </c>
      <c r="G374" s="306">
        <v>7278</v>
      </c>
    </row>
    <row r="375" spans="2:7">
      <c r="B375" s="44" t="s">
        <v>1012</v>
      </c>
      <c r="C375" t="s">
        <v>1013</v>
      </c>
      <c r="D375" t="s">
        <v>206</v>
      </c>
      <c r="E375" s="305">
        <f t="shared" si="5"/>
        <v>4049</v>
      </c>
      <c r="F375" s="307">
        <v>39</v>
      </c>
      <c r="G375" s="306">
        <v>4010</v>
      </c>
    </row>
    <row r="376" spans="2:7">
      <c r="B376" s="44" t="s">
        <v>1014</v>
      </c>
      <c r="C376" t="s">
        <v>1015</v>
      </c>
      <c r="D376" t="s">
        <v>206</v>
      </c>
      <c r="E376" s="305">
        <f t="shared" si="5"/>
        <v>3452</v>
      </c>
      <c r="F376" s="307">
        <v>8</v>
      </c>
      <c r="G376" s="306">
        <v>3444</v>
      </c>
    </row>
    <row r="377" spans="2:7">
      <c r="B377" s="44" t="s">
        <v>1016</v>
      </c>
      <c r="C377" t="s">
        <v>1017</v>
      </c>
      <c r="D377" t="s">
        <v>206</v>
      </c>
      <c r="E377" s="305">
        <f t="shared" si="5"/>
        <v>5758</v>
      </c>
      <c r="F377" s="307">
        <v>63</v>
      </c>
      <c r="G377" s="306">
        <v>5695</v>
      </c>
    </row>
    <row r="378" spans="2:7">
      <c r="B378" s="44" t="s">
        <v>1018</v>
      </c>
      <c r="C378" t="s">
        <v>1019</v>
      </c>
      <c r="D378" t="s">
        <v>206</v>
      </c>
      <c r="E378" s="305">
        <f t="shared" si="5"/>
        <v>3449</v>
      </c>
      <c r="F378" s="307">
        <v>54</v>
      </c>
      <c r="G378" s="306">
        <v>3395</v>
      </c>
    </row>
    <row r="379" spans="2:7">
      <c r="B379" s="44" t="s">
        <v>1020</v>
      </c>
      <c r="C379" t="s">
        <v>1021</v>
      </c>
      <c r="D379" t="s">
        <v>206</v>
      </c>
      <c r="E379" s="305">
        <f t="shared" si="5"/>
        <v>3449</v>
      </c>
      <c r="F379" s="307">
        <v>87</v>
      </c>
      <c r="G379" s="306">
        <v>3362</v>
      </c>
    </row>
    <row r="380" spans="2:7">
      <c r="B380" s="44" t="s">
        <v>1022</v>
      </c>
      <c r="C380" t="s">
        <v>1023</v>
      </c>
      <c r="D380" t="s">
        <v>206</v>
      </c>
      <c r="E380" s="305">
        <f t="shared" si="5"/>
        <v>4065</v>
      </c>
      <c r="F380" s="307">
        <v>71</v>
      </c>
      <c r="G380" s="306">
        <v>3994</v>
      </c>
    </row>
    <row r="381" spans="2:7">
      <c r="B381" s="44" t="s">
        <v>1024</v>
      </c>
      <c r="C381" t="s">
        <v>1025</v>
      </c>
      <c r="D381" t="s">
        <v>206</v>
      </c>
      <c r="E381" s="305">
        <f t="shared" si="5"/>
        <v>4857</v>
      </c>
      <c r="F381" s="307">
        <v>72</v>
      </c>
      <c r="G381" s="306">
        <v>4785</v>
      </c>
    </row>
    <row r="382" spans="2:7" ht="17" thickBot="1">
      <c r="B382" s="50" t="s">
        <v>1026</v>
      </c>
      <c r="C382" s="284" t="s">
        <v>1027</v>
      </c>
      <c r="D382" s="284" t="s">
        <v>206</v>
      </c>
      <c r="E382" s="309">
        <f t="shared" si="5"/>
        <v>4147</v>
      </c>
      <c r="F382" s="285">
        <v>86</v>
      </c>
      <c r="G382" s="310">
        <v>4061</v>
      </c>
    </row>
    <row r="383" spans="2:7">
      <c r="B383" s="277" t="s">
        <v>208</v>
      </c>
      <c r="C383" s="278" t="s">
        <v>209</v>
      </c>
      <c r="D383" s="278" t="s">
        <v>209</v>
      </c>
      <c r="E383" s="311">
        <f t="shared" si="5"/>
        <v>6648</v>
      </c>
      <c r="F383" s="286"/>
      <c r="G383" s="315">
        <v>6648</v>
      </c>
    </row>
    <row r="384" spans="2:7" ht="17" thickBot="1">
      <c r="B384" s="287" t="s">
        <v>211</v>
      </c>
      <c r="C384" s="284" t="s">
        <v>212</v>
      </c>
      <c r="D384" s="284" t="s">
        <v>212</v>
      </c>
      <c r="E384" s="316">
        <f t="shared" si="5"/>
        <v>4655</v>
      </c>
      <c r="F384" s="317"/>
      <c r="G384" s="318">
        <v>4655</v>
      </c>
    </row>
    <row r="385" spans="5:6">
      <c r="E385" s="264">
        <f>SUM(E4:E384)</f>
        <v>1771908</v>
      </c>
      <c r="F385" s="240"/>
    </row>
    <row r="386" spans="5:6">
      <c r="E386" t="s">
        <v>1031</v>
      </c>
    </row>
  </sheetData>
  <mergeCells count="1"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F756-AA7E-294C-88AA-57F4BD219577}">
  <sheetPr codeName="Sheet8">
    <tabColor theme="1"/>
  </sheetPr>
  <dimension ref="C2:DG85"/>
  <sheetViews>
    <sheetView tabSelected="1" zoomScale="39" zoomScaleNormal="100" workbookViewId="0">
      <selection activeCell="X22" sqref="X22"/>
    </sheetView>
  </sheetViews>
  <sheetFormatPr baseColWidth="10" defaultRowHeight="16"/>
  <cols>
    <col min="1" max="1" width="10.83203125" style="1"/>
    <col min="2" max="2" width="7.6640625" style="1" customWidth="1"/>
    <col min="3" max="3" width="13.33203125" style="1" customWidth="1"/>
    <col min="4" max="4" width="9.5" style="1" customWidth="1"/>
    <col min="5" max="5" width="15.33203125" style="1" customWidth="1"/>
    <col min="6" max="6" width="13.6640625" style="1" customWidth="1"/>
    <col min="7" max="7" width="7.6640625" style="1" customWidth="1"/>
    <col min="8" max="8" width="10.83203125" style="1"/>
    <col min="9" max="9" width="10.6640625" style="1" customWidth="1"/>
    <col min="10" max="10" width="2.83203125" style="1" customWidth="1"/>
    <col min="11" max="11" width="8.6640625" style="1" customWidth="1"/>
    <col min="12" max="12" width="10" style="1" customWidth="1"/>
    <col min="13" max="13" width="10.6640625" style="1" customWidth="1"/>
    <col min="14" max="14" width="5.6640625" style="1" customWidth="1"/>
    <col min="15" max="15" width="9" style="1" customWidth="1"/>
    <col min="16" max="16" width="12.6640625" style="1" customWidth="1"/>
    <col min="17" max="17" width="11.33203125" style="1" customWidth="1"/>
    <col min="18" max="18" width="4" style="1" customWidth="1"/>
    <col min="19" max="19" width="12.1640625" style="1" customWidth="1"/>
    <col min="20" max="20" width="10.1640625" style="1" customWidth="1"/>
    <col min="21" max="21" width="14.6640625" style="1" customWidth="1"/>
    <col min="22" max="22" width="10.6640625" style="1" customWidth="1"/>
    <col min="23" max="23" width="8.33203125" style="1" customWidth="1"/>
    <col min="24" max="24" width="4.6640625" style="1" customWidth="1"/>
    <col min="25" max="25" width="16.83203125" style="1" customWidth="1"/>
    <col min="26" max="26" width="20" style="1" customWidth="1"/>
    <col min="27" max="27" width="13.6640625" style="1" customWidth="1"/>
    <col min="28" max="28" width="12.5" style="1" customWidth="1"/>
    <col min="29" max="29" width="10.1640625" style="1" customWidth="1"/>
    <col min="30" max="30" width="15.5" style="1" customWidth="1"/>
    <col min="31" max="31" width="6.1640625" style="1" customWidth="1"/>
    <col min="32" max="32" width="5" style="1" customWidth="1"/>
    <col min="33" max="36" width="10.83203125" style="1"/>
    <col min="37" max="37" width="12.1640625" style="1" customWidth="1"/>
    <col min="38" max="38" width="7.1640625" style="1" customWidth="1"/>
    <col min="39" max="39" width="6.1640625" style="1" customWidth="1"/>
    <col min="40" max="40" width="7.5" style="1" customWidth="1"/>
    <col min="41" max="41" width="2.5" style="1" customWidth="1"/>
    <col min="42" max="42" width="10.83203125" style="1"/>
    <col min="43" max="43" width="11.6640625" style="1" customWidth="1"/>
    <col min="44" max="44" width="12" style="1" customWidth="1"/>
    <col min="45" max="45" width="1.6640625" style="1" customWidth="1"/>
    <col min="46" max="46" width="7.6640625" style="1" customWidth="1"/>
    <col min="47" max="47" width="14.1640625" style="1" customWidth="1"/>
    <col min="48" max="48" width="12.6640625" style="1" customWidth="1"/>
    <col min="49" max="49" width="3.33203125" style="1" customWidth="1"/>
    <col min="50" max="50" width="8" style="1" customWidth="1"/>
    <col min="51" max="51" width="7.33203125" style="1" customWidth="1"/>
    <col min="52" max="52" width="15" style="1" bestFit="1" customWidth="1"/>
    <col min="53" max="53" width="9.33203125" style="1" customWidth="1"/>
    <col min="54" max="54" width="10.83203125" style="1" customWidth="1"/>
    <col min="55" max="55" width="3.5" style="1" customWidth="1"/>
    <col min="56" max="56" width="12" style="1" customWidth="1"/>
    <col min="57" max="57" width="20.6640625" style="1" customWidth="1"/>
    <col min="58" max="58" width="12.33203125" style="1" bestFit="1" customWidth="1"/>
    <col min="59" max="59" width="11.1640625" style="1" customWidth="1"/>
    <col min="60" max="60" width="12.5" style="1" customWidth="1"/>
    <col min="61" max="61" width="12.33203125" style="1" customWidth="1"/>
    <col min="62" max="62" width="6.83203125" style="1" customWidth="1"/>
    <col min="63" max="63" width="5.33203125" style="1" customWidth="1"/>
    <col min="64" max="64" width="5.1640625" style="1" customWidth="1"/>
    <col min="65" max="72" width="10.83203125" style="1"/>
    <col min="73" max="73" width="14.33203125" style="1" customWidth="1"/>
    <col min="74" max="74" width="10.83203125" style="1"/>
    <col min="75" max="75" width="13.1640625" style="1" customWidth="1"/>
    <col min="76" max="76" width="13.33203125" style="1" customWidth="1"/>
    <col min="77" max="77" width="8.83203125" style="1" customWidth="1"/>
    <col min="78" max="78" width="10.83203125" style="1"/>
    <col min="79" max="79" width="12.83203125" style="1" customWidth="1"/>
    <col min="80" max="80" width="9.5" style="1" customWidth="1"/>
    <col min="81" max="81" width="7.6640625" style="1" customWidth="1"/>
    <col min="82" max="82" width="13" style="1" customWidth="1"/>
    <col min="83" max="83" width="16.6640625" style="1" customWidth="1"/>
    <col min="84" max="84" width="17.1640625" style="1" customWidth="1"/>
    <col min="85" max="85" width="14.1640625" style="1" customWidth="1"/>
    <col min="86" max="86" width="7.83203125" style="1" customWidth="1"/>
    <col min="87" max="91" width="10.83203125" style="1"/>
    <col min="92" max="92" width="21.6640625" style="1" customWidth="1"/>
    <col min="93" max="95" width="10.83203125" style="1"/>
    <col min="96" max="96" width="4.5" style="1" customWidth="1"/>
    <col min="97" max="97" width="10.83203125" style="1"/>
    <col min="98" max="98" width="15.1640625" style="1" customWidth="1"/>
    <col min="99" max="99" width="10.83203125" style="1"/>
    <col min="100" max="100" width="5.1640625" style="1" customWidth="1"/>
    <col min="101" max="101" width="10.83203125" style="1"/>
    <col min="102" max="102" width="14.33203125" style="1" customWidth="1"/>
    <col min="103" max="103" width="14.1640625" style="1" customWidth="1"/>
    <col min="104" max="104" width="4.83203125" style="1" customWidth="1"/>
    <col min="105" max="105" width="10.83203125" style="1"/>
    <col min="106" max="106" width="16.83203125" style="1" customWidth="1"/>
    <col min="107" max="107" width="13.6640625" style="1" customWidth="1"/>
    <col min="108" max="108" width="11.6640625" style="1" bestFit="1" customWidth="1"/>
    <col min="109" max="109" width="8.83203125" style="1" customWidth="1"/>
    <col min="110" max="110" width="9.1640625" style="1" customWidth="1"/>
    <col min="111" max="16384" width="10.83203125" style="1"/>
  </cols>
  <sheetData>
    <row r="2" spans="3:111" ht="47">
      <c r="C2" s="2"/>
      <c r="D2" s="2" t="s">
        <v>1032</v>
      </c>
      <c r="AJ2" s="2" t="s">
        <v>1033</v>
      </c>
      <c r="AL2" s="2"/>
      <c r="BP2" s="2" t="s">
        <v>1034</v>
      </c>
      <c r="CM2" s="2" t="s">
        <v>1035</v>
      </c>
    </row>
    <row r="4" spans="3:111" ht="17" thickBot="1">
      <c r="D4" s="446" t="str">
        <f>'[1]Iteration II Simulation'!D11</f>
        <v>Q1</v>
      </c>
      <c r="E4" s="446"/>
      <c r="F4" s="446"/>
      <c r="H4" s="446" t="s">
        <v>74</v>
      </c>
      <c r="I4" s="446"/>
      <c r="J4" s="446"/>
      <c r="K4" s="446"/>
    </row>
    <row r="5" spans="3:111" ht="17" customHeight="1" thickTop="1">
      <c r="D5" s="447" t="str">
        <f>'[1]Iteration II Simulation'!E11</f>
        <v>Please enter the outward postcode (First 3-4 characters of your postcode) of the area in which your residence is located.</v>
      </c>
      <c r="E5" s="447"/>
      <c r="F5" s="447"/>
      <c r="G5" s="3"/>
      <c r="H5" s="447" t="str">
        <f>'[1]Iteration II Simulation'!E14</f>
        <v>How do you usually commute to work, college or school?</v>
      </c>
      <c r="I5" s="447"/>
      <c r="J5" s="447"/>
      <c r="K5" s="447"/>
      <c r="L5" s="4"/>
    </row>
    <row r="6" spans="3:111" ht="17" customHeight="1">
      <c r="D6" s="447"/>
      <c r="E6" s="447"/>
      <c r="F6" s="447"/>
      <c r="H6" s="447"/>
      <c r="I6" s="447"/>
      <c r="J6" s="447"/>
      <c r="K6" s="447"/>
    </row>
    <row r="7" spans="3:111" ht="17" thickBot="1">
      <c r="D7" s="447"/>
      <c r="E7" s="447"/>
      <c r="F7" s="447"/>
      <c r="I7" s="5"/>
    </row>
    <row r="8" spans="3:111" ht="18" thickTop="1" thickBot="1">
      <c r="D8" s="6"/>
      <c r="G8" s="6"/>
      <c r="H8" s="497" t="s">
        <v>0</v>
      </c>
      <c r="I8" s="498"/>
      <c r="J8" s="7"/>
      <c r="K8" s="501"/>
      <c r="L8" s="501"/>
      <c r="M8" s="7"/>
      <c r="N8" s="7"/>
      <c r="O8" s="7"/>
      <c r="P8" s="7"/>
      <c r="Q8" s="7"/>
      <c r="R8" s="7"/>
      <c r="S8" s="446" t="str">
        <f>'[1]Iteration II Simulation'!D37</f>
        <v>Q3</v>
      </c>
      <c r="T8" s="446"/>
      <c r="U8" s="7"/>
      <c r="V8" s="446" t="str">
        <f>'[1]Iteration II Simulation'!D43</f>
        <v>Q4</v>
      </c>
      <c r="W8" s="446"/>
      <c r="X8" s="7"/>
      <c r="Y8" s="446" t="str">
        <f>'[1]Iteration II Simulation'!D50</f>
        <v>Q5</v>
      </c>
      <c r="Z8" s="446"/>
      <c r="AA8" s="7"/>
      <c r="AB8" s="446" t="str">
        <f>'[1]Iteration II Simulation'!D54</f>
        <v>Q6</v>
      </c>
      <c r="AC8" s="446"/>
      <c r="AD8" s="446"/>
      <c r="AG8" s="454" t="s">
        <v>1</v>
      </c>
      <c r="AH8" s="8"/>
      <c r="AM8" s="7"/>
      <c r="AN8" s="448" t="s">
        <v>2</v>
      </c>
      <c r="AO8" s="7"/>
      <c r="AP8" s="9"/>
      <c r="AQ8" s="9"/>
      <c r="AR8" s="7"/>
      <c r="AS8" s="7"/>
      <c r="AT8" s="7"/>
      <c r="AU8" s="7"/>
      <c r="AV8" s="7"/>
      <c r="AW8" s="7"/>
      <c r="AX8" s="446" t="str">
        <f>'[1]Iteration II Simulation'!D84</f>
        <v>Q12</v>
      </c>
      <c r="AY8" s="446"/>
      <c r="AZ8" s="7"/>
      <c r="BA8" s="446" t="str">
        <f>'[1]Iteration II Simulation'!D90</f>
        <v>Q13</v>
      </c>
      <c r="BB8" s="446"/>
      <c r="BC8" s="7"/>
      <c r="BD8" s="446" t="str">
        <f>'[1]Iteration II Simulation'!D97</f>
        <v>Q14</v>
      </c>
      <c r="BE8" s="446"/>
      <c r="BF8" s="446"/>
      <c r="BG8" s="7"/>
      <c r="BH8" s="446" t="str">
        <f>'[1]Iteration II Simulation'!D101</f>
        <v>Q15</v>
      </c>
      <c r="BI8" s="446"/>
      <c r="BJ8" s="446"/>
      <c r="BM8" s="454" t="str">
        <f>'[1]Iteration II Simulation'!M79</f>
        <v>Q16</v>
      </c>
      <c r="BP8" s="446" t="str">
        <f>'[1]Iteration II Simulation'!D122</f>
        <v>Q18</v>
      </c>
      <c r="BQ8" s="446"/>
      <c r="BR8" s="446"/>
      <c r="BS8" s="7"/>
      <c r="BT8" s="7"/>
      <c r="BW8" s="7"/>
      <c r="BX8" s="446" t="str">
        <f>'[1]Iteration II Simulation'!D128</f>
        <v>Q19</v>
      </c>
      <c r="BY8" s="446"/>
      <c r="BZ8" s="446"/>
      <c r="CA8" s="7"/>
      <c r="CB8" s="7"/>
      <c r="CC8" s="7"/>
      <c r="CD8" s="7"/>
      <c r="CE8" s="7"/>
      <c r="CF8" s="7"/>
      <c r="CG8" s="7"/>
      <c r="CH8" s="7"/>
      <c r="CI8" s="7"/>
      <c r="CJ8" s="454" t="str">
        <f>'[1]Iteration II Simulation'!L122</f>
        <v>Q20</v>
      </c>
      <c r="CP8" s="7"/>
      <c r="CQ8" s="448" t="s">
        <v>2</v>
      </c>
      <c r="CR8" s="7"/>
      <c r="CS8" s="7"/>
      <c r="CT8" s="7"/>
      <c r="CU8" s="7"/>
      <c r="CV8" s="7"/>
      <c r="CW8" s="7"/>
      <c r="CX8" s="7"/>
      <c r="CY8" s="7"/>
      <c r="CZ8" s="7"/>
      <c r="DA8" s="446" t="str">
        <f>'[1]Iteration II Simulation'!D169</f>
        <v>Q27</v>
      </c>
      <c r="DB8" s="446"/>
      <c r="DC8" s="446"/>
      <c r="DD8" s="7"/>
      <c r="DE8" s="7"/>
      <c r="DG8" s="454" t="str">
        <f>'[1]Iteration II Simulation'!L164</f>
        <v>Q28</v>
      </c>
    </row>
    <row r="9" spans="3:111" ht="18" customHeight="1" thickTop="1" thickBot="1">
      <c r="D9" s="471" t="s">
        <v>3</v>
      </c>
      <c r="E9" s="472"/>
      <c r="F9" s="473"/>
      <c r="G9" s="6"/>
      <c r="H9" s="520"/>
      <c r="I9" s="521"/>
      <c r="L9" s="10"/>
      <c r="P9" s="10"/>
      <c r="S9" s="447" t="str">
        <f>'[1]Iteration II Simulation'!E37</f>
        <v>What type of car do you have?</v>
      </c>
      <c r="T9" s="447"/>
      <c r="V9" s="447" t="str">
        <f>'[1]Iteration II Simulation'!E43</f>
        <v>How old is your car?</v>
      </c>
      <c r="W9" s="447"/>
      <c r="Y9" s="447" t="str">
        <f>'[1]Iteration II Simulation'!E50</f>
        <v>On average, how many hours do you usually spend in your car for commuting each week?</v>
      </c>
      <c r="Z9" s="447"/>
      <c r="AB9" s="447" t="str">
        <f>'[1]Iteration II Simulation'!E54</f>
        <v>How many people usually travel with you to the same place of work, college or school?</v>
      </c>
      <c r="AC9" s="447"/>
      <c r="AD9" s="447"/>
      <c r="AE9" s="3"/>
      <c r="AF9" s="11"/>
      <c r="AG9" s="454"/>
      <c r="AH9" s="8"/>
      <c r="AI9" s="4"/>
      <c r="AM9" s="10"/>
      <c r="AN9" s="448"/>
      <c r="AQ9" s="10"/>
      <c r="AU9" s="10"/>
      <c r="AX9" s="447" t="str">
        <f>'[1]Iteration II Simulation'!E84</f>
        <v>What type of car do you have?</v>
      </c>
      <c r="AY9" s="447"/>
      <c r="BA9" s="447" t="str">
        <f>'[1]Iteration II Simulation'!E90</f>
        <v>How old is your car?</v>
      </c>
      <c r="BB9" s="447"/>
      <c r="BD9" s="447" t="str">
        <f>'[1]Iteration II Simulation'!E97</f>
        <v>On average, how many hours do you usually spend in your car outside of commuting each week?</v>
      </c>
      <c r="BE9" s="447"/>
      <c r="BF9" s="447"/>
      <c r="BH9" s="447" t="str">
        <f>'[1]Iteration II Simulation'!E101</f>
        <v>How many people are usually with you in the car at the same time?</v>
      </c>
      <c r="BI9" s="447"/>
      <c r="BJ9" s="447"/>
      <c r="BK9" s="3"/>
      <c r="BL9" s="11"/>
      <c r="BM9" s="454"/>
      <c r="BP9" s="447" t="str">
        <f>'[1]Iteration II Simulation'!E122</f>
        <v>What is the size of your residence?</v>
      </c>
      <c r="BQ9" s="447"/>
      <c r="BR9" s="447"/>
      <c r="BU9" s="12"/>
      <c r="BV9" s="13"/>
      <c r="BX9" s="447" t="str">
        <f>'[1]Iteration II Simulation'!E128</f>
        <v>How many adults do you live with?</v>
      </c>
      <c r="BY9" s="447"/>
      <c r="BZ9" s="447"/>
      <c r="CE9" s="10"/>
      <c r="CJ9" s="454"/>
      <c r="CP9" s="10"/>
      <c r="CQ9" s="448"/>
      <c r="CT9" s="10"/>
      <c r="CX9" s="10"/>
      <c r="DA9" s="447" t="str">
        <f>'[1]Iteration II Simulation'!E169</f>
        <v>On average, how many online purchases do you make each week?</v>
      </c>
      <c r="DB9" s="447"/>
      <c r="DC9" s="447"/>
      <c r="DE9" s="3"/>
      <c r="DF9" s="11"/>
      <c r="DG9" s="454"/>
    </row>
    <row r="10" spans="3:111" ht="17" customHeight="1" thickBot="1">
      <c r="D10" s="14" t="s">
        <v>4</v>
      </c>
      <c r="E10" s="15" t="str">
        <f>D4&amp;" / Postcode"</f>
        <v>Q1 / Postcode</v>
      </c>
      <c r="F10" s="87" t="s">
        <v>4</v>
      </c>
      <c r="H10" s="6"/>
      <c r="K10" s="449" t="s">
        <v>5</v>
      </c>
      <c r="L10" s="450"/>
      <c r="M10" s="451"/>
      <c r="O10" s="471" t="s">
        <v>6</v>
      </c>
      <c r="P10" s="472"/>
      <c r="Q10" s="473"/>
      <c r="S10" s="447"/>
      <c r="T10" s="447"/>
      <c r="V10" s="447"/>
      <c r="W10" s="447"/>
      <c r="Y10" s="447"/>
      <c r="Z10" s="447"/>
      <c r="AB10" s="447"/>
      <c r="AC10" s="447"/>
      <c r="AD10" s="447"/>
      <c r="AF10" s="10"/>
      <c r="AG10" s="4"/>
      <c r="AH10" s="4"/>
      <c r="AI10" s="4"/>
      <c r="AM10" s="10"/>
      <c r="AP10" s="449" t="s">
        <v>5</v>
      </c>
      <c r="AQ10" s="450"/>
      <c r="AR10" s="451"/>
      <c r="AT10" s="471" t="s">
        <v>6</v>
      </c>
      <c r="AU10" s="472"/>
      <c r="AV10" s="473"/>
      <c r="AX10" s="447"/>
      <c r="AY10" s="447"/>
      <c r="BA10" s="447"/>
      <c r="BB10" s="447"/>
      <c r="BD10" s="447"/>
      <c r="BE10" s="447"/>
      <c r="BF10" s="447"/>
      <c r="BH10" s="447"/>
      <c r="BI10" s="447"/>
      <c r="BJ10" s="447"/>
      <c r="BL10" s="10"/>
      <c r="BP10" s="447"/>
      <c r="BQ10" s="447"/>
      <c r="BR10" s="447"/>
      <c r="BT10" s="471" t="s">
        <v>7</v>
      </c>
      <c r="BU10" s="472"/>
      <c r="BV10" s="473"/>
      <c r="BX10" s="447"/>
      <c r="BY10" s="447"/>
      <c r="BZ10" s="447"/>
      <c r="CD10" s="449" t="s">
        <v>8</v>
      </c>
      <c r="CE10" s="450"/>
      <c r="CF10" s="450"/>
      <c r="CG10" s="451"/>
      <c r="CP10" s="10"/>
      <c r="CS10" s="471" t="s">
        <v>9</v>
      </c>
      <c r="CT10" s="472"/>
      <c r="CU10" s="473"/>
      <c r="CW10" s="471" t="s">
        <v>7</v>
      </c>
      <c r="CX10" s="472"/>
      <c r="CY10" s="473"/>
      <c r="DA10" s="447"/>
      <c r="DB10" s="447"/>
      <c r="DC10" s="447"/>
      <c r="DF10" s="10"/>
    </row>
    <row r="11" spans="3:111" ht="17" customHeight="1" thickBot="1">
      <c r="D11" s="439" t="s">
        <v>62</v>
      </c>
      <c r="E11" s="517" t="s">
        <v>10</v>
      </c>
      <c r="F11" s="539" t="s">
        <v>62</v>
      </c>
      <c r="H11" s="6"/>
      <c r="K11" s="17" t="s">
        <v>4</v>
      </c>
      <c r="L11" s="18" t="str">
        <f>H4&amp;" / Mode"</f>
        <v>Q2 / Mode</v>
      </c>
      <c r="M11" s="16" t="s">
        <v>11</v>
      </c>
      <c r="O11" s="14" t="s">
        <v>4</v>
      </c>
      <c r="P11" s="15" t="str">
        <f>D4&amp;" / Postcode"</f>
        <v>Q1 / Postcode</v>
      </c>
      <c r="Q11" s="87" t="s">
        <v>4</v>
      </c>
      <c r="S11" s="6"/>
      <c r="U11" s="7"/>
      <c r="V11" s="7"/>
      <c r="W11" s="10"/>
      <c r="Y11" s="6"/>
      <c r="AA11" s="7"/>
      <c r="AB11" s="19"/>
      <c r="AF11" s="10"/>
      <c r="AL11" s="6"/>
      <c r="AP11" s="20" t="s">
        <v>4</v>
      </c>
      <c r="AQ11" s="18" t="str">
        <f>AJ17&amp;" / Mode"</f>
        <v>Q11 / Mode</v>
      </c>
      <c r="AR11" s="16" t="s">
        <v>11</v>
      </c>
      <c r="AT11" s="21" t="s">
        <v>4</v>
      </c>
      <c r="AU11" s="15" t="str">
        <f>D4&amp;" / Postcode"</f>
        <v>Q1 / Postcode</v>
      </c>
      <c r="AV11" s="87" t="s">
        <v>4</v>
      </c>
      <c r="AX11" s="6"/>
      <c r="AZ11" s="7"/>
      <c r="BA11" s="7"/>
      <c r="BB11" s="10"/>
      <c r="BD11" s="6"/>
      <c r="BF11" s="7"/>
      <c r="BG11" s="7"/>
      <c r="BH11" s="19"/>
      <c r="BL11" s="10"/>
      <c r="BQ11" s="10"/>
      <c r="BT11" s="439" t="s">
        <v>72</v>
      </c>
      <c r="BU11" s="517" t="s">
        <v>10</v>
      </c>
      <c r="BV11" s="540" t="s">
        <v>62</v>
      </c>
      <c r="BY11" s="10"/>
      <c r="CD11" s="22"/>
      <c r="CE11" s="23"/>
      <c r="CF11" s="21" t="s">
        <v>12</v>
      </c>
      <c r="CG11" s="21" t="s">
        <v>13</v>
      </c>
      <c r="CO11" s="6"/>
      <c r="CS11" s="439" t="s">
        <v>62</v>
      </c>
      <c r="CT11" s="517" t="s">
        <v>14</v>
      </c>
      <c r="CU11" s="455" t="s">
        <v>62</v>
      </c>
      <c r="CW11" s="439" t="s">
        <v>62</v>
      </c>
      <c r="CX11" s="517" t="s">
        <v>10</v>
      </c>
      <c r="CY11" s="455" t="s">
        <v>62</v>
      </c>
      <c r="DB11" s="10"/>
      <c r="DF11" s="10"/>
    </row>
    <row r="12" spans="3:111" ht="18" customHeight="1" thickTop="1" thickBot="1">
      <c r="D12" s="440"/>
      <c r="E12" s="489"/>
      <c r="F12" s="537"/>
      <c r="H12" s="6"/>
      <c r="K12" s="440" t="s">
        <v>15</v>
      </c>
      <c r="L12" s="487" t="s">
        <v>16</v>
      </c>
      <c r="M12" s="24" t="s">
        <v>17</v>
      </c>
      <c r="O12" s="440" t="s">
        <v>62</v>
      </c>
      <c r="P12" s="489" t="s">
        <v>18</v>
      </c>
      <c r="Q12" s="452" t="s">
        <v>62</v>
      </c>
      <c r="T12" s="3"/>
      <c r="U12" s="10"/>
      <c r="Z12" s="3"/>
      <c r="AA12" s="10"/>
      <c r="AF12" s="10"/>
      <c r="AL12" s="6"/>
      <c r="AP12" s="440" t="s">
        <v>15</v>
      </c>
      <c r="AQ12" s="487" t="s">
        <v>16</v>
      </c>
      <c r="AR12" s="24" t="s">
        <v>17</v>
      </c>
      <c r="AT12" s="439" t="s">
        <v>62</v>
      </c>
      <c r="AU12" s="489" t="s">
        <v>18</v>
      </c>
      <c r="AV12" s="452" t="s">
        <v>62</v>
      </c>
      <c r="AY12" s="3"/>
      <c r="AZ12" s="10"/>
      <c r="BE12" s="3"/>
      <c r="BF12" s="10"/>
      <c r="BL12" s="10"/>
      <c r="BP12" s="471" t="s">
        <v>19</v>
      </c>
      <c r="BQ12" s="461"/>
      <c r="BR12" s="462"/>
      <c r="BT12" s="440"/>
      <c r="BU12" s="489"/>
      <c r="BV12" s="529"/>
      <c r="BX12" s="449" t="s">
        <v>20</v>
      </c>
      <c r="BY12" s="450"/>
      <c r="BZ12" s="450"/>
      <c r="CA12" s="451"/>
      <c r="CD12" s="17" t="s">
        <v>4</v>
      </c>
      <c r="CE12" s="26" t="s">
        <v>21</v>
      </c>
      <c r="CF12" s="94" t="s">
        <v>70</v>
      </c>
      <c r="CG12" s="94" t="s">
        <v>70</v>
      </c>
      <c r="CO12" s="6"/>
      <c r="CS12" s="440"/>
      <c r="CT12" s="489"/>
      <c r="CU12" s="452"/>
      <c r="CW12" s="440"/>
      <c r="CX12" s="489"/>
      <c r="CY12" s="452"/>
      <c r="DA12" s="449" t="s">
        <v>20</v>
      </c>
      <c r="DB12" s="450"/>
      <c r="DC12" s="450"/>
      <c r="DD12" s="451"/>
      <c r="DF12" s="10"/>
    </row>
    <row r="13" spans="3:111" ht="17" customHeight="1" thickBot="1">
      <c r="D13" s="440"/>
      <c r="E13" s="489" t="s">
        <v>22</v>
      </c>
      <c r="F13" s="537" t="s">
        <v>62</v>
      </c>
      <c r="H13" s="6"/>
      <c r="K13" s="441"/>
      <c r="L13" s="488"/>
      <c r="M13" s="27" t="s">
        <v>23</v>
      </c>
      <c r="O13" s="441"/>
      <c r="P13" s="490"/>
      <c r="Q13" s="453"/>
      <c r="T13" s="471" t="s">
        <v>24</v>
      </c>
      <c r="U13" s="472"/>
      <c r="V13" s="473"/>
      <c r="Y13" s="449" t="s">
        <v>20</v>
      </c>
      <c r="Z13" s="450"/>
      <c r="AA13" s="451"/>
      <c r="AE13" s="6"/>
      <c r="AL13" s="6"/>
      <c r="AP13" s="441"/>
      <c r="AQ13" s="488"/>
      <c r="AR13" s="27" t="s">
        <v>23</v>
      </c>
      <c r="AT13" s="441"/>
      <c r="AU13" s="490"/>
      <c r="AV13" s="453"/>
      <c r="AY13" s="471" t="s">
        <v>24</v>
      </c>
      <c r="AZ13" s="472"/>
      <c r="BA13" s="473"/>
      <c r="BD13" s="449" t="s">
        <v>20</v>
      </c>
      <c r="BE13" s="450"/>
      <c r="BF13" s="451"/>
      <c r="BK13" s="6"/>
      <c r="BP13" s="442" t="s">
        <v>4</v>
      </c>
      <c r="BQ13" s="102" t="str">
        <f>BP8&amp;" / Type of residence"</f>
        <v>Q18 / Type of residence</v>
      </c>
      <c r="BR13" s="103"/>
      <c r="BT13" s="440"/>
      <c r="BU13" s="489" t="s">
        <v>22</v>
      </c>
      <c r="BV13" s="529" t="s">
        <v>62</v>
      </c>
      <c r="BX13" s="439" t="s">
        <v>4</v>
      </c>
      <c r="BY13" s="531" t="str">
        <f>BX8&amp;" / No. of people living together"</f>
        <v>Q19 / No. of people living together</v>
      </c>
      <c r="BZ13" s="532"/>
      <c r="CA13" s="535" t="s">
        <v>4</v>
      </c>
      <c r="CD13" s="30" t="s">
        <v>25</v>
      </c>
      <c r="CE13" s="31" t="s">
        <v>26</v>
      </c>
      <c r="CF13" s="98" t="s">
        <v>25</v>
      </c>
      <c r="CG13" s="99" t="s">
        <v>25</v>
      </c>
      <c r="CO13" s="6"/>
      <c r="CS13" s="440"/>
      <c r="CT13" s="489" t="s">
        <v>27</v>
      </c>
      <c r="CU13" s="452" t="s">
        <v>62</v>
      </c>
      <c r="CW13" s="440"/>
      <c r="CX13" s="489" t="s">
        <v>22</v>
      </c>
      <c r="CY13" s="452" t="s">
        <v>62</v>
      </c>
      <c r="DA13" s="32" t="s">
        <v>4</v>
      </c>
      <c r="DB13" s="33" t="str">
        <f>DA8&amp;" / No. of parcels"</f>
        <v>Q27 / No. of parcels</v>
      </c>
      <c r="DC13" s="34"/>
      <c r="DD13" s="106" t="s">
        <v>4</v>
      </c>
      <c r="DE13" s="6"/>
    </row>
    <row r="14" spans="3:111" ht="17" thickBot="1">
      <c r="D14" s="441"/>
      <c r="E14" s="490"/>
      <c r="F14" s="538"/>
      <c r="H14" s="6"/>
      <c r="T14" s="439" t="s">
        <v>4</v>
      </c>
      <c r="U14" s="36" t="str">
        <f>S8&amp;" / Type"</f>
        <v>Q3 / Type</v>
      </c>
      <c r="V14" s="88" t="s">
        <v>4</v>
      </c>
      <c r="Y14" s="439" t="s">
        <v>4</v>
      </c>
      <c r="Z14" s="36" t="str">
        <f>Y8&amp;" / hrs"</f>
        <v>Q5 / hrs</v>
      </c>
      <c r="AA14" s="88" t="s">
        <v>4</v>
      </c>
      <c r="AE14" s="6"/>
      <c r="AM14" s="10"/>
      <c r="AY14" s="474" t="s">
        <v>4</v>
      </c>
      <c r="AZ14" s="36" t="str">
        <f>AX8&amp;" / Type"</f>
        <v>Q12 / Type</v>
      </c>
      <c r="BA14" s="88" t="s">
        <v>4</v>
      </c>
      <c r="BD14" s="439" t="s">
        <v>4</v>
      </c>
      <c r="BE14" s="36" t="str">
        <f>BD8&amp;" / hrs"</f>
        <v>Q14 / hrs</v>
      </c>
      <c r="BF14" s="88" t="s">
        <v>4</v>
      </c>
      <c r="BK14" s="6"/>
      <c r="BP14" s="443"/>
      <c r="BQ14" s="444" t="s">
        <v>4</v>
      </c>
      <c r="BR14" s="445"/>
      <c r="BT14" s="441"/>
      <c r="BU14" s="490"/>
      <c r="BV14" s="530"/>
      <c r="BX14" s="441"/>
      <c r="BY14" s="533"/>
      <c r="BZ14" s="534"/>
      <c r="CA14" s="536"/>
      <c r="CD14" s="35"/>
      <c r="CE14" s="39" t="s">
        <v>28</v>
      </c>
      <c r="CF14" s="100" t="s">
        <v>25</v>
      </c>
      <c r="CG14" s="101" t="s">
        <v>25</v>
      </c>
      <c r="CP14" s="10"/>
      <c r="CS14" s="441"/>
      <c r="CT14" s="490"/>
      <c r="CU14" s="453"/>
      <c r="CW14" s="441"/>
      <c r="CX14" s="490"/>
      <c r="CY14" s="453"/>
      <c r="DA14" s="40"/>
      <c r="DB14" s="41" t="s">
        <v>69</v>
      </c>
      <c r="DC14" s="42"/>
      <c r="DD14" s="43">
        <v>52</v>
      </c>
      <c r="DE14" s="6"/>
    </row>
    <row r="15" spans="3:111" ht="16" customHeight="1" thickBot="1">
      <c r="H15" s="6"/>
      <c r="T15" s="440"/>
      <c r="U15" s="41" t="str">
        <f>V8&amp;" / Age"</f>
        <v>Q4 / Age</v>
      </c>
      <c r="V15" s="89" t="s">
        <v>4</v>
      </c>
      <c r="Y15" s="440"/>
      <c r="Z15" s="41" t="str">
        <f>AB8&amp;" / No. of people"</f>
        <v>Q6 / No. of people</v>
      </c>
      <c r="AA15" s="89" t="s">
        <v>4</v>
      </c>
      <c r="AE15" s="6"/>
      <c r="AM15" s="10"/>
      <c r="AY15" s="475"/>
      <c r="AZ15" s="41" t="str">
        <f>BA8&amp;" / Age"</f>
        <v>Q13 / Age</v>
      </c>
      <c r="BA15" s="89" t="s">
        <v>4</v>
      </c>
      <c r="BD15" s="440"/>
      <c r="BE15" s="41" t="str">
        <f>BH8&amp;" / No. of people"</f>
        <v>Q15 / No. of people</v>
      </c>
      <c r="BF15" s="89" t="s">
        <v>4</v>
      </c>
      <c r="BK15" s="6"/>
      <c r="BP15" s="439" t="s">
        <v>62</v>
      </c>
      <c r="BQ15" s="44" t="s">
        <v>29</v>
      </c>
      <c r="BR15" s="90" t="s">
        <v>62</v>
      </c>
      <c r="BX15" s="45"/>
      <c r="CD15" s="46"/>
      <c r="CE15" s="46"/>
      <c r="CF15" s="46"/>
      <c r="CG15" s="47"/>
      <c r="CP15" s="10"/>
      <c r="DA15" s="20" t="s">
        <v>30</v>
      </c>
      <c r="DB15" s="22" t="s">
        <v>31</v>
      </c>
      <c r="DC15" s="48"/>
      <c r="DD15" s="110" t="s">
        <v>30</v>
      </c>
      <c r="DE15" s="6"/>
    </row>
    <row r="16" spans="3:111" ht="17" thickBot="1">
      <c r="H16" s="6"/>
      <c r="T16" s="440"/>
      <c r="U16" s="481" t="s">
        <v>32</v>
      </c>
      <c r="V16" s="527" t="s">
        <v>71</v>
      </c>
      <c r="Y16" s="440"/>
      <c r="Z16" s="41" t="s">
        <v>69</v>
      </c>
      <c r="AA16" s="43">
        <v>52</v>
      </c>
      <c r="AE16" s="6"/>
      <c r="AL16" s="6"/>
      <c r="AY16" s="475"/>
      <c r="AZ16" s="481" t="s">
        <v>32</v>
      </c>
      <c r="BA16" s="527" t="s">
        <v>70</v>
      </c>
      <c r="BD16" s="440"/>
      <c r="BE16" s="41" t="s">
        <v>69</v>
      </c>
      <c r="BF16" s="43">
        <v>52</v>
      </c>
      <c r="BK16" s="6"/>
      <c r="BP16" s="441"/>
      <c r="BQ16" s="50" t="s">
        <v>33</v>
      </c>
      <c r="BR16" s="91" t="s">
        <v>62</v>
      </c>
      <c r="CD16" s="47"/>
      <c r="CG16" s="47"/>
      <c r="CO16" s="6"/>
      <c r="CS16" s="51"/>
      <c r="CT16" s="45"/>
      <c r="CU16" s="45"/>
      <c r="DA16" s="45"/>
      <c r="DB16" s="10"/>
      <c r="DE16" s="6"/>
    </row>
    <row r="17" spans="4:111" ht="17" customHeight="1" thickBot="1">
      <c r="H17" s="6"/>
      <c r="T17" s="441"/>
      <c r="U17" s="482"/>
      <c r="V17" s="528"/>
      <c r="Y17" s="441"/>
      <c r="Z17" s="52" t="s">
        <v>32</v>
      </c>
      <c r="AA17" s="92" t="s">
        <v>70</v>
      </c>
      <c r="AF17" s="10"/>
      <c r="AJ17" s="446" t="str">
        <f>'[1]Iteration II Simulation'!D79</f>
        <v>Q11</v>
      </c>
      <c r="AK17" s="446"/>
      <c r="AL17" s="19"/>
      <c r="AM17" s="10"/>
      <c r="AY17" s="476"/>
      <c r="AZ17" s="482"/>
      <c r="BA17" s="528"/>
      <c r="BD17" s="441"/>
      <c r="BE17" s="52" t="s">
        <v>32</v>
      </c>
      <c r="BF17" s="92" t="s">
        <v>70</v>
      </c>
      <c r="BK17" s="6"/>
      <c r="BQ17" s="10"/>
      <c r="CM17" s="446" t="str">
        <f>'[1]Iteration II Simulation'!D164</f>
        <v>Q26</v>
      </c>
      <c r="CN17" s="446"/>
      <c r="CO17" s="19"/>
      <c r="CP17" s="10"/>
      <c r="CS17" s="45"/>
      <c r="CT17" s="51"/>
      <c r="DA17" s="449" t="s">
        <v>8</v>
      </c>
      <c r="DB17" s="450"/>
      <c r="DC17" s="450"/>
      <c r="DD17" s="451"/>
      <c r="DF17" s="10"/>
    </row>
    <row r="18" spans="4:111" ht="18" customHeight="1" thickTop="1" thickBot="1">
      <c r="H18" s="6"/>
      <c r="T18" s="439" t="s">
        <v>62</v>
      </c>
      <c r="U18" s="44" t="s">
        <v>29</v>
      </c>
      <c r="V18" s="90" t="s">
        <v>62</v>
      </c>
      <c r="AA18" s="10"/>
      <c r="AE18" s="6"/>
      <c r="AJ18" s="447" t="str">
        <f>'[1]Iteration II Simulation'!E79</f>
        <v>Outside of commuting, do you travel by car?</v>
      </c>
      <c r="AK18" s="447"/>
      <c r="AL18" s="53"/>
      <c r="AM18" s="10"/>
      <c r="AY18" s="439" t="s">
        <v>62</v>
      </c>
      <c r="AZ18" s="44" t="s">
        <v>29</v>
      </c>
      <c r="BA18" s="90" t="s">
        <v>62</v>
      </c>
      <c r="BF18" s="10"/>
      <c r="BK18" s="6"/>
      <c r="BP18" s="471" t="s">
        <v>34</v>
      </c>
      <c r="BQ18" s="472"/>
      <c r="BR18" s="473"/>
      <c r="CM18" s="447" t="str">
        <f>'[1]Iteration II Simulation'!E164</f>
        <v>Excluding food and takeaway deliveries, do you make online purchases (E.g. Clothing, Beauty, Technology, etc.)?</v>
      </c>
      <c r="CN18" s="447"/>
      <c r="CO18" s="53"/>
      <c r="CP18" s="10"/>
      <c r="CT18" s="51"/>
      <c r="DA18" s="22"/>
      <c r="DB18" s="23"/>
      <c r="DC18" s="21" t="s">
        <v>12</v>
      </c>
      <c r="DD18" s="21" t="s">
        <v>13</v>
      </c>
      <c r="DE18" s="6"/>
    </row>
    <row r="19" spans="4:111" ht="17" thickBot="1">
      <c r="H19" s="6"/>
      <c r="T19" s="441"/>
      <c r="U19" s="50" t="s">
        <v>33</v>
      </c>
      <c r="V19" s="91" t="s">
        <v>62</v>
      </c>
      <c r="Y19" s="522" t="s">
        <v>8</v>
      </c>
      <c r="Z19" s="523"/>
      <c r="AA19" s="523"/>
      <c r="AB19" s="524"/>
      <c r="AF19" s="10"/>
      <c r="AJ19" s="447"/>
      <c r="AK19" s="447"/>
      <c r="AM19" s="10"/>
      <c r="AY19" s="441"/>
      <c r="AZ19" s="50" t="s">
        <v>33</v>
      </c>
      <c r="BA19" s="91" t="s">
        <v>62</v>
      </c>
      <c r="BD19" s="522" t="s">
        <v>8</v>
      </c>
      <c r="BE19" s="523"/>
      <c r="BF19" s="523"/>
      <c r="BG19" s="524"/>
      <c r="BK19" s="6"/>
      <c r="BP19" s="439" t="s">
        <v>4</v>
      </c>
      <c r="BQ19" s="28" t="str">
        <f>BP8&amp;" / Type of residence"</f>
        <v>Q18 / Type of residence</v>
      </c>
      <c r="BR19" s="29"/>
      <c r="CM19" s="447"/>
      <c r="CN19" s="447"/>
      <c r="CP19" s="10"/>
      <c r="CS19" s="47"/>
      <c r="CT19" s="508"/>
      <c r="CU19" s="509"/>
      <c r="DA19" s="17" t="s">
        <v>4</v>
      </c>
      <c r="DB19" s="26" t="s">
        <v>21</v>
      </c>
      <c r="DC19" s="94" t="s">
        <v>70</v>
      </c>
      <c r="DD19" s="94" t="s">
        <v>70</v>
      </c>
      <c r="DF19" s="10"/>
    </row>
    <row r="20" spans="4:111" ht="17" thickBot="1">
      <c r="H20" s="6"/>
      <c r="Y20" s="22"/>
      <c r="Z20" s="23"/>
      <c r="AA20" s="30" t="s">
        <v>12</v>
      </c>
      <c r="AB20" s="30" t="s">
        <v>13</v>
      </c>
      <c r="AF20" s="10"/>
      <c r="AM20" s="10"/>
      <c r="BD20" s="22"/>
      <c r="BE20" s="23"/>
      <c r="BF20" s="30" t="s">
        <v>12</v>
      </c>
      <c r="BG20" s="30" t="s">
        <v>13</v>
      </c>
      <c r="BK20" s="6"/>
      <c r="BP20" s="441"/>
      <c r="BQ20" s="444" t="s">
        <v>4</v>
      </c>
      <c r="BR20" s="445"/>
      <c r="CM20" s="447"/>
      <c r="CN20" s="447"/>
      <c r="CP20" s="10"/>
      <c r="CS20" s="47"/>
      <c r="CT20" s="508"/>
      <c r="CU20" s="509"/>
      <c r="DA20" s="439" t="s">
        <v>25</v>
      </c>
      <c r="DB20" s="31" t="s">
        <v>26</v>
      </c>
      <c r="DC20" s="98" t="s">
        <v>25</v>
      </c>
      <c r="DD20" s="99" t="s">
        <v>25</v>
      </c>
      <c r="DF20" s="10"/>
    </row>
    <row r="21" spans="4:111" ht="17" customHeight="1" thickBot="1">
      <c r="H21" s="6"/>
      <c r="Y21" s="439" t="s">
        <v>4</v>
      </c>
      <c r="Z21" s="54" t="s">
        <v>35</v>
      </c>
      <c r="AA21" s="93" t="s">
        <v>70</v>
      </c>
      <c r="AB21" s="93" t="s">
        <v>70</v>
      </c>
      <c r="AE21" s="6"/>
      <c r="AM21" s="10"/>
      <c r="BD21" s="439" t="s">
        <v>4</v>
      </c>
      <c r="BE21" s="54" t="s">
        <v>35</v>
      </c>
      <c r="BF21" s="93" t="s">
        <v>70</v>
      </c>
      <c r="BG21" s="93" t="s">
        <v>70</v>
      </c>
      <c r="BK21" s="6"/>
      <c r="BP21" s="439" t="s">
        <v>62</v>
      </c>
      <c r="BQ21" s="525" t="s">
        <v>36</v>
      </c>
      <c r="BR21" s="90" t="s">
        <v>62</v>
      </c>
      <c r="BX21" s="55"/>
      <c r="CM21" s="447"/>
      <c r="CN21" s="447"/>
      <c r="CP21" s="10"/>
      <c r="DA21" s="441"/>
      <c r="DB21" s="39" t="s">
        <v>28</v>
      </c>
      <c r="DC21" s="100" t="s">
        <v>25</v>
      </c>
      <c r="DD21" s="101" t="s">
        <v>25</v>
      </c>
      <c r="DE21" s="6"/>
    </row>
    <row r="22" spans="4:111" ht="18" customHeight="1" thickBot="1">
      <c r="D22" s="55"/>
      <c r="F22" s="45"/>
      <c r="H22" s="6"/>
      <c r="Y22" s="441"/>
      <c r="Z22" s="56" t="s">
        <v>21</v>
      </c>
      <c r="AA22" s="94" t="s">
        <v>70</v>
      </c>
      <c r="AB22" s="94" t="s">
        <v>70</v>
      </c>
      <c r="AE22" s="6"/>
      <c r="AM22" s="10"/>
      <c r="BD22" s="441"/>
      <c r="BE22" s="56" t="s">
        <v>21</v>
      </c>
      <c r="BF22" s="94" t="s">
        <v>70</v>
      </c>
      <c r="BG22" s="94" t="s">
        <v>70</v>
      </c>
      <c r="BK22" s="6"/>
      <c r="BP22" s="441"/>
      <c r="BQ22" s="526"/>
      <c r="BR22" s="91" t="s">
        <v>62</v>
      </c>
      <c r="BX22" s="55"/>
      <c r="CP22" s="10"/>
      <c r="DE22" s="6"/>
    </row>
    <row r="23" spans="4:111">
      <c r="D23" s="55"/>
      <c r="F23" s="45"/>
      <c r="H23" s="6"/>
      <c r="Y23" s="440" t="s">
        <v>25</v>
      </c>
      <c r="Z23" s="31" t="s">
        <v>26</v>
      </c>
      <c r="AA23" s="98" t="s">
        <v>25</v>
      </c>
      <c r="AB23" s="99" t="s">
        <v>25</v>
      </c>
      <c r="AF23" s="10"/>
      <c r="AM23" s="10"/>
      <c r="BD23" s="440" t="s">
        <v>25</v>
      </c>
      <c r="BE23" s="31" t="s">
        <v>26</v>
      </c>
      <c r="BF23" s="98" t="s">
        <v>25</v>
      </c>
      <c r="BG23" s="99" t="s">
        <v>25</v>
      </c>
      <c r="BK23" s="6"/>
      <c r="CP23" s="10"/>
      <c r="DF23" s="10"/>
    </row>
    <row r="24" spans="4:111" ht="17" thickBot="1">
      <c r="D24" s="55"/>
      <c r="E24" s="57"/>
      <c r="F24" s="57"/>
      <c r="H24" s="6"/>
      <c r="Y24" s="441"/>
      <c r="Z24" s="39" t="s">
        <v>28</v>
      </c>
      <c r="AA24" s="100" t="s">
        <v>25</v>
      </c>
      <c r="AB24" s="101" t="s">
        <v>25</v>
      </c>
      <c r="AE24" s="6"/>
      <c r="AM24" s="10"/>
      <c r="BD24" s="441"/>
      <c r="BE24" s="39" t="s">
        <v>28</v>
      </c>
      <c r="BF24" s="100" t="s">
        <v>25</v>
      </c>
      <c r="BG24" s="101" t="s">
        <v>25</v>
      </c>
      <c r="BK24" s="6"/>
      <c r="CP24" s="10"/>
      <c r="CQ24" s="448" t="s">
        <v>37</v>
      </c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10"/>
    </row>
    <row r="25" spans="4:111" ht="18" customHeight="1" thickTop="1" thickBot="1">
      <c r="H25" s="6"/>
      <c r="AE25" s="6"/>
      <c r="AM25" s="10"/>
      <c r="BK25" s="6"/>
      <c r="BS25" s="7"/>
      <c r="BT25" s="448" t="s">
        <v>2</v>
      </c>
      <c r="BU25" s="7"/>
      <c r="BV25" s="446" t="str">
        <f>'[1]Iteration II Simulation'!L127</f>
        <v>Q21</v>
      </c>
      <c r="BW25" s="446"/>
      <c r="BX25" s="446"/>
      <c r="BY25" s="7"/>
      <c r="BZ25" s="7"/>
      <c r="CA25" s="7"/>
      <c r="CB25" s="7"/>
      <c r="CC25" s="7"/>
      <c r="CD25" s="446" t="str">
        <f>'[1]Iteration II Simulation'!L134</f>
        <v>Q22</v>
      </c>
      <c r="CE25" s="446"/>
      <c r="CF25" s="446"/>
      <c r="CG25" s="7"/>
      <c r="CH25" s="7"/>
      <c r="CJ25" s="454" t="str">
        <f>'[1]Iteration II Simulation'!S122</f>
        <v>Q23</v>
      </c>
      <c r="CP25" s="3"/>
      <c r="CQ25" s="448"/>
      <c r="CW25" s="46"/>
      <c r="CX25" s="46"/>
      <c r="CY25" s="47"/>
      <c r="CZ25" s="46"/>
    </row>
    <row r="26" spans="4:111" ht="18" customHeight="1" thickTop="1" thickBot="1">
      <c r="H26" s="6"/>
      <c r="AE26" s="6"/>
      <c r="AM26" s="10"/>
      <c r="AN26" s="448" t="s">
        <v>37</v>
      </c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9"/>
      <c r="BS26" s="10"/>
      <c r="BT26" s="448"/>
      <c r="BV26" s="447" t="str">
        <f>'[1]Iteration II Simulation'!M127</f>
        <v>What type of wood-burning stove do you have?</v>
      </c>
      <c r="BW26" s="447"/>
      <c r="BX26" s="447"/>
      <c r="CD26" s="447" t="str">
        <f>'[1]Iteration II Simulation'!M134</f>
        <v>On average, what is the total number of hours you operate your wood burning stove each week?</v>
      </c>
      <c r="CE26" s="447"/>
      <c r="CF26" s="447"/>
      <c r="CH26" s="3"/>
      <c r="CI26" s="11"/>
      <c r="CJ26" s="454"/>
    </row>
    <row r="27" spans="4:111" ht="18" thickTop="1" thickBot="1">
      <c r="H27" s="497" t="s">
        <v>38</v>
      </c>
      <c r="I27" s="498"/>
      <c r="J27" s="7"/>
      <c r="K27" s="501"/>
      <c r="L27" s="501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446" t="str">
        <f>'[1]Iteration II Simulation'!L37</f>
        <v xml:space="preserve">Q7 </v>
      </c>
      <c r="Z27" s="446"/>
      <c r="AA27" s="446"/>
      <c r="AB27" s="519"/>
      <c r="AC27" s="519"/>
      <c r="AE27" s="19"/>
      <c r="AF27" s="10"/>
      <c r="AM27" s="3"/>
      <c r="AN27" s="448"/>
      <c r="BS27" s="10"/>
      <c r="BV27" s="447"/>
      <c r="BW27" s="447"/>
      <c r="BX27" s="447"/>
      <c r="BZ27" s="519"/>
      <c r="CA27" s="519"/>
      <c r="CB27" s="519"/>
      <c r="CD27" s="447"/>
      <c r="CE27" s="447"/>
      <c r="CF27" s="447"/>
      <c r="CI27" s="10"/>
    </row>
    <row r="28" spans="4:111" ht="18" customHeight="1" thickTop="1" thickBot="1">
      <c r="H28" s="520"/>
      <c r="I28" s="521"/>
      <c r="L28" s="10"/>
      <c r="P28" s="10"/>
      <c r="U28" s="10"/>
      <c r="W28" s="4"/>
      <c r="Y28" s="447" t="str">
        <f>'[1]Iteration II Simulation'!M37</f>
        <v>On average, how many hours do you usually spend on bus for commuting each week?</v>
      </c>
      <c r="Z28" s="447"/>
      <c r="AA28" s="447"/>
      <c r="AB28" s="518"/>
      <c r="AC28" s="518"/>
      <c r="AD28" s="3"/>
      <c r="AE28" s="3"/>
      <c r="AF28" s="10"/>
      <c r="BR28" s="6"/>
      <c r="BW28" s="10"/>
      <c r="BZ28" s="47"/>
      <c r="CA28" s="51"/>
      <c r="CE28" s="10"/>
      <c r="CI28" s="10"/>
      <c r="CP28" s="7"/>
      <c r="CQ28" s="448" t="s">
        <v>2</v>
      </c>
      <c r="CR28" s="7"/>
      <c r="CS28" s="7"/>
      <c r="CT28" s="7"/>
      <c r="CU28" s="7"/>
      <c r="CV28" s="7"/>
      <c r="CW28" s="7"/>
      <c r="CX28" s="7"/>
      <c r="CY28" s="7"/>
      <c r="CZ28" s="7"/>
      <c r="DA28" s="446" t="str">
        <f>'[1]Iteration II Simulation'!L169</f>
        <v>Q29</v>
      </c>
      <c r="DB28" s="446"/>
      <c r="DC28" s="446"/>
      <c r="DD28" s="7"/>
      <c r="DE28" s="7"/>
      <c r="DG28" s="454" t="s">
        <v>45</v>
      </c>
    </row>
    <row r="29" spans="4:111" ht="18" thickTop="1" thickBot="1">
      <c r="H29" s="6"/>
      <c r="K29" s="449" t="s">
        <v>5</v>
      </c>
      <c r="L29" s="450"/>
      <c r="M29" s="451"/>
      <c r="O29" s="471" t="s">
        <v>39</v>
      </c>
      <c r="P29" s="472"/>
      <c r="Q29" s="473"/>
      <c r="T29" s="471" t="s">
        <v>40</v>
      </c>
      <c r="U29" s="472"/>
      <c r="V29" s="473"/>
      <c r="W29" s="4"/>
      <c r="Y29" s="447"/>
      <c r="Z29" s="447"/>
      <c r="AA29" s="447"/>
      <c r="AB29" s="508"/>
      <c r="AC29" s="508"/>
      <c r="AF29" s="10"/>
      <c r="BR29" s="6"/>
      <c r="BV29" s="510" t="s">
        <v>47</v>
      </c>
      <c r="BW29" s="511"/>
      <c r="BX29" s="511"/>
      <c r="BY29" s="512"/>
      <c r="CA29" s="51"/>
      <c r="CD29" s="449" t="s">
        <v>20</v>
      </c>
      <c r="CE29" s="450"/>
      <c r="CF29" s="450"/>
      <c r="CG29" s="451"/>
      <c r="CI29" s="10"/>
      <c r="CP29" s="10"/>
      <c r="CQ29" s="448"/>
      <c r="CT29" s="10"/>
      <c r="CX29" s="10"/>
      <c r="DA29" s="447" t="str">
        <f>'[1]Iteration II Simulation'!M169</f>
        <v>On average, how many grocery shops delivery do you make each week?</v>
      </c>
      <c r="DB29" s="447"/>
      <c r="DC29" s="447"/>
      <c r="DE29" s="3"/>
      <c r="DF29" s="11"/>
      <c r="DG29" s="454"/>
    </row>
    <row r="30" spans="4:111" ht="17" thickBot="1">
      <c r="H30" s="6"/>
      <c r="K30" s="17" t="s">
        <v>4</v>
      </c>
      <c r="L30" s="18" t="str">
        <f>H4&amp;" / Mode"</f>
        <v>Q2 / Mode</v>
      </c>
      <c r="M30" s="16" t="s">
        <v>41</v>
      </c>
      <c r="O30" s="14" t="s">
        <v>4</v>
      </c>
      <c r="P30" s="15" t="str">
        <f>D4&amp;" / Postcode"</f>
        <v>Q1 / Postcode</v>
      </c>
      <c r="Q30" s="87" t="s">
        <v>4</v>
      </c>
      <c r="T30" s="439" t="s">
        <v>62</v>
      </c>
      <c r="U30" s="44" t="s">
        <v>29</v>
      </c>
      <c r="V30" s="90" t="s">
        <v>62</v>
      </c>
      <c r="Z30" s="58"/>
      <c r="AF30" s="10"/>
      <c r="BR30" s="6"/>
      <c r="BV30" s="504" t="s">
        <v>4</v>
      </c>
      <c r="BW30" s="59" t="str">
        <f>BV25&amp;" / Type of wood burning stove"</f>
        <v>Q21 / Type of wood burning stove</v>
      </c>
      <c r="BX30" s="42"/>
      <c r="BY30" s="60"/>
      <c r="BZ30" s="509"/>
      <c r="CA30" s="508"/>
      <c r="CB30" s="509"/>
      <c r="CD30" s="439" t="s">
        <v>4</v>
      </c>
      <c r="CE30" s="36" t="str">
        <f>BX8&amp;" / No. of people living together"</f>
        <v>Q19 / No. of people living together</v>
      </c>
      <c r="CF30" s="61"/>
      <c r="CG30" s="106" t="s">
        <v>4</v>
      </c>
      <c r="CH30" s="6"/>
      <c r="CP30" s="10"/>
      <c r="CS30" s="471" t="s">
        <v>46</v>
      </c>
      <c r="CT30" s="472"/>
      <c r="CU30" s="473"/>
      <c r="CW30" s="471" t="s">
        <v>3</v>
      </c>
      <c r="CX30" s="472"/>
      <c r="CY30" s="473"/>
      <c r="DA30" s="447"/>
      <c r="DB30" s="447"/>
      <c r="DC30" s="447"/>
      <c r="DF30" s="10"/>
    </row>
    <row r="31" spans="4:111" ht="18" customHeight="1" thickBot="1">
      <c r="H31" s="6"/>
      <c r="K31" s="440" t="s">
        <v>15</v>
      </c>
      <c r="L31" s="487" t="s">
        <v>16</v>
      </c>
      <c r="M31" s="24" t="s">
        <v>42</v>
      </c>
      <c r="O31" s="439" t="s">
        <v>62</v>
      </c>
      <c r="P31" s="489" t="s">
        <v>43</v>
      </c>
      <c r="Q31" s="452" t="s">
        <v>62</v>
      </c>
      <c r="T31" s="441"/>
      <c r="U31" s="50" t="s">
        <v>33</v>
      </c>
      <c r="V31" s="91" t="s">
        <v>62</v>
      </c>
      <c r="Y31" s="449" t="s">
        <v>20</v>
      </c>
      <c r="Z31" s="450"/>
      <c r="AA31" s="451"/>
      <c r="AF31" s="10"/>
      <c r="BS31" s="10"/>
      <c r="BV31" s="464"/>
      <c r="BW31" s="444" t="s">
        <v>4</v>
      </c>
      <c r="BX31" s="502"/>
      <c r="BY31" s="445"/>
      <c r="BZ31" s="509"/>
      <c r="CA31" s="508"/>
      <c r="CB31" s="509"/>
      <c r="CD31" s="440"/>
      <c r="CE31" s="62" t="str">
        <f>CD25&amp;" / Ave Operations (winter) [hr/wk]"</f>
        <v>Q22 / Ave Operations (winter) [hr/wk]</v>
      </c>
      <c r="CF31" s="63"/>
      <c r="CG31" s="107" t="s">
        <v>4</v>
      </c>
      <c r="CH31" s="6"/>
      <c r="CO31" s="6"/>
      <c r="CS31" s="439" t="s">
        <v>62</v>
      </c>
      <c r="CT31" s="517" t="s">
        <v>14</v>
      </c>
      <c r="CU31" s="455" t="s">
        <v>62</v>
      </c>
      <c r="CW31" s="14" t="s">
        <v>4</v>
      </c>
      <c r="CX31" s="18" t="str">
        <f>D4&amp;" / Postcode"</f>
        <v>Q1 / Postcode</v>
      </c>
      <c r="CY31" s="108" t="s">
        <v>4</v>
      </c>
      <c r="DB31" s="10"/>
      <c r="DF31" s="10"/>
    </row>
    <row r="32" spans="4:111" ht="17" thickBot="1">
      <c r="H32" s="6"/>
      <c r="K32" s="441"/>
      <c r="L32" s="488"/>
      <c r="M32" s="27" t="s">
        <v>44</v>
      </c>
      <c r="O32" s="441"/>
      <c r="P32" s="490"/>
      <c r="Q32" s="453"/>
      <c r="Y32" s="439" t="s">
        <v>4</v>
      </c>
      <c r="Z32" s="36" t="str">
        <f>Y27&amp;" / hrs"</f>
        <v>Q7  / hrs</v>
      </c>
      <c r="AA32" s="88" t="s">
        <v>4</v>
      </c>
      <c r="AE32" s="6"/>
      <c r="AM32" s="7"/>
      <c r="AN32" s="448" t="s">
        <v>2</v>
      </c>
      <c r="AO32" s="7"/>
      <c r="AP32" s="501"/>
      <c r="AQ32" s="501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446" t="str">
        <f>'[1]Iteration II Simulation'!M84</f>
        <v>Q17</v>
      </c>
      <c r="BE32" s="446"/>
      <c r="BF32" s="446"/>
      <c r="BG32" s="519"/>
      <c r="BH32" s="519"/>
      <c r="BJ32" s="519"/>
      <c r="BK32" s="519"/>
      <c r="BM32" s="454" t="str">
        <f>'[1]Iteration II Simulation'!D122</f>
        <v>Q18</v>
      </c>
      <c r="BS32" s="10"/>
      <c r="BV32" s="463" t="s">
        <v>62</v>
      </c>
      <c r="BW32" s="513" t="s">
        <v>48</v>
      </c>
      <c r="BX32" s="514"/>
      <c r="BY32" s="104" t="s">
        <v>62</v>
      </c>
      <c r="CD32" s="440"/>
      <c r="CE32" s="62" t="str">
        <f>CD25&amp;" / Ave Operations (summer) [hr/wk]"</f>
        <v>Q22 / Ave Operations (summer) [hr/wk]</v>
      </c>
      <c r="CF32" s="63"/>
      <c r="CG32" s="107" t="s">
        <v>4</v>
      </c>
      <c r="CH32" s="6"/>
      <c r="CO32" s="6"/>
      <c r="CS32" s="440"/>
      <c r="CT32" s="489"/>
      <c r="CU32" s="452"/>
      <c r="CW32" s="440" t="s">
        <v>62</v>
      </c>
      <c r="CX32" s="489" t="s">
        <v>10</v>
      </c>
      <c r="CY32" s="455" t="s">
        <v>62</v>
      </c>
      <c r="DA32" s="449" t="s">
        <v>20</v>
      </c>
      <c r="DB32" s="450"/>
      <c r="DC32" s="450"/>
      <c r="DD32" s="451"/>
      <c r="DF32" s="10"/>
    </row>
    <row r="33" spans="8:110" ht="18" customHeight="1" thickTop="1" thickBot="1">
      <c r="H33" s="6"/>
      <c r="Y33" s="440"/>
      <c r="Z33" s="41" t="s">
        <v>69</v>
      </c>
      <c r="AA33" s="43">
        <v>52</v>
      </c>
      <c r="AE33" s="6"/>
      <c r="AM33" s="10"/>
      <c r="AN33" s="448"/>
      <c r="AQ33" s="10"/>
      <c r="AU33" s="10"/>
      <c r="AZ33" s="10"/>
      <c r="BB33" s="4"/>
      <c r="BD33" s="447" t="str">
        <f>'[1]Iteration II Simulation'!N84</f>
        <v>On average, how many hours do you usually spend on a bus outside of commuting each week?</v>
      </c>
      <c r="BE33" s="447"/>
      <c r="BF33" s="447"/>
      <c r="BG33" s="518"/>
      <c r="BH33" s="518"/>
      <c r="BI33" s="3"/>
      <c r="BJ33" s="3"/>
      <c r="BK33" s="3"/>
      <c r="BL33" s="11"/>
      <c r="BM33" s="454"/>
      <c r="BR33" s="6"/>
      <c r="BV33" s="464"/>
      <c r="BW33" s="515" t="s">
        <v>49</v>
      </c>
      <c r="BX33" s="516"/>
      <c r="BY33" s="105" t="s">
        <v>62</v>
      </c>
      <c r="CD33" s="440"/>
      <c r="CE33" s="69" t="s">
        <v>50</v>
      </c>
      <c r="CF33" s="70"/>
      <c r="CG33" s="71">
        <v>21</v>
      </c>
      <c r="CH33" s="6"/>
      <c r="CO33" s="6"/>
      <c r="CS33" s="440"/>
      <c r="CT33" s="489" t="s">
        <v>27</v>
      </c>
      <c r="CU33" s="452" t="s">
        <v>62</v>
      </c>
      <c r="CW33" s="440"/>
      <c r="CX33" s="489"/>
      <c r="CY33" s="452"/>
      <c r="DA33" s="30" t="s">
        <v>4</v>
      </c>
      <c r="DB33" s="33" t="str">
        <f>DA28&amp;" / No. of deliveries"</f>
        <v>Q29 / No. of deliveries</v>
      </c>
      <c r="DC33" s="34"/>
      <c r="DD33" s="106" t="s">
        <v>4</v>
      </c>
      <c r="DE33" s="6"/>
    </row>
    <row r="34" spans="8:110" ht="17" thickBot="1">
      <c r="H34" s="6"/>
      <c r="Y34" s="441"/>
      <c r="Z34" s="52" t="s">
        <v>32</v>
      </c>
      <c r="AA34" s="92" t="s">
        <v>70</v>
      </c>
      <c r="AE34" s="6"/>
      <c r="AM34" s="10"/>
      <c r="AP34" s="449" t="s">
        <v>5</v>
      </c>
      <c r="AQ34" s="450"/>
      <c r="AR34" s="451"/>
      <c r="AT34" s="471" t="s">
        <v>39</v>
      </c>
      <c r="AU34" s="472"/>
      <c r="AV34" s="473"/>
      <c r="AY34" s="471" t="s">
        <v>40</v>
      </c>
      <c r="AZ34" s="472"/>
      <c r="BA34" s="473"/>
      <c r="BB34" s="4"/>
      <c r="BD34" s="447"/>
      <c r="BE34" s="447"/>
      <c r="BF34" s="447"/>
      <c r="BG34" s="508"/>
      <c r="BH34" s="508"/>
      <c r="BL34" s="10"/>
      <c r="BP34" s="446" t="str">
        <f>'[1]Iteration II Simulation'!L122</f>
        <v>Q20</v>
      </c>
      <c r="BQ34" s="446"/>
      <c r="BR34" s="19"/>
      <c r="BS34" s="10"/>
      <c r="BW34" s="10"/>
      <c r="CD34" s="441"/>
      <c r="CE34" s="69" t="s">
        <v>51</v>
      </c>
      <c r="CF34" s="70"/>
      <c r="CG34" s="71">
        <v>32</v>
      </c>
      <c r="CI34" s="10"/>
      <c r="CP34" s="10"/>
      <c r="CS34" s="441"/>
      <c r="CT34" s="490"/>
      <c r="CU34" s="453"/>
      <c r="CW34" s="440"/>
      <c r="CX34" s="489" t="s">
        <v>22</v>
      </c>
      <c r="CY34" s="452" t="s">
        <v>62</v>
      </c>
      <c r="DA34" s="37"/>
      <c r="DB34" s="64" t="s">
        <v>69</v>
      </c>
      <c r="DC34" s="65"/>
      <c r="DD34" s="66">
        <v>52</v>
      </c>
      <c r="DE34" s="6"/>
    </row>
    <row r="35" spans="8:110" ht="18" thickTop="1" thickBot="1">
      <c r="H35" s="6"/>
      <c r="Y35" s="45"/>
      <c r="Z35" s="10"/>
      <c r="AE35" s="6"/>
      <c r="AL35" s="6"/>
      <c r="AP35" s="17" t="s">
        <v>4</v>
      </c>
      <c r="AQ35" s="18" t="str">
        <f>AJ41&amp;" / Mode"</f>
        <v>Q16 / Mode</v>
      </c>
      <c r="AR35" s="16" t="s">
        <v>41</v>
      </c>
      <c r="AT35" s="14" t="s">
        <v>4</v>
      </c>
      <c r="AU35" s="15" t="str">
        <f>D4&amp;" / Postcode"</f>
        <v>Q1 / Postcode</v>
      </c>
      <c r="AV35" s="87" t="s">
        <v>4</v>
      </c>
      <c r="AY35" s="439" t="s">
        <v>62</v>
      </c>
      <c r="AZ35" s="44" t="s">
        <v>29</v>
      </c>
      <c r="BA35" s="90" t="s">
        <v>62</v>
      </c>
      <c r="BE35" s="58"/>
      <c r="BL35" s="10"/>
      <c r="BP35" s="447" t="str">
        <f>'[1]Iteration II Simulation'!M122</f>
        <v>Do you use a wood-burning stove at home?</v>
      </c>
      <c r="BQ35" s="447"/>
      <c r="BR35" s="53"/>
      <c r="BS35" s="10"/>
      <c r="BV35" s="510" t="s">
        <v>52</v>
      </c>
      <c r="BW35" s="511"/>
      <c r="BX35" s="511"/>
      <c r="BY35" s="512"/>
      <c r="CD35" s="20" t="s">
        <v>30</v>
      </c>
      <c r="CE35" s="22" t="s">
        <v>53</v>
      </c>
      <c r="CF35" s="48"/>
      <c r="CG35" s="49"/>
      <c r="CH35" s="6"/>
      <c r="CP35" s="10"/>
      <c r="CW35" s="441"/>
      <c r="CX35" s="490"/>
      <c r="CY35" s="453"/>
      <c r="DA35" s="21" t="s">
        <v>30</v>
      </c>
      <c r="DB35" s="22" t="s">
        <v>31</v>
      </c>
      <c r="DC35" s="48"/>
      <c r="DD35" s="110" t="s">
        <v>30</v>
      </c>
      <c r="DE35" s="6"/>
    </row>
    <row r="36" spans="8:110" ht="17" thickBot="1">
      <c r="H36" s="6"/>
      <c r="Y36" s="449" t="s">
        <v>8</v>
      </c>
      <c r="Z36" s="450"/>
      <c r="AA36" s="450"/>
      <c r="AB36" s="451"/>
      <c r="AF36" s="10"/>
      <c r="AL36" s="6"/>
      <c r="AP36" s="440" t="s">
        <v>15</v>
      </c>
      <c r="AQ36" s="487" t="s">
        <v>16</v>
      </c>
      <c r="AR36" s="24" t="s">
        <v>42</v>
      </c>
      <c r="AT36" s="439" t="s">
        <v>62</v>
      </c>
      <c r="AU36" s="489" t="s">
        <v>43</v>
      </c>
      <c r="AV36" s="452" t="s">
        <v>62</v>
      </c>
      <c r="AY36" s="441"/>
      <c r="AZ36" s="50" t="s">
        <v>33</v>
      </c>
      <c r="BA36" s="91" t="s">
        <v>62</v>
      </c>
      <c r="BD36" s="449" t="s">
        <v>20</v>
      </c>
      <c r="BE36" s="450"/>
      <c r="BF36" s="451"/>
      <c r="BL36" s="10"/>
      <c r="BP36" s="447"/>
      <c r="BQ36" s="447"/>
      <c r="BS36" s="10"/>
      <c r="BV36" s="504" t="s">
        <v>4</v>
      </c>
      <c r="BW36" s="505" t="str">
        <f>BV25&amp;" / Type of wood burning stove"</f>
        <v>Q21 / Type of wood burning stove</v>
      </c>
      <c r="BX36" s="506"/>
      <c r="BY36" s="507"/>
      <c r="CD36" s="45"/>
      <c r="CE36" s="10"/>
      <c r="CI36" s="10"/>
      <c r="CO36" s="6"/>
      <c r="CS36" s="51"/>
      <c r="CT36" s="45"/>
      <c r="CU36" s="45"/>
      <c r="DA36" s="45"/>
      <c r="DB36" s="10"/>
      <c r="DE36" s="6"/>
    </row>
    <row r="37" spans="8:110" ht="17" thickBot="1">
      <c r="H37" s="6"/>
      <c r="Y37" s="22"/>
      <c r="Z37" s="23"/>
      <c r="AA37" s="30" t="s">
        <v>12</v>
      </c>
      <c r="AB37" s="30" t="s">
        <v>13</v>
      </c>
      <c r="AE37" s="6"/>
      <c r="AL37" s="6"/>
      <c r="AP37" s="441"/>
      <c r="AQ37" s="488"/>
      <c r="AR37" s="27" t="s">
        <v>44</v>
      </c>
      <c r="AT37" s="441"/>
      <c r="AU37" s="490"/>
      <c r="AV37" s="453"/>
      <c r="BD37" s="439" t="s">
        <v>4</v>
      </c>
      <c r="BE37" s="36" t="str">
        <f>BD32&amp;" / hrs"</f>
        <v>Q17 / hrs</v>
      </c>
      <c r="BF37" s="88" t="s">
        <v>4</v>
      </c>
      <c r="BK37" s="6"/>
      <c r="BS37" s="10"/>
      <c r="BV37" s="464"/>
      <c r="BW37" s="444" t="s">
        <v>4</v>
      </c>
      <c r="BX37" s="502"/>
      <c r="BY37" s="445"/>
      <c r="CD37" s="449" t="s">
        <v>8</v>
      </c>
      <c r="CE37" s="450"/>
      <c r="CF37" s="450"/>
      <c r="CG37" s="451"/>
      <c r="CI37" s="10"/>
      <c r="CM37" s="446" t="str">
        <f>'[1]Iteration II Simulation'!L164</f>
        <v>Q28</v>
      </c>
      <c r="CN37" s="446"/>
      <c r="CO37" s="19"/>
      <c r="CP37" s="10"/>
      <c r="CS37" s="45"/>
      <c r="CT37" s="51"/>
      <c r="DA37" s="449" t="s">
        <v>8</v>
      </c>
      <c r="DB37" s="450"/>
      <c r="DC37" s="450"/>
      <c r="DD37" s="451"/>
      <c r="DF37" s="10"/>
    </row>
    <row r="38" spans="8:110" ht="18" thickTop="1" thickBot="1">
      <c r="H38" s="6"/>
      <c r="U38" s="45"/>
      <c r="Y38" s="439" t="s">
        <v>4</v>
      </c>
      <c r="Z38" s="54" t="s">
        <v>35</v>
      </c>
      <c r="AA38" s="93" t="s">
        <v>70</v>
      </c>
      <c r="AB38" s="93" t="s">
        <v>70</v>
      </c>
      <c r="AF38" s="10"/>
      <c r="AM38" s="10"/>
      <c r="BD38" s="440"/>
      <c r="BE38" s="41" t="s">
        <v>69</v>
      </c>
      <c r="BF38" s="89" t="s">
        <v>4</v>
      </c>
      <c r="BK38" s="6"/>
      <c r="BS38" s="10"/>
      <c r="BV38" s="463" t="s">
        <v>62</v>
      </c>
      <c r="BW38" s="491" t="s">
        <v>36</v>
      </c>
      <c r="BX38" s="492"/>
      <c r="BY38" s="495" t="s">
        <v>62</v>
      </c>
      <c r="CD38" s="22"/>
      <c r="CE38" s="23"/>
      <c r="CF38" s="21" t="s">
        <v>12</v>
      </c>
      <c r="CG38" s="21" t="s">
        <v>13</v>
      </c>
      <c r="CH38" s="6"/>
      <c r="CM38" s="447" t="str">
        <f>'[1]Iteration II Simulation'!M164</f>
        <v>Do you shop for grocery online (E.g. Sainsbury, Ocado, Asda, etc.)?</v>
      </c>
      <c r="CN38" s="447"/>
      <c r="CO38" s="53"/>
      <c r="CP38" s="10"/>
      <c r="CT38" s="51"/>
      <c r="DA38" s="22"/>
      <c r="DB38" s="23"/>
      <c r="DC38" s="21" t="s">
        <v>12</v>
      </c>
      <c r="DD38" s="21" t="s">
        <v>13</v>
      </c>
      <c r="DE38" s="6"/>
    </row>
    <row r="39" spans="8:110" ht="17" customHeight="1" thickBot="1">
      <c r="H39" s="6"/>
      <c r="S39" s="67"/>
      <c r="W39" s="68"/>
      <c r="Y39" s="441"/>
      <c r="Z39" s="56" t="s">
        <v>21</v>
      </c>
      <c r="AA39" s="94" t="s">
        <v>70</v>
      </c>
      <c r="AB39" s="94" t="s">
        <v>70</v>
      </c>
      <c r="AF39" s="10"/>
      <c r="AM39" s="10"/>
      <c r="BD39" s="441"/>
      <c r="BE39" s="52" t="s">
        <v>32</v>
      </c>
      <c r="BF39" s="92" t="s">
        <v>70</v>
      </c>
      <c r="BK39" s="6"/>
      <c r="BS39" s="10"/>
      <c r="BV39" s="464"/>
      <c r="BW39" s="493"/>
      <c r="BX39" s="494"/>
      <c r="BY39" s="496"/>
      <c r="CD39" s="17" t="s">
        <v>4</v>
      </c>
      <c r="CE39" s="26" t="s">
        <v>21</v>
      </c>
      <c r="CF39" s="94" t="s">
        <v>70</v>
      </c>
      <c r="CG39" s="94" t="s">
        <v>70</v>
      </c>
      <c r="CH39" s="6"/>
      <c r="CM39" s="447"/>
      <c r="CN39" s="447"/>
      <c r="CP39" s="10"/>
      <c r="CS39" s="47"/>
      <c r="CT39" s="508"/>
      <c r="CU39" s="509"/>
      <c r="DA39" s="17" t="s">
        <v>4</v>
      </c>
      <c r="DB39" s="26" t="s">
        <v>21</v>
      </c>
      <c r="DC39" s="94" t="s">
        <v>70</v>
      </c>
      <c r="DD39" s="94" t="s">
        <v>70</v>
      </c>
      <c r="DF39" s="10"/>
    </row>
    <row r="40" spans="8:110" ht="17" customHeight="1" thickBot="1">
      <c r="H40" s="6"/>
      <c r="S40" s="55"/>
      <c r="Y40" s="440" t="s">
        <v>25</v>
      </c>
      <c r="Z40" s="31" t="s">
        <v>26</v>
      </c>
      <c r="AA40" s="98" t="s">
        <v>25</v>
      </c>
      <c r="AB40" s="99" t="s">
        <v>25</v>
      </c>
      <c r="AE40" s="6"/>
      <c r="AL40" s="6"/>
      <c r="BD40" s="45"/>
      <c r="BE40" s="10"/>
      <c r="BK40" s="6"/>
      <c r="BS40" s="10"/>
      <c r="CD40" s="439" t="s">
        <v>25</v>
      </c>
      <c r="CE40" s="31" t="s">
        <v>26</v>
      </c>
      <c r="CF40" s="98" t="s">
        <v>25</v>
      </c>
      <c r="CG40" s="99" t="s">
        <v>25</v>
      </c>
      <c r="CI40" s="10"/>
      <c r="CP40" s="10"/>
      <c r="CS40" s="47"/>
      <c r="CT40" s="508"/>
      <c r="CU40" s="509"/>
      <c r="DA40" s="439" t="s">
        <v>25</v>
      </c>
      <c r="DB40" s="31" t="s">
        <v>26</v>
      </c>
      <c r="DC40" s="98" t="s">
        <v>25</v>
      </c>
      <c r="DD40" s="99" t="s">
        <v>25</v>
      </c>
      <c r="DF40" s="10"/>
    </row>
    <row r="41" spans="8:110" ht="17" thickBot="1">
      <c r="H41" s="6"/>
      <c r="S41" s="55"/>
      <c r="Y41" s="441"/>
      <c r="Z41" s="39" t="s">
        <v>28</v>
      </c>
      <c r="AA41" s="100" t="s">
        <v>25</v>
      </c>
      <c r="AB41" s="101" t="s">
        <v>25</v>
      </c>
      <c r="AE41" s="6"/>
      <c r="AJ41" s="446" t="str">
        <f>'[1]Iteration II Simulation'!M79</f>
        <v>Q16</v>
      </c>
      <c r="AK41" s="446"/>
      <c r="AL41" s="19"/>
      <c r="AM41" s="10"/>
      <c r="BD41" s="449" t="s">
        <v>8</v>
      </c>
      <c r="BE41" s="450"/>
      <c r="BF41" s="450"/>
      <c r="BG41" s="451"/>
      <c r="BL41" s="10"/>
      <c r="BS41" s="10"/>
      <c r="CD41" s="441"/>
      <c r="CE41" s="39" t="s">
        <v>28</v>
      </c>
      <c r="CF41" s="100" t="s">
        <v>25</v>
      </c>
      <c r="CG41" s="101" t="s">
        <v>25</v>
      </c>
      <c r="CI41" s="10"/>
      <c r="CP41" s="10"/>
      <c r="DA41" s="441"/>
      <c r="DB41" s="39" t="s">
        <v>28</v>
      </c>
      <c r="DC41" s="100" t="s">
        <v>25</v>
      </c>
      <c r="DD41" s="101" t="s">
        <v>25</v>
      </c>
      <c r="DE41" s="6"/>
    </row>
    <row r="42" spans="8:110" ht="18" thickTop="1" thickBot="1">
      <c r="H42" s="6"/>
      <c r="AB42" s="45"/>
      <c r="AE42" s="6"/>
      <c r="AJ42" s="447" t="str">
        <f>'[1]Iteration II Simulation'!N79</f>
        <v>Outside of commuting, do you travel by bus?</v>
      </c>
      <c r="AK42" s="447"/>
      <c r="AL42" s="53"/>
      <c r="AM42" s="10"/>
      <c r="BD42" s="22"/>
      <c r="BE42" s="23"/>
      <c r="BF42" s="30" t="s">
        <v>12</v>
      </c>
      <c r="BG42" s="30" t="s">
        <v>13</v>
      </c>
      <c r="BK42" s="6"/>
      <c r="BS42" s="10"/>
      <c r="BT42" s="448" t="s">
        <v>37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10"/>
      <c r="CP42" s="10"/>
      <c r="DE42" s="6"/>
    </row>
    <row r="43" spans="8:110" ht="18" thickTop="1" thickBot="1">
      <c r="H43" s="6"/>
      <c r="V43" s="503"/>
      <c r="W43" s="503"/>
      <c r="AE43" s="6"/>
      <c r="AJ43" s="447"/>
      <c r="AK43" s="447"/>
      <c r="AM43" s="10"/>
      <c r="AZ43" s="45"/>
      <c r="BD43" s="439" t="s">
        <v>4</v>
      </c>
      <c r="BE43" s="54" t="s">
        <v>35</v>
      </c>
      <c r="BF43" s="93" t="s">
        <v>70</v>
      </c>
      <c r="BG43" s="93" t="s">
        <v>70</v>
      </c>
      <c r="BL43" s="10"/>
      <c r="BS43" s="3"/>
      <c r="BT43" s="448"/>
      <c r="BZ43" s="46"/>
      <c r="CA43" s="46"/>
      <c r="CB43" s="47"/>
      <c r="CC43" s="46"/>
      <c r="CP43" s="10"/>
      <c r="DF43" s="10"/>
    </row>
    <row r="44" spans="8:110" ht="18" thickTop="1" thickBot="1">
      <c r="H44" s="497" t="s">
        <v>54</v>
      </c>
      <c r="I44" s="498"/>
      <c r="J44" s="7"/>
      <c r="K44" s="501"/>
      <c r="L44" s="501"/>
      <c r="M44" s="7"/>
      <c r="N44" s="7"/>
      <c r="O44" s="7"/>
      <c r="P44" s="7"/>
      <c r="Q44" s="7"/>
      <c r="R44" s="7"/>
      <c r="S44" s="446" t="str">
        <f>'[1]Iteration II Simulation'!T37</f>
        <v xml:space="preserve">Q8 </v>
      </c>
      <c r="T44" s="446"/>
      <c r="U44" s="7"/>
      <c r="V44" s="446" t="str">
        <f>'[1]Iteration II Simulation'!T46</f>
        <v>Q9</v>
      </c>
      <c r="W44" s="446"/>
      <c r="X44" s="7"/>
      <c r="Y44" s="446" t="str">
        <f>'[1]Iteration II Simulation'!T52</f>
        <v>Q10</v>
      </c>
      <c r="Z44" s="446"/>
      <c r="AA44" s="446"/>
      <c r="AE44" s="19"/>
      <c r="AF44" s="10"/>
      <c r="AM44" s="10"/>
      <c r="AX44" s="67"/>
      <c r="BB44" s="68"/>
      <c r="BD44" s="441"/>
      <c r="BE44" s="56" t="s">
        <v>21</v>
      </c>
      <c r="BF44" s="94" t="s">
        <v>70</v>
      </c>
      <c r="BG44" s="94" t="s">
        <v>70</v>
      </c>
      <c r="BL44" s="10"/>
      <c r="CP44" s="10"/>
      <c r="CQ44" s="448" t="s">
        <v>37</v>
      </c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10"/>
    </row>
    <row r="45" spans="8:110" ht="18" customHeight="1" thickTop="1" thickBot="1">
      <c r="H45" s="499"/>
      <c r="I45" s="500"/>
      <c r="L45" s="10"/>
      <c r="P45" s="10"/>
      <c r="S45" s="447" t="str">
        <f>'[1]Iteration II Simulation'!U37</f>
        <v>What is your motorbike's engine type and size?</v>
      </c>
      <c r="T45" s="447"/>
      <c r="V45" s="447" t="str">
        <f>'[1]Iteration II Simulation'!U46</f>
        <v>How old is your motorbike?</v>
      </c>
      <c r="W45" s="447"/>
      <c r="Y45" s="447" t="str">
        <f>'[1]Iteration II Simulation'!U52</f>
        <v>On average, how many hours do you usually spend on a motorbike for commuting each week?</v>
      </c>
      <c r="Z45" s="447"/>
      <c r="AA45" s="447"/>
      <c r="AB45" s="72"/>
      <c r="AC45" s="72"/>
      <c r="AD45" s="72"/>
      <c r="AE45" s="3"/>
      <c r="AF45" s="10"/>
      <c r="AM45" s="10"/>
      <c r="AX45" s="55"/>
      <c r="BD45" s="440" t="s">
        <v>25</v>
      </c>
      <c r="BE45" s="31" t="s">
        <v>26</v>
      </c>
      <c r="BF45" s="98" t="s">
        <v>25</v>
      </c>
      <c r="BG45" s="99" t="s">
        <v>25</v>
      </c>
      <c r="BK45" s="6"/>
      <c r="CP45" s="3"/>
      <c r="CQ45" s="448"/>
      <c r="CW45" s="46"/>
      <c r="CX45" s="46"/>
      <c r="CY45" s="47"/>
      <c r="CZ45" s="46"/>
    </row>
    <row r="46" spans="8:110" ht="18" thickTop="1" thickBot="1">
      <c r="H46" s="53"/>
      <c r="I46" s="11"/>
      <c r="K46" s="449" t="s">
        <v>5</v>
      </c>
      <c r="L46" s="450"/>
      <c r="M46" s="451"/>
      <c r="O46" s="471" t="s">
        <v>6</v>
      </c>
      <c r="P46" s="472"/>
      <c r="Q46" s="473"/>
      <c r="S46" s="447"/>
      <c r="T46" s="447"/>
      <c r="V46" s="447"/>
      <c r="W46" s="447"/>
      <c r="Y46" s="447"/>
      <c r="Z46" s="447"/>
      <c r="AA46" s="447"/>
      <c r="AB46" s="4"/>
      <c r="AC46" s="4"/>
      <c r="AD46" s="4"/>
      <c r="AF46" s="10"/>
      <c r="AM46" s="10"/>
      <c r="AX46" s="55"/>
      <c r="BD46" s="441"/>
      <c r="BE46" s="39" t="s">
        <v>28</v>
      </c>
      <c r="BF46" s="100" t="s">
        <v>25</v>
      </c>
      <c r="BG46" s="101" t="s">
        <v>25</v>
      </c>
      <c r="BK46" s="6"/>
    </row>
    <row r="47" spans="8:110" ht="17" thickBot="1">
      <c r="I47" s="10"/>
      <c r="K47" s="17" t="s">
        <v>4</v>
      </c>
      <c r="L47" s="18" t="str">
        <f>H4&amp;" / Mode"</f>
        <v>Q2 / Mode</v>
      </c>
      <c r="M47" s="16" t="s">
        <v>55</v>
      </c>
      <c r="O47" s="21" t="s">
        <v>4</v>
      </c>
      <c r="P47" s="15" t="str">
        <f>D4&amp;" / Postcode"</f>
        <v>Q1 / Postcode</v>
      </c>
      <c r="Q47" s="87" t="s">
        <v>4</v>
      </c>
      <c r="S47" s="6"/>
      <c r="U47" s="7"/>
      <c r="V47" s="7"/>
      <c r="W47" s="10"/>
      <c r="X47" s="51"/>
      <c r="Y47" s="73"/>
      <c r="AF47" s="10"/>
      <c r="AM47" s="10"/>
      <c r="BL47" s="10"/>
      <c r="BS47" s="7"/>
      <c r="BT47" s="448" t="s">
        <v>2</v>
      </c>
      <c r="BU47" s="7"/>
      <c r="BV47" s="446" t="str">
        <f>'[1]Iteration II Simulation'!S127</f>
        <v>Q24</v>
      </c>
      <c r="BW47" s="446"/>
      <c r="BX47" s="446"/>
      <c r="BY47" s="7"/>
      <c r="BZ47" s="7"/>
      <c r="CA47" s="7"/>
      <c r="CB47" s="7"/>
      <c r="CC47" s="7"/>
      <c r="CD47" s="7"/>
      <c r="CE47" s="7"/>
      <c r="CF47" s="7"/>
      <c r="CG47" s="7"/>
      <c r="CH47" s="7"/>
      <c r="CJ47" s="454" t="str">
        <f>'[1]Iteration II Simulation'!Y122</f>
        <v>Q25</v>
      </c>
    </row>
    <row r="48" spans="8:110" ht="18" customHeight="1" thickTop="1" thickBot="1">
      <c r="I48" s="10"/>
      <c r="K48" s="440" t="s">
        <v>15</v>
      </c>
      <c r="L48" s="487" t="s">
        <v>16</v>
      </c>
      <c r="M48" s="24" t="s">
        <v>17</v>
      </c>
      <c r="O48" s="475" t="s">
        <v>62</v>
      </c>
      <c r="P48" s="489" t="s">
        <v>56</v>
      </c>
      <c r="Q48" s="452" t="s">
        <v>62</v>
      </c>
      <c r="T48" s="3"/>
      <c r="U48" s="10"/>
      <c r="X48" s="51"/>
      <c r="Y48" s="449" t="s">
        <v>20</v>
      </c>
      <c r="Z48" s="450"/>
      <c r="AA48" s="451"/>
      <c r="AF48" s="10"/>
      <c r="AM48" s="10"/>
      <c r="AN48" s="448" t="s">
        <v>37</v>
      </c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10"/>
      <c r="BS48" s="10"/>
      <c r="BT48" s="448"/>
      <c r="BV48" s="447" t="str">
        <f>'[1]Iteration II Simulation'!T127</f>
        <v>What is the type of your boiler fuel?</v>
      </c>
      <c r="BW48" s="447"/>
      <c r="BX48" s="447"/>
      <c r="CA48" s="10"/>
      <c r="CE48" s="10"/>
      <c r="CH48" s="3"/>
      <c r="CI48" s="11"/>
      <c r="CJ48" s="454"/>
    </row>
    <row r="49" spans="4:87" ht="18" thickTop="1" thickBot="1">
      <c r="I49" s="10"/>
      <c r="K49" s="441"/>
      <c r="L49" s="488"/>
      <c r="M49" s="27" t="s">
        <v>57</v>
      </c>
      <c r="O49" s="475"/>
      <c r="P49" s="489"/>
      <c r="Q49" s="452"/>
      <c r="T49" s="471" t="s">
        <v>58</v>
      </c>
      <c r="U49" s="472"/>
      <c r="V49" s="472"/>
      <c r="W49" s="473"/>
      <c r="Y49" s="439" t="s">
        <v>4</v>
      </c>
      <c r="Z49" s="36" t="str">
        <f>Y44&amp;" / hrs"</f>
        <v>Q10 / hrs</v>
      </c>
      <c r="AA49" s="88" t="s">
        <v>4</v>
      </c>
      <c r="AE49" s="6"/>
      <c r="AM49" s="3"/>
      <c r="AN49" s="448"/>
      <c r="BS49" s="10"/>
      <c r="BV49" s="447"/>
      <c r="BW49" s="447"/>
      <c r="BX49" s="447"/>
      <c r="BZ49" s="460" t="s">
        <v>60</v>
      </c>
      <c r="CA49" s="461"/>
      <c r="CB49" s="462"/>
      <c r="CD49" s="449" t="s">
        <v>20</v>
      </c>
      <c r="CE49" s="450"/>
      <c r="CF49" s="450"/>
      <c r="CG49" s="451"/>
      <c r="CI49" s="10"/>
    </row>
    <row r="50" spans="4:87" ht="17" thickBot="1">
      <c r="I50" s="10"/>
      <c r="O50" s="476"/>
      <c r="P50" s="490"/>
      <c r="Q50" s="453"/>
      <c r="T50" s="474" t="s">
        <v>4</v>
      </c>
      <c r="U50" s="36" t="str">
        <f>S44&amp;" / Type"</f>
        <v>Q8  / Type</v>
      </c>
      <c r="V50" s="477" t="s">
        <v>4</v>
      </c>
      <c r="W50" s="478"/>
      <c r="Y50" s="440"/>
      <c r="Z50" s="41" t="s">
        <v>69</v>
      </c>
      <c r="AA50" s="43">
        <v>52</v>
      </c>
      <c r="AE50" s="6"/>
      <c r="BR50" s="6"/>
      <c r="BW50" s="10"/>
      <c r="BZ50" s="439" t="s">
        <v>4</v>
      </c>
      <c r="CA50" s="28" t="str">
        <f>BP8&amp;" / Type of residence"</f>
        <v>Q18 / Type of residence</v>
      </c>
      <c r="CB50" s="29"/>
      <c r="CD50" s="21" t="s">
        <v>4</v>
      </c>
      <c r="CE50" s="18" t="str">
        <f>BX8&amp;" / No. of people living together"</f>
        <v>Q19 / No. of people living together</v>
      </c>
      <c r="CF50" s="77"/>
      <c r="CG50" s="108" t="s">
        <v>4</v>
      </c>
      <c r="CI50" s="10"/>
    </row>
    <row r="51" spans="4:87" ht="17" thickBot="1">
      <c r="I51" s="10"/>
      <c r="T51" s="475"/>
      <c r="U51" s="41" t="str">
        <f>V44&amp;" / Age"</f>
        <v>Q9 / Age</v>
      </c>
      <c r="V51" s="479" t="s">
        <v>4</v>
      </c>
      <c r="W51" s="480"/>
      <c r="Y51" s="441"/>
      <c r="Z51" s="52" t="s">
        <v>32</v>
      </c>
      <c r="AA51" s="92" t="s">
        <v>70</v>
      </c>
      <c r="AE51" s="6"/>
      <c r="BR51" s="6"/>
      <c r="BV51" s="460" t="s">
        <v>61</v>
      </c>
      <c r="BW51" s="461"/>
      <c r="BX51" s="462"/>
      <c r="BZ51" s="441"/>
      <c r="CA51" s="458" t="s">
        <v>4</v>
      </c>
      <c r="CB51" s="459"/>
      <c r="CE51" s="10"/>
      <c r="CI51" s="10"/>
    </row>
    <row r="52" spans="4:87" ht="17" customHeight="1" thickBot="1">
      <c r="I52" s="10"/>
      <c r="T52" s="475"/>
      <c r="U52" s="481" t="s">
        <v>32</v>
      </c>
      <c r="V52" s="483" t="s">
        <v>71</v>
      </c>
      <c r="W52" s="484"/>
      <c r="Y52" s="45"/>
      <c r="Z52" s="10"/>
      <c r="AE52" s="6"/>
      <c r="BR52" s="6"/>
      <c r="BV52" s="439" t="s">
        <v>4</v>
      </c>
      <c r="BW52" s="28" t="str">
        <f>BV47&amp;" / Boiler Fuel Type"</f>
        <v>Q24 / Boiler Fuel Type</v>
      </c>
      <c r="BX52" s="29"/>
      <c r="BZ52" s="463" t="s">
        <v>62</v>
      </c>
      <c r="CA52" s="465" t="s">
        <v>36</v>
      </c>
      <c r="CB52" s="455" t="s">
        <v>62</v>
      </c>
      <c r="CD52" s="449" t="s">
        <v>8</v>
      </c>
      <c r="CE52" s="450"/>
      <c r="CF52" s="450"/>
      <c r="CG52" s="451"/>
      <c r="CH52" s="6"/>
    </row>
    <row r="53" spans="4:87" ht="17" thickBot="1">
      <c r="I53" s="10"/>
      <c r="T53" s="476"/>
      <c r="U53" s="482"/>
      <c r="V53" s="485"/>
      <c r="W53" s="486"/>
      <c r="Y53" s="449" t="s">
        <v>8</v>
      </c>
      <c r="Z53" s="450"/>
      <c r="AA53" s="450"/>
      <c r="AB53" s="451"/>
      <c r="AF53" s="10"/>
      <c r="BL53" s="74"/>
      <c r="BS53" s="10"/>
      <c r="BV53" s="441"/>
      <c r="BW53" s="458" t="s">
        <v>4</v>
      </c>
      <c r="BX53" s="459"/>
      <c r="BZ53" s="464"/>
      <c r="CA53" s="466"/>
      <c r="CB53" s="453"/>
      <c r="CD53" s="22"/>
      <c r="CE53" s="23"/>
      <c r="CF53" s="21" t="s">
        <v>12</v>
      </c>
      <c r="CG53" s="21" t="s">
        <v>13</v>
      </c>
      <c r="CH53" s="6"/>
    </row>
    <row r="54" spans="4:87" ht="18" customHeight="1" thickBot="1">
      <c r="H54" s="6"/>
      <c r="T54" s="439" t="s">
        <v>62</v>
      </c>
      <c r="U54" s="75" t="s">
        <v>29</v>
      </c>
      <c r="V54" s="467" t="s">
        <v>62</v>
      </c>
      <c r="W54" s="468"/>
      <c r="Y54" s="22"/>
      <c r="Z54" s="23"/>
      <c r="AA54" s="30" t="s">
        <v>12</v>
      </c>
      <c r="AB54" s="30" t="s">
        <v>13</v>
      </c>
      <c r="AE54" s="6"/>
      <c r="AN54" s="46"/>
      <c r="BL54" s="74"/>
      <c r="BS54" s="10"/>
      <c r="BV54" s="439" t="s">
        <v>62</v>
      </c>
      <c r="BW54" s="75" t="s">
        <v>48</v>
      </c>
      <c r="BX54" s="109" t="s">
        <v>62</v>
      </c>
      <c r="CD54" s="17" t="s">
        <v>4</v>
      </c>
      <c r="CE54" s="26" t="s">
        <v>21</v>
      </c>
      <c r="CF54" s="94" t="s">
        <v>70</v>
      </c>
      <c r="CG54" s="94" t="s">
        <v>70</v>
      </c>
      <c r="CH54" s="6"/>
    </row>
    <row r="55" spans="4:87" ht="17" thickBot="1">
      <c r="D55" s="47"/>
      <c r="I55" s="10"/>
      <c r="T55" s="441"/>
      <c r="U55" s="50" t="s">
        <v>33</v>
      </c>
      <c r="V55" s="469" t="s">
        <v>62</v>
      </c>
      <c r="W55" s="470"/>
      <c r="Y55" s="439" t="s">
        <v>4</v>
      </c>
      <c r="Z55" s="54" t="s">
        <v>35</v>
      </c>
      <c r="AA55" s="93" t="s">
        <v>70</v>
      </c>
      <c r="AB55" s="93" t="s">
        <v>70</v>
      </c>
      <c r="AF55" s="10"/>
      <c r="BR55" s="6"/>
      <c r="BV55" s="440"/>
      <c r="BW55" s="44" t="s">
        <v>49</v>
      </c>
      <c r="BX55" s="452" t="s">
        <v>62</v>
      </c>
      <c r="CD55" s="439" t="s">
        <v>25</v>
      </c>
      <c r="CE55" s="31" t="s">
        <v>26</v>
      </c>
      <c r="CF55" s="98" t="s">
        <v>25</v>
      </c>
      <c r="CG55" s="99" t="s">
        <v>25</v>
      </c>
      <c r="CH55" s="6"/>
    </row>
    <row r="56" spans="4:87" ht="17" thickBot="1">
      <c r="D56" s="47"/>
      <c r="I56" s="10"/>
      <c r="Y56" s="440"/>
      <c r="Z56" s="76" t="s">
        <v>21</v>
      </c>
      <c r="AA56" s="94" t="s">
        <v>70</v>
      </c>
      <c r="AB56" s="94" t="s">
        <v>70</v>
      </c>
      <c r="AD56" s="68"/>
      <c r="AF56" s="10"/>
      <c r="BP56" s="446" t="str">
        <f>'[1]Iteration II Simulation'!S122</f>
        <v>Q23</v>
      </c>
      <c r="BQ56" s="446"/>
      <c r="BR56" s="19"/>
      <c r="BS56" s="10"/>
      <c r="BV56" s="441"/>
      <c r="BW56" s="50" t="s">
        <v>68</v>
      </c>
      <c r="BX56" s="453"/>
      <c r="CD56" s="441"/>
      <c r="CE56" s="39" t="s">
        <v>28</v>
      </c>
      <c r="CF56" s="100" t="s">
        <v>25</v>
      </c>
      <c r="CG56" s="101" t="s">
        <v>25</v>
      </c>
      <c r="CI56" s="10"/>
    </row>
    <row r="57" spans="4:87" ht="17" customHeight="1" thickTop="1">
      <c r="D57" s="47"/>
      <c r="I57" s="10"/>
      <c r="Y57" s="440" t="s">
        <v>25</v>
      </c>
      <c r="Z57" s="31" t="s">
        <v>26</v>
      </c>
      <c r="AA57" s="98" t="s">
        <v>25</v>
      </c>
      <c r="AB57" s="99" t="s">
        <v>25</v>
      </c>
      <c r="AE57" s="6"/>
      <c r="BP57" s="447" t="str">
        <f>'[1]Iteration II Simulation'!T122</f>
        <v>Do you use a gas boiler at home?</v>
      </c>
      <c r="BQ57" s="447"/>
      <c r="BR57" s="53"/>
      <c r="BS57" s="10"/>
      <c r="CH57" s="6"/>
    </row>
    <row r="58" spans="4:87" ht="17" customHeight="1" thickBot="1">
      <c r="D58" s="42"/>
      <c r="E58" s="1" t="s">
        <v>4</v>
      </c>
      <c r="I58" s="10"/>
      <c r="Y58" s="441"/>
      <c r="Z58" s="39" t="s">
        <v>28</v>
      </c>
      <c r="AA58" s="100" t="s">
        <v>25</v>
      </c>
      <c r="AB58" s="101" t="s">
        <v>25</v>
      </c>
      <c r="AE58" s="6"/>
      <c r="BP58" s="447"/>
      <c r="BQ58" s="447"/>
      <c r="BS58" s="10"/>
      <c r="BV58" s="45"/>
      <c r="BW58" s="51"/>
      <c r="CI58" s="10"/>
    </row>
    <row r="59" spans="4:87" ht="17" customHeight="1" thickBot="1">
      <c r="D59" s="79"/>
      <c r="E59" s="1" t="s">
        <v>62</v>
      </c>
      <c r="I59" s="5"/>
      <c r="Y59" s="78"/>
      <c r="AD59" s="78"/>
      <c r="AF59" s="10"/>
      <c r="BS59" s="10"/>
      <c r="BT59" s="112" t="s">
        <v>37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10"/>
    </row>
    <row r="60" spans="4:87" ht="18" thickTop="1" thickBot="1">
      <c r="D60" s="82"/>
      <c r="E60" s="1" t="s">
        <v>64</v>
      </c>
      <c r="G60" s="6"/>
      <c r="H60" s="80" t="s">
        <v>63</v>
      </c>
      <c r="I60" s="81"/>
      <c r="J60" s="5"/>
      <c r="K60" s="51"/>
      <c r="L60" s="51"/>
      <c r="O60" s="7"/>
      <c r="AD60" s="7"/>
      <c r="AE60" s="19"/>
      <c r="BS60" s="3"/>
      <c r="BT60" s="112"/>
      <c r="BZ60" s="46"/>
      <c r="CC60" s="46"/>
      <c r="CD60" s="47"/>
      <c r="CE60" s="46"/>
    </row>
    <row r="61" spans="4:87" ht="18" thickTop="1" thickBot="1">
      <c r="D61" s="83"/>
      <c r="E61" s="1" t="s">
        <v>66</v>
      </c>
      <c r="G61" s="6"/>
      <c r="H61" s="456" t="s">
        <v>65</v>
      </c>
      <c r="I61" s="457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72"/>
      <c r="Z61" s="84"/>
      <c r="AA61" s="72"/>
      <c r="AB61" s="72"/>
      <c r="AC61" s="3"/>
      <c r="BS61" s="111"/>
      <c r="BT61" s="111"/>
      <c r="BU61" s="111"/>
      <c r="BV61" s="113"/>
      <c r="BW61" s="114"/>
      <c r="BX61" s="115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</row>
    <row r="62" spans="4:87" ht="18" thickTop="1" thickBot="1">
      <c r="D62" s="95"/>
      <c r="E62" s="1" t="s">
        <v>25</v>
      </c>
      <c r="G62" s="6"/>
      <c r="H62" s="456" t="s">
        <v>67</v>
      </c>
      <c r="I62" s="457"/>
      <c r="K62" s="51"/>
      <c r="L62" s="51"/>
      <c r="Y62" s="449" t="s">
        <v>8</v>
      </c>
      <c r="Z62" s="450"/>
      <c r="AA62" s="450"/>
      <c r="AB62" s="45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</row>
    <row r="63" spans="4:87" ht="17" customHeight="1" thickTop="1" thickBot="1">
      <c r="Y63" s="22"/>
      <c r="Z63" s="23"/>
      <c r="AA63" s="21" t="s">
        <v>12</v>
      </c>
      <c r="AB63" s="21" t="s">
        <v>13</v>
      </c>
      <c r="AJ63" s="4"/>
      <c r="AK63" s="4"/>
      <c r="BS63" s="7"/>
      <c r="BT63" s="448" t="s">
        <v>2</v>
      </c>
      <c r="BU63" s="7"/>
      <c r="BV63" s="7"/>
      <c r="BW63" s="7"/>
      <c r="BX63" s="7"/>
      <c r="BY63" s="7"/>
      <c r="BZ63" s="7"/>
      <c r="CA63" s="7"/>
      <c r="CC63" s="454" t="str">
        <f>'[1]Iteration II Simulation'!D164</f>
        <v>Q26</v>
      </c>
      <c r="CD63" s="111"/>
      <c r="CE63" s="111"/>
      <c r="CF63" s="111"/>
      <c r="CG63" s="111"/>
      <c r="CH63" s="111"/>
      <c r="CI63" s="111"/>
    </row>
    <row r="64" spans="4:87" ht="18" thickTop="1" thickBot="1">
      <c r="Y64" s="17" t="s">
        <v>4</v>
      </c>
      <c r="Z64" s="26" t="s">
        <v>21</v>
      </c>
      <c r="AA64" s="93" t="s">
        <v>70</v>
      </c>
      <c r="AB64" s="93" t="s">
        <v>70</v>
      </c>
      <c r="AJ64" s="4"/>
      <c r="AK64" s="4"/>
      <c r="BS64" s="10"/>
      <c r="BT64" s="448"/>
      <c r="BW64" s="45"/>
      <c r="BX64" s="10"/>
      <c r="CA64" s="3"/>
      <c r="CB64" s="11"/>
      <c r="CC64" s="454"/>
    </row>
    <row r="65" spans="25:80" ht="17" thickBot="1">
      <c r="Y65" s="439" t="s">
        <v>25</v>
      </c>
      <c r="Z65" s="96" t="s">
        <v>26</v>
      </c>
      <c r="AA65" s="98" t="s">
        <v>25</v>
      </c>
      <c r="AB65" s="99" t="s">
        <v>25</v>
      </c>
      <c r="BS65" s="10"/>
      <c r="BW65" s="17" t="s">
        <v>8</v>
      </c>
      <c r="BX65" s="85"/>
      <c r="BY65" s="85"/>
      <c r="BZ65" s="86"/>
      <c r="CB65" s="10"/>
    </row>
    <row r="66" spans="25:80" ht="17" thickBot="1">
      <c r="Y66" s="441"/>
      <c r="Z66" s="97" t="s">
        <v>28</v>
      </c>
      <c r="AA66" s="100" t="s">
        <v>25</v>
      </c>
      <c r="AB66" s="101" t="s">
        <v>25</v>
      </c>
      <c r="BR66" s="6"/>
      <c r="BW66" s="22"/>
      <c r="BX66" s="23"/>
      <c r="BY66" s="21" t="s">
        <v>12</v>
      </c>
      <c r="BZ66" s="21" t="s">
        <v>13</v>
      </c>
      <c r="CB66" s="10"/>
    </row>
    <row r="67" spans="25:80" ht="17" thickBot="1">
      <c r="BR67" s="6"/>
      <c r="BW67" s="17" t="s">
        <v>4</v>
      </c>
      <c r="BX67" s="26" t="s">
        <v>21</v>
      </c>
      <c r="BY67" s="94" t="s">
        <v>70</v>
      </c>
      <c r="BZ67" s="94" t="s">
        <v>70</v>
      </c>
      <c r="CB67" s="10"/>
    </row>
    <row r="68" spans="25:80">
      <c r="BR68" s="6"/>
      <c r="BW68" s="25" t="s">
        <v>25</v>
      </c>
      <c r="BX68" s="31" t="s">
        <v>26</v>
      </c>
      <c r="BY68" s="98" t="s">
        <v>25</v>
      </c>
      <c r="BZ68" s="99" t="s">
        <v>25</v>
      </c>
      <c r="CA68" s="6"/>
    </row>
    <row r="69" spans="25:80" ht="17" thickBot="1">
      <c r="AN69" s="46"/>
      <c r="BS69" s="10"/>
      <c r="BW69" s="38"/>
      <c r="BX69" s="39" t="s">
        <v>28</v>
      </c>
      <c r="BY69" s="100" t="s">
        <v>25</v>
      </c>
      <c r="BZ69" s="101" t="s">
        <v>25</v>
      </c>
      <c r="CA69" s="6"/>
    </row>
    <row r="70" spans="25:80" ht="17" thickBot="1">
      <c r="AN70" s="46"/>
      <c r="BP70" s="446" t="str">
        <f>'[1]Iteration II Simulation'!Y122</f>
        <v>Q25</v>
      </c>
      <c r="BQ70" s="446"/>
      <c r="BR70" s="19"/>
      <c r="BS70" s="10"/>
      <c r="CB70" s="10"/>
    </row>
    <row r="71" spans="25:80" ht="17" thickTop="1">
      <c r="BP71" s="447" t="str">
        <f>'[1]Iteration II Simulation'!Z122</f>
        <v>Do you use an electric heat pump?</v>
      </c>
      <c r="BQ71" s="447"/>
      <c r="BR71" s="53"/>
      <c r="BS71" s="10"/>
      <c r="CA71" s="6"/>
    </row>
    <row r="72" spans="25:80">
      <c r="BP72" s="447"/>
      <c r="BQ72" s="447"/>
      <c r="BS72" s="10"/>
      <c r="CB72" s="10"/>
    </row>
    <row r="73" spans="25:80" ht="17" thickBot="1">
      <c r="BS73" s="10"/>
      <c r="BT73" s="448" t="s">
        <v>37</v>
      </c>
      <c r="BU73" s="7"/>
      <c r="BV73" s="7"/>
      <c r="BW73" s="7"/>
      <c r="BX73" s="7"/>
      <c r="BY73" s="7"/>
      <c r="BZ73" s="7"/>
      <c r="CA73" s="7"/>
      <c r="CB73" s="10"/>
    </row>
    <row r="74" spans="25:80" ht="17" thickTop="1">
      <c r="BS74" s="3"/>
      <c r="BT74" s="448"/>
      <c r="CB74" s="111"/>
    </row>
    <row r="85" ht="17" customHeight="1"/>
  </sheetData>
  <mergeCells count="275">
    <mergeCell ref="D4:F4"/>
    <mergeCell ref="D5:F7"/>
    <mergeCell ref="H8:I9"/>
    <mergeCell ref="K8:L8"/>
    <mergeCell ref="H5:K6"/>
    <mergeCell ref="H4:K4"/>
    <mergeCell ref="DG8:DG9"/>
    <mergeCell ref="D9:F9"/>
    <mergeCell ref="S9:T10"/>
    <mergeCell ref="V9:W10"/>
    <mergeCell ref="Y9:Z10"/>
    <mergeCell ref="AB9:AD10"/>
    <mergeCell ref="AX8:AY8"/>
    <mergeCell ref="BA8:BB8"/>
    <mergeCell ref="BD8:BF8"/>
    <mergeCell ref="BH8:BJ8"/>
    <mergeCell ref="BM8:BM9"/>
    <mergeCell ref="BP8:BR8"/>
    <mergeCell ref="AX9:AY10"/>
    <mergeCell ref="BA9:BB10"/>
    <mergeCell ref="BD9:BF10"/>
    <mergeCell ref="BH9:BJ10"/>
    <mergeCell ref="S8:T8"/>
    <mergeCell ref="V8:W8"/>
    <mergeCell ref="Y8:Z8"/>
    <mergeCell ref="AB8:AD8"/>
    <mergeCell ref="AG8:AG9"/>
    <mergeCell ref="AN8:AN9"/>
    <mergeCell ref="DA9:DC10"/>
    <mergeCell ref="K10:M10"/>
    <mergeCell ref="O10:Q10"/>
    <mergeCell ref="AP10:AR10"/>
    <mergeCell ref="AT10:AV10"/>
    <mergeCell ref="BT10:BV10"/>
    <mergeCell ref="CD10:CG10"/>
    <mergeCell ref="CS10:CU10"/>
    <mergeCell ref="BX8:BZ8"/>
    <mergeCell ref="CJ8:CJ9"/>
    <mergeCell ref="CQ8:CQ9"/>
    <mergeCell ref="DA8:DC8"/>
    <mergeCell ref="CW10:CY10"/>
    <mergeCell ref="E11:E12"/>
    <mergeCell ref="F11:F12"/>
    <mergeCell ref="BU11:BU12"/>
    <mergeCell ref="BV11:BV12"/>
    <mergeCell ref="CS11:CS14"/>
    <mergeCell ref="CT11:CT12"/>
    <mergeCell ref="CU11:CU12"/>
    <mergeCell ref="CW11:CW14"/>
    <mergeCell ref="CX11:CX12"/>
    <mergeCell ref="BP9:BR10"/>
    <mergeCell ref="BX9:BZ10"/>
    <mergeCell ref="BX12:CA12"/>
    <mergeCell ref="DA12:DD12"/>
    <mergeCell ref="E13:E14"/>
    <mergeCell ref="F13:F14"/>
    <mergeCell ref="T13:V13"/>
    <mergeCell ref="Y13:AA13"/>
    <mergeCell ref="AY13:BA13"/>
    <mergeCell ref="BD13:BF13"/>
    <mergeCell ref="CY11:CY12"/>
    <mergeCell ref="K12:K13"/>
    <mergeCell ref="L12:L13"/>
    <mergeCell ref="O12:O13"/>
    <mergeCell ref="P12:P13"/>
    <mergeCell ref="Q12:Q13"/>
    <mergeCell ref="AP12:AP13"/>
    <mergeCell ref="AQ12:AQ13"/>
    <mergeCell ref="AT12:AT13"/>
    <mergeCell ref="AU12:AU13"/>
    <mergeCell ref="T18:T19"/>
    <mergeCell ref="AJ18:AK19"/>
    <mergeCell ref="AY18:AY19"/>
    <mergeCell ref="BP18:BR18"/>
    <mergeCell ref="CM18:CN21"/>
    <mergeCell ref="Y19:AB19"/>
    <mergeCell ref="CU13:CU14"/>
    <mergeCell ref="CX13:CX14"/>
    <mergeCell ref="CY13:CY14"/>
    <mergeCell ref="T14:T17"/>
    <mergeCell ref="Y14:Y17"/>
    <mergeCell ref="AY14:AY17"/>
    <mergeCell ref="BD14:BD17"/>
    <mergeCell ref="U16:U17"/>
    <mergeCell ref="V16:V17"/>
    <mergeCell ref="AZ16:AZ17"/>
    <mergeCell ref="BU13:BU14"/>
    <mergeCell ref="BV13:BV14"/>
    <mergeCell ref="BX13:BX14"/>
    <mergeCell ref="BY13:BZ14"/>
    <mergeCell ref="CA13:CA14"/>
    <mergeCell ref="CT13:CT14"/>
    <mergeCell ref="AV12:AV13"/>
    <mergeCell ref="BP12:BR12"/>
    <mergeCell ref="BD19:BG19"/>
    <mergeCell ref="CT19:CT20"/>
    <mergeCell ref="CU19:CU20"/>
    <mergeCell ref="DA20:DA21"/>
    <mergeCell ref="Y21:Y22"/>
    <mergeCell ref="BD21:BD22"/>
    <mergeCell ref="BQ21:BQ22"/>
    <mergeCell ref="BA16:BA17"/>
    <mergeCell ref="AJ17:AK17"/>
    <mergeCell ref="CM17:CN17"/>
    <mergeCell ref="DA17:DD17"/>
    <mergeCell ref="BD23:BD24"/>
    <mergeCell ref="CQ24:CQ25"/>
    <mergeCell ref="AN26:AN27"/>
    <mergeCell ref="H27:I28"/>
    <mergeCell ref="K27:L27"/>
    <mergeCell ref="Y27:AA27"/>
    <mergeCell ref="AB27:AC27"/>
    <mergeCell ref="Y28:AA29"/>
    <mergeCell ref="AB28:AC29"/>
    <mergeCell ref="DA28:DC28"/>
    <mergeCell ref="DG28:DG29"/>
    <mergeCell ref="BD33:BF34"/>
    <mergeCell ref="BG33:BH34"/>
    <mergeCell ref="BV26:BX27"/>
    <mergeCell ref="CD26:CF27"/>
    <mergeCell ref="DA29:DC30"/>
    <mergeCell ref="BZ27:CB27"/>
    <mergeCell ref="CS30:CU30"/>
    <mergeCell ref="BJ32:BK32"/>
    <mergeCell ref="BM32:BM33"/>
    <mergeCell ref="BT25:BT26"/>
    <mergeCell ref="BV25:BX25"/>
    <mergeCell ref="CD25:CF25"/>
    <mergeCell ref="CJ25:CJ26"/>
    <mergeCell ref="BD32:BF32"/>
    <mergeCell ref="BG32:BH32"/>
    <mergeCell ref="BV29:BY29"/>
    <mergeCell ref="CD29:CG29"/>
    <mergeCell ref="CW32:CW35"/>
    <mergeCell ref="CX32:CX33"/>
    <mergeCell ref="BW31:BY31"/>
    <mergeCell ref="CW30:CY30"/>
    <mergeCell ref="AY35:AY36"/>
    <mergeCell ref="CS31:CS34"/>
    <mergeCell ref="CT31:CT32"/>
    <mergeCell ref="CU31:CU32"/>
    <mergeCell ref="CQ28:CQ29"/>
    <mergeCell ref="AY34:BA34"/>
    <mergeCell ref="BV30:BV31"/>
    <mergeCell ref="BZ30:BZ31"/>
    <mergeCell ref="CA30:CA31"/>
    <mergeCell ref="CB30:CB31"/>
    <mergeCell ref="CD30:CD34"/>
    <mergeCell ref="CT33:CT34"/>
    <mergeCell ref="CU33:CU34"/>
    <mergeCell ref="AV36:AV37"/>
    <mergeCell ref="BD36:BF36"/>
    <mergeCell ref="AT34:AV34"/>
    <mergeCell ref="BV32:BV33"/>
    <mergeCell ref="BW32:BX32"/>
    <mergeCell ref="Y40:Y41"/>
    <mergeCell ref="BW33:BX33"/>
    <mergeCell ref="AJ41:AK41"/>
    <mergeCell ref="BD41:BG41"/>
    <mergeCell ref="BP34:BQ34"/>
    <mergeCell ref="CY32:CY33"/>
    <mergeCell ref="DA32:DD32"/>
    <mergeCell ref="BD37:BD39"/>
    <mergeCell ref="Y36:AB36"/>
    <mergeCell ref="AP36:AP37"/>
    <mergeCell ref="AQ36:AQ37"/>
    <mergeCell ref="AT36:AT37"/>
    <mergeCell ref="AU36:AU37"/>
    <mergeCell ref="Y32:Y34"/>
    <mergeCell ref="AN32:AN33"/>
    <mergeCell ref="AP32:AQ32"/>
    <mergeCell ref="AP34:AR34"/>
    <mergeCell ref="CD37:CG37"/>
    <mergeCell ref="CM37:CN37"/>
    <mergeCell ref="DA37:DD37"/>
    <mergeCell ref="AJ42:AK43"/>
    <mergeCell ref="BP35:BQ36"/>
    <mergeCell ref="BV35:BY35"/>
    <mergeCell ref="CM38:CN39"/>
    <mergeCell ref="Y38:Y39"/>
    <mergeCell ref="CX34:CX35"/>
    <mergeCell ref="CY34:CY35"/>
    <mergeCell ref="BV38:BV39"/>
    <mergeCell ref="BW38:BX39"/>
    <mergeCell ref="BY38:BY39"/>
    <mergeCell ref="H44:I45"/>
    <mergeCell ref="K44:L44"/>
    <mergeCell ref="S44:T44"/>
    <mergeCell ref="V44:W44"/>
    <mergeCell ref="Y44:AA44"/>
    <mergeCell ref="BW37:BY37"/>
    <mergeCell ref="V43:W43"/>
    <mergeCell ref="BD43:BD44"/>
    <mergeCell ref="BV36:BV37"/>
    <mergeCell ref="BW36:BY36"/>
    <mergeCell ref="CD40:CD41"/>
    <mergeCell ref="K48:K49"/>
    <mergeCell ref="L48:L49"/>
    <mergeCell ref="O48:O50"/>
    <mergeCell ref="P48:P50"/>
    <mergeCell ref="Q48:Q50"/>
    <mergeCell ref="Y48:AA48"/>
    <mergeCell ref="AN48:AN49"/>
    <mergeCell ref="DA40:DA41"/>
    <mergeCell ref="S45:T46"/>
    <mergeCell ref="V45:W46"/>
    <mergeCell ref="Y45:AA46"/>
    <mergeCell ref="BD45:BD46"/>
    <mergeCell ref="CT39:CT40"/>
    <mergeCell ref="CU39:CU40"/>
    <mergeCell ref="BV47:BX47"/>
    <mergeCell ref="CJ47:CJ48"/>
    <mergeCell ref="V55:W55"/>
    <mergeCell ref="Y55:Y56"/>
    <mergeCell ref="BV48:BX49"/>
    <mergeCell ref="BZ49:CB49"/>
    <mergeCell ref="CD49:CG49"/>
    <mergeCell ref="CQ44:CQ45"/>
    <mergeCell ref="T49:W49"/>
    <mergeCell ref="Y49:Y51"/>
    <mergeCell ref="T50:T53"/>
    <mergeCell ref="V50:W50"/>
    <mergeCell ref="V51:W51"/>
    <mergeCell ref="U52:U53"/>
    <mergeCell ref="V52:W53"/>
    <mergeCell ref="Y53:AB53"/>
    <mergeCell ref="CD52:CG52"/>
    <mergeCell ref="H61:I61"/>
    <mergeCell ref="BV54:BV56"/>
    <mergeCell ref="H62:I62"/>
    <mergeCell ref="CD55:CD56"/>
    <mergeCell ref="BP56:BQ56"/>
    <mergeCell ref="BW53:BX53"/>
    <mergeCell ref="Y57:Y58"/>
    <mergeCell ref="BZ50:BZ51"/>
    <mergeCell ref="BV51:BX51"/>
    <mergeCell ref="BV52:BV53"/>
    <mergeCell ref="BZ52:BZ53"/>
    <mergeCell ref="CA52:CA53"/>
    <mergeCell ref="CA51:CB51"/>
    <mergeCell ref="T54:T55"/>
    <mergeCell ref="V54:W54"/>
    <mergeCell ref="BP71:BQ72"/>
    <mergeCell ref="BT73:BT74"/>
    <mergeCell ref="Y62:AB62"/>
    <mergeCell ref="Y65:Y66"/>
    <mergeCell ref="BX55:BX56"/>
    <mergeCell ref="BT63:BT64"/>
    <mergeCell ref="BP57:BQ58"/>
    <mergeCell ref="CC63:CC64"/>
    <mergeCell ref="CB52:CB53"/>
    <mergeCell ref="D11:D14"/>
    <mergeCell ref="BT11:BT14"/>
    <mergeCell ref="BP15:BP16"/>
    <mergeCell ref="BP21:BP22"/>
    <mergeCell ref="BP19:BP20"/>
    <mergeCell ref="BP13:BP14"/>
    <mergeCell ref="BQ14:BR14"/>
    <mergeCell ref="BQ20:BR20"/>
    <mergeCell ref="BP70:BQ70"/>
    <mergeCell ref="BT47:BT48"/>
    <mergeCell ref="BT42:BT43"/>
    <mergeCell ref="K46:M46"/>
    <mergeCell ref="O46:Q46"/>
    <mergeCell ref="Y31:AA31"/>
    <mergeCell ref="K29:M29"/>
    <mergeCell ref="O29:Q29"/>
    <mergeCell ref="T29:V29"/>
    <mergeCell ref="T30:T31"/>
    <mergeCell ref="K31:K32"/>
    <mergeCell ref="L31:L32"/>
    <mergeCell ref="O31:O32"/>
    <mergeCell ref="P31:P32"/>
    <mergeCell ref="Q31:Q32"/>
    <mergeCell ref="Y23:Y24"/>
  </mergeCells>
  <conditionalFormatting sqref="BZ43:CC43 BZ60 CC60:CE60">
    <cfRule type="expression" dxfId="2" priority="3">
      <formula>$P$134="No"</formula>
    </cfRule>
  </conditionalFormatting>
  <conditionalFormatting sqref="CW25:CZ25">
    <cfRule type="expression" dxfId="1" priority="2">
      <formula>$P$134="No"</formula>
    </cfRule>
  </conditionalFormatting>
  <conditionalFormatting sqref="CW45:CZ45">
    <cfRule type="expression" dxfId="0" priority="1">
      <formula>$P$134="No"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C688-A9D0-A445-8D85-DFC5F2AD6B06}">
  <sheetPr>
    <tabColor theme="1"/>
  </sheetPr>
  <dimension ref="D2:AS61"/>
  <sheetViews>
    <sheetView zoomScale="87" zoomScaleNormal="125" workbookViewId="0">
      <selection activeCell="X22" sqref="X22"/>
    </sheetView>
  </sheetViews>
  <sheetFormatPr baseColWidth="10" defaultRowHeight="16"/>
  <cols>
    <col min="4" max="4" width="7.6640625" customWidth="1"/>
    <col min="5" max="5" width="3.33203125" customWidth="1"/>
    <col min="6" max="6" width="7.6640625" customWidth="1"/>
    <col min="7" max="7" width="18.83203125" style="123" bestFit="1" customWidth="1"/>
    <col min="8" max="8" width="10.33203125" style="123" bestFit="1" customWidth="1"/>
    <col min="9" max="9" width="12.33203125" style="123" bestFit="1" customWidth="1"/>
    <col min="10" max="10" width="10.6640625" style="123" bestFit="1" customWidth="1"/>
    <col min="11" max="11" width="10.83203125" style="123"/>
    <col min="26" max="26" width="20" bestFit="1" customWidth="1"/>
    <col min="32" max="32" width="10.1640625" customWidth="1"/>
    <col min="33" max="33" width="12.33203125" customWidth="1"/>
    <col min="34" max="34" width="9.83203125" bestFit="1" customWidth="1"/>
    <col min="35" max="35" width="11.5" bestFit="1" customWidth="1"/>
    <col min="36" max="36" width="10.33203125" bestFit="1" customWidth="1"/>
  </cols>
  <sheetData>
    <row r="2" spans="4:29" ht="17" thickBot="1"/>
    <row r="3" spans="4:29" ht="17" thickBot="1">
      <c r="D3" s="319" t="s">
        <v>1036</v>
      </c>
      <c r="E3" t="s">
        <v>1037</v>
      </c>
      <c r="M3" t="s">
        <v>1038</v>
      </c>
      <c r="Y3" s="331"/>
      <c r="Z3" s="322" t="s">
        <v>1045</v>
      </c>
      <c r="AA3" s="322" t="s">
        <v>1046</v>
      </c>
      <c r="AB3" s="322" t="s">
        <v>1047</v>
      </c>
      <c r="AC3" s="322" t="s">
        <v>1048</v>
      </c>
    </row>
    <row r="4" spans="4:29">
      <c r="D4" s="319" t="s">
        <v>1039</v>
      </c>
      <c r="E4" t="s">
        <v>1040</v>
      </c>
      <c r="Y4" s="325" t="s">
        <v>1049</v>
      </c>
      <c r="Z4" s="338">
        <v>527941</v>
      </c>
      <c r="AA4" s="286">
        <v>527941</v>
      </c>
      <c r="AB4" s="338">
        <v>540645</v>
      </c>
      <c r="AC4" s="339">
        <v>115503</v>
      </c>
    </row>
    <row r="5" spans="4:29" ht="17" thickBot="1">
      <c r="D5" s="319" t="s">
        <v>1041</v>
      </c>
      <c r="E5" t="s">
        <v>1042</v>
      </c>
      <c r="Y5" s="335" t="s">
        <v>1050</v>
      </c>
      <c r="Z5" s="340">
        <f>G38-Z4</f>
        <v>1243967</v>
      </c>
      <c r="AA5" s="285">
        <f>H38-AA4</f>
        <v>1243967</v>
      </c>
      <c r="AB5" s="340">
        <f>I38-AB4</f>
        <v>1231263</v>
      </c>
      <c r="AC5" s="341">
        <f>J38-AC4</f>
        <v>1656405</v>
      </c>
    </row>
    <row r="6" spans="4:29" ht="17" thickBot="1"/>
    <row r="7" spans="4:29" ht="17" thickBot="1">
      <c r="D7" s="320" t="s">
        <v>1043</v>
      </c>
      <c r="E7" s="321"/>
      <c r="F7" s="321"/>
      <c r="G7" s="322" t="s">
        <v>1044</v>
      </c>
      <c r="H7" s="323" t="s">
        <v>1045</v>
      </c>
      <c r="I7" s="322" t="s">
        <v>1046</v>
      </c>
      <c r="J7" s="322" t="s">
        <v>1047</v>
      </c>
      <c r="K7" s="322" t="s">
        <v>1048</v>
      </c>
    </row>
    <row r="8" spans="4:29">
      <c r="D8" s="324">
        <v>-1</v>
      </c>
      <c r="E8" s="116" t="s">
        <v>221</v>
      </c>
      <c r="F8" s="116">
        <v>-0.9</v>
      </c>
      <c r="G8" s="325" t="s">
        <v>1070</v>
      </c>
      <c r="H8" s="326">
        <v>13516</v>
      </c>
      <c r="I8" s="327">
        <v>13834</v>
      </c>
      <c r="J8" s="327">
        <v>6567</v>
      </c>
      <c r="K8" s="327">
        <v>1892</v>
      </c>
    </row>
    <row r="9" spans="4:29">
      <c r="D9" s="324">
        <v>-0.9</v>
      </c>
      <c r="E9" s="116" t="s">
        <v>221</v>
      </c>
      <c r="F9" s="116">
        <v>-0.8</v>
      </c>
      <c r="G9" s="327" t="s">
        <v>1071</v>
      </c>
      <c r="H9" s="326">
        <v>9734</v>
      </c>
      <c r="I9" s="327">
        <v>9951</v>
      </c>
      <c r="J9" s="327">
        <v>6968</v>
      </c>
      <c r="K9" s="327">
        <v>4696</v>
      </c>
    </row>
    <row r="10" spans="4:29">
      <c r="D10" s="324">
        <v>-0.8</v>
      </c>
      <c r="E10" s="116" t="s">
        <v>221</v>
      </c>
      <c r="F10" s="116">
        <v>-0.7</v>
      </c>
      <c r="G10" s="327" t="s">
        <v>1072</v>
      </c>
      <c r="H10" s="326">
        <v>15271</v>
      </c>
      <c r="I10" s="327">
        <v>13094</v>
      </c>
      <c r="J10" s="327">
        <v>14921</v>
      </c>
      <c r="K10" s="327">
        <v>2060</v>
      </c>
    </row>
    <row r="11" spans="4:29">
      <c r="D11" s="324">
        <v>-0.7</v>
      </c>
      <c r="E11" s="116" t="s">
        <v>221</v>
      </c>
      <c r="F11" s="116">
        <v>-0.6</v>
      </c>
      <c r="G11" s="327" t="s">
        <v>1073</v>
      </c>
      <c r="H11" s="326">
        <v>19755</v>
      </c>
      <c r="I11" s="327">
        <v>19675</v>
      </c>
      <c r="J11" s="327">
        <v>14334</v>
      </c>
      <c r="K11" s="327">
        <v>2242</v>
      </c>
    </row>
    <row r="12" spans="4:29">
      <c r="D12" s="324">
        <v>-0.6</v>
      </c>
      <c r="E12" s="116" t="s">
        <v>221</v>
      </c>
      <c r="F12" s="116">
        <v>-0.5</v>
      </c>
      <c r="G12" s="327" t="s">
        <v>1074</v>
      </c>
      <c r="H12" s="326">
        <v>21800</v>
      </c>
      <c r="I12" s="327">
        <v>20362</v>
      </c>
      <c r="J12" s="327">
        <v>13560</v>
      </c>
      <c r="K12" s="327">
        <v>1663</v>
      </c>
    </row>
    <row r="13" spans="4:29">
      <c r="D13" s="324">
        <v>-0.5</v>
      </c>
      <c r="E13" s="116" t="s">
        <v>221</v>
      </c>
      <c r="F13" s="116">
        <v>-0.4</v>
      </c>
      <c r="G13" s="327" t="s">
        <v>1075</v>
      </c>
      <c r="H13" s="326">
        <v>24458</v>
      </c>
      <c r="I13" s="327">
        <v>27451</v>
      </c>
      <c r="J13" s="327">
        <v>23176</v>
      </c>
      <c r="K13" s="327">
        <v>4075</v>
      </c>
    </row>
    <row r="14" spans="4:29">
      <c r="D14" s="324">
        <v>-0.4</v>
      </c>
      <c r="E14" s="116" t="s">
        <v>221</v>
      </c>
      <c r="F14" s="116">
        <v>-0.3</v>
      </c>
      <c r="G14" s="327" t="s">
        <v>1076</v>
      </c>
      <c r="H14" s="326">
        <v>31335</v>
      </c>
      <c r="I14" s="327">
        <v>34016</v>
      </c>
      <c r="J14" s="327">
        <v>30723</v>
      </c>
      <c r="K14" s="327">
        <v>6492</v>
      </c>
    </row>
    <row r="15" spans="4:29">
      <c r="D15" s="324">
        <v>-0.3</v>
      </c>
      <c r="E15" s="116" t="s">
        <v>221</v>
      </c>
      <c r="F15" s="116">
        <v>-0.2</v>
      </c>
      <c r="G15" s="327" t="s">
        <v>1077</v>
      </c>
      <c r="H15" s="326">
        <v>56190</v>
      </c>
      <c r="I15" s="327">
        <v>54509</v>
      </c>
      <c r="J15" s="327">
        <v>39778</v>
      </c>
      <c r="K15" s="327">
        <v>6710</v>
      </c>
    </row>
    <row r="16" spans="4:29">
      <c r="D16" s="324">
        <v>-0.2</v>
      </c>
      <c r="E16" s="116" t="s">
        <v>221</v>
      </c>
      <c r="F16" s="116">
        <v>-0.1</v>
      </c>
      <c r="G16" s="327" t="s">
        <v>1078</v>
      </c>
      <c r="H16" s="326">
        <v>95424</v>
      </c>
      <c r="I16" s="327">
        <v>94119</v>
      </c>
      <c r="J16" s="327">
        <v>86242</v>
      </c>
      <c r="K16" s="327">
        <v>16522</v>
      </c>
    </row>
    <row r="17" spans="4:11">
      <c r="D17" s="324">
        <v>-0.1</v>
      </c>
      <c r="E17" s="116" t="s">
        <v>221</v>
      </c>
      <c r="F17" s="116">
        <v>0</v>
      </c>
      <c r="G17" s="327" t="s">
        <v>1079</v>
      </c>
      <c r="H17" s="326">
        <v>0</v>
      </c>
      <c r="I17" s="327">
        <v>0</v>
      </c>
      <c r="J17" s="327">
        <v>1351</v>
      </c>
      <c r="K17" s="327">
        <v>0</v>
      </c>
    </row>
    <row r="18" spans="4:11">
      <c r="D18" s="324">
        <v>0</v>
      </c>
      <c r="E18" s="116" t="s">
        <v>221</v>
      </c>
      <c r="F18" s="116">
        <v>0.1</v>
      </c>
      <c r="G18" s="327" t="s">
        <v>1080</v>
      </c>
      <c r="H18" s="326">
        <f>G38-527941</f>
        <v>1243967</v>
      </c>
      <c r="I18" s="327">
        <f>G38-527941</f>
        <v>1243967</v>
      </c>
      <c r="J18" s="327">
        <f>198+(G38-540645)</f>
        <v>1231461</v>
      </c>
      <c r="K18" s="327">
        <f>G38-115503</f>
        <v>1656405</v>
      </c>
    </row>
    <row r="19" spans="4:11">
      <c r="D19" s="328">
        <v>0.1</v>
      </c>
      <c r="E19" s="329" t="s">
        <v>221</v>
      </c>
      <c r="F19" s="330">
        <v>0.2</v>
      </c>
      <c r="G19" s="327" t="s">
        <v>1081</v>
      </c>
      <c r="H19" s="326">
        <v>75001</v>
      </c>
      <c r="I19" s="327">
        <v>77690</v>
      </c>
      <c r="J19" s="327">
        <v>83500</v>
      </c>
      <c r="K19" s="327">
        <v>17733</v>
      </c>
    </row>
    <row r="20" spans="4:11">
      <c r="D20" s="328">
        <v>0.2</v>
      </c>
      <c r="E20" s="329" t="s">
        <v>221</v>
      </c>
      <c r="F20" s="330">
        <v>0.3</v>
      </c>
      <c r="G20" s="327" t="s">
        <v>1082</v>
      </c>
      <c r="H20" s="326">
        <v>48294</v>
      </c>
      <c r="I20" s="327">
        <v>47802</v>
      </c>
      <c r="J20" s="327">
        <v>58977</v>
      </c>
      <c r="K20" s="327">
        <v>11485</v>
      </c>
    </row>
    <row r="21" spans="4:11">
      <c r="D21" s="328">
        <v>0.3</v>
      </c>
      <c r="E21" s="329" t="s">
        <v>221</v>
      </c>
      <c r="F21" s="330">
        <v>0.4</v>
      </c>
      <c r="G21" s="327" t="s">
        <v>1083</v>
      </c>
      <c r="H21" s="326">
        <v>20322</v>
      </c>
      <c r="I21" s="327">
        <v>23624</v>
      </c>
      <c r="J21" s="327">
        <v>36870</v>
      </c>
      <c r="K21" s="327">
        <v>9084</v>
      </c>
    </row>
    <row r="22" spans="4:11">
      <c r="D22" s="328">
        <v>0.4</v>
      </c>
      <c r="E22" s="329" t="s">
        <v>221</v>
      </c>
      <c r="F22" s="330">
        <v>0.5</v>
      </c>
      <c r="G22" s="327" t="s">
        <v>1084</v>
      </c>
      <c r="H22" s="326">
        <v>19896</v>
      </c>
      <c r="I22" s="327">
        <v>17752</v>
      </c>
      <c r="J22" s="327">
        <v>28956</v>
      </c>
      <c r="K22" s="327">
        <v>7563</v>
      </c>
    </row>
    <row r="23" spans="4:11">
      <c r="D23" s="328">
        <v>0.5</v>
      </c>
      <c r="E23" s="329" t="s">
        <v>221</v>
      </c>
      <c r="F23" s="330">
        <v>0.6</v>
      </c>
      <c r="G23" s="327" t="s">
        <v>1085</v>
      </c>
      <c r="H23" s="326">
        <v>19786</v>
      </c>
      <c r="I23" s="327">
        <v>19694</v>
      </c>
      <c r="J23" s="327">
        <v>21519</v>
      </c>
      <c r="K23" s="327">
        <v>8004</v>
      </c>
    </row>
    <row r="24" spans="4:11">
      <c r="D24" s="328">
        <v>0.6</v>
      </c>
      <c r="E24" s="329" t="s">
        <v>221</v>
      </c>
      <c r="F24" s="330">
        <v>0.7</v>
      </c>
      <c r="G24" s="327" t="s">
        <v>1086</v>
      </c>
      <c r="H24" s="326">
        <v>16353</v>
      </c>
      <c r="I24" s="327">
        <v>17086</v>
      </c>
      <c r="J24" s="327">
        <v>23325</v>
      </c>
      <c r="K24" s="327">
        <v>4853</v>
      </c>
    </row>
    <row r="25" spans="4:11">
      <c r="D25" s="328">
        <v>0.7</v>
      </c>
      <c r="E25" s="329" t="s">
        <v>221</v>
      </c>
      <c r="F25" s="330">
        <v>0.8</v>
      </c>
      <c r="G25" s="327" t="s">
        <v>1087</v>
      </c>
      <c r="H25" s="326">
        <v>11350</v>
      </c>
      <c r="I25" s="327">
        <v>12815</v>
      </c>
      <c r="J25" s="327">
        <v>21014</v>
      </c>
      <c r="K25" s="327">
        <v>2867</v>
      </c>
    </row>
    <row r="26" spans="4:11">
      <c r="D26" s="328">
        <v>0.8</v>
      </c>
      <c r="E26" s="329" t="s">
        <v>221</v>
      </c>
      <c r="F26" s="330">
        <v>0.9</v>
      </c>
      <c r="G26" s="327" t="s">
        <v>1088</v>
      </c>
      <c r="H26" s="326">
        <v>17059</v>
      </c>
      <c r="I26" s="327">
        <v>16600</v>
      </c>
      <c r="J26" s="327">
        <v>14866</v>
      </c>
      <c r="K26" s="327">
        <v>3208</v>
      </c>
    </row>
    <row r="27" spans="4:11">
      <c r="D27" s="328">
        <v>0.9</v>
      </c>
      <c r="E27" s="329" t="s">
        <v>221</v>
      </c>
      <c r="F27" s="330">
        <v>1</v>
      </c>
      <c r="G27" s="327" t="s">
        <v>1089</v>
      </c>
      <c r="H27" s="326">
        <v>11623</v>
      </c>
      <c r="I27" s="327">
        <v>7091</v>
      </c>
      <c r="J27" s="327">
        <v>13789</v>
      </c>
      <c r="K27" s="327">
        <v>4354</v>
      </c>
    </row>
    <row r="28" spans="4:11">
      <c r="D28" s="328">
        <v>1</v>
      </c>
      <c r="E28" s="329" t="s">
        <v>221</v>
      </c>
      <c r="F28" s="330">
        <v>1.1000000000000001</v>
      </c>
      <c r="G28" s="327" t="s">
        <v>1090</v>
      </c>
      <c r="H28" s="326">
        <v>0</v>
      </c>
      <c r="I28" s="327">
        <v>0</v>
      </c>
      <c r="J28" s="327">
        <v>0</v>
      </c>
      <c r="K28" s="327">
        <v>0</v>
      </c>
    </row>
    <row r="29" spans="4:11">
      <c r="D29" s="328">
        <v>1.1000000000000001</v>
      </c>
      <c r="E29" s="329" t="s">
        <v>221</v>
      </c>
      <c r="F29" s="330">
        <v>1.2</v>
      </c>
      <c r="G29" s="327" t="s">
        <v>1091</v>
      </c>
      <c r="H29" s="326">
        <v>83</v>
      </c>
      <c r="I29" s="327">
        <v>83</v>
      </c>
      <c r="J29" s="327">
        <v>7</v>
      </c>
      <c r="K29" s="327">
        <v>0</v>
      </c>
    </row>
    <row r="30" spans="4:11">
      <c r="D30" s="328">
        <v>1.2</v>
      </c>
      <c r="E30" s="329" t="s">
        <v>221</v>
      </c>
      <c r="F30" s="330">
        <v>1.3</v>
      </c>
      <c r="G30" s="327" t="s">
        <v>1092</v>
      </c>
      <c r="H30" s="326">
        <v>86</v>
      </c>
      <c r="I30" s="327">
        <v>2</v>
      </c>
      <c r="J30" s="327">
        <v>0</v>
      </c>
      <c r="K30" s="327">
        <v>0</v>
      </c>
    </row>
    <row r="31" spans="4:11">
      <c r="D31" s="328">
        <v>1.3</v>
      </c>
      <c r="E31" s="329" t="s">
        <v>221</v>
      </c>
      <c r="F31" s="330">
        <v>1.4</v>
      </c>
      <c r="G31" s="327" t="s">
        <v>1093</v>
      </c>
      <c r="H31" s="326">
        <v>316</v>
      </c>
      <c r="I31" s="327">
        <v>151</v>
      </c>
      <c r="J31" s="327">
        <v>0</v>
      </c>
      <c r="K31" s="327">
        <v>0</v>
      </c>
    </row>
    <row r="32" spans="4:11">
      <c r="D32" s="328">
        <v>1.4</v>
      </c>
      <c r="E32" s="329" t="s">
        <v>221</v>
      </c>
      <c r="F32" s="330">
        <v>1.5</v>
      </c>
      <c r="G32" s="327" t="s">
        <v>1094</v>
      </c>
      <c r="H32" s="326">
        <v>134</v>
      </c>
      <c r="I32" s="327">
        <v>256</v>
      </c>
      <c r="J32" s="327">
        <v>0</v>
      </c>
      <c r="K32" s="327">
        <v>0</v>
      </c>
    </row>
    <row r="33" spans="4:45">
      <c r="D33" s="328">
        <v>1.5</v>
      </c>
      <c r="E33" s="329" t="s">
        <v>221</v>
      </c>
      <c r="F33" s="330">
        <v>1.6</v>
      </c>
      <c r="G33" s="327" t="s">
        <v>1095</v>
      </c>
      <c r="H33" s="326">
        <v>14</v>
      </c>
      <c r="I33" s="327">
        <v>135</v>
      </c>
      <c r="J33" s="327">
        <v>0</v>
      </c>
      <c r="K33" s="327">
        <v>0</v>
      </c>
    </row>
    <row r="34" spans="4:45">
      <c r="D34" s="328">
        <v>1.6</v>
      </c>
      <c r="E34" s="329" t="s">
        <v>221</v>
      </c>
      <c r="F34" s="330">
        <v>1.7</v>
      </c>
      <c r="G34" s="327" t="s">
        <v>1096</v>
      </c>
      <c r="H34" s="326">
        <v>92</v>
      </c>
      <c r="I34" s="327">
        <v>8</v>
      </c>
      <c r="J34" s="327">
        <v>0</v>
      </c>
      <c r="K34" s="327">
        <v>0</v>
      </c>
    </row>
    <row r="35" spans="4:45">
      <c r="D35" s="328">
        <v>1.7</v>
      </c>
      <c r="E35" s="329" t="s">
        <v>221</v>
      </c>
      <c r="F35" s="330">
        <v>1.8</v>
      </c>
      <c r="G35" s="327" t="s">
        <v>1097</v>
      </c>
      <c r="H35" s="326">
        <v>39</v>
      </c>
      <c r="I35" s="327">
        <v>92</v>
      </c>
      <c r="J35" s="327">
        <v>0</v>
      </c>
      <c r="K35" s="327">
        <v>0</v>
      </c>
    </row>
    <row r="36" spans="4:45">
      <c r="D36" s="328">
        <v>1.8</v>
      </c>
      <c r="E36" s="329" t="s">
        <v>221</v>
      </c>
      <c r="F36" s="330">
        <v>1.9</v>
      </c>
      <c r="G36" s="327" t="s">
        <v>1098</v>
      </c>
      <c r="H36" s="326">
        <v>10</v>
      </c>
      <c r="I36" s="327">
        <v>39</v>
      </c>
      <c r="J36" s="327">
        <v>0</v>
      </c>
      <c r="K36" s="327">
        <v>0</v>
      </c>
      <c r="AP36" s="123"/>
      <c r="AQ36" s="123"/>
      <c r="AR36" s="123"/>
      <c r="AS36" s="123"/>
    </row>
    <row r="37" spans="4:45" ht="17" thickBot="1">
      <c r="D37" s="332">
        <v>1.9</v>
      </c>
      <c r="E37" s="333" t="s">
        <v>221</v>
      </c>
      <c r="F37" s="334">
        <v>2</v>
      </c>
      <c r="G37" s="335" t="s">
        <v>1099</v>
      </c>
      <c r="H37" s="336">
        <v>0</v>
      </c>
      <c r="I37" s="335">
        <v>10</v>
      </c>
      <c r="J37" s="335">
        <v>4</v>
      </c>
      <c r="K37" s="335">
        <v>0</v>
      </c>
      <c r="AP37" s="337"/>
      <c r="AQ37" s="337"/>
      <c r="AR37" s="337"/>
      <c r="AS37" s="337"/>
    </row>
    <row r="38" spans="4:45">
      <c r="G38" s="123">
        <v>1771908</v>
      </c>
      <c r="H38" s="123">
        <f>SUM(H8:H37)</f>
        <v>1771908</v>
      </c>
      <c r="I38" s="123">
        <f>SUM(I8:I37)</f>
        <v>1771908</v>
      </c>
      <c r="J38" s="123">
        <f>SUM(J8:J37)</f>
        <v>1771908</v>
      </c>
      <c r="K38" s="123">
        <f>SUM(K8:K37)</f>
        <v>1771908</v>
      </c>
    </row>
    <row r="39" spans="4:45">
      <c r="H39" s="337">
        <f>H38/$G$38</f>
        <v>1</v>
      </c>
      <c r="I39" s="337">
        <f>I38/$G$38</f>
        <v>1</v>
      </c>
      <c r="J39" s="337">
        <f>J38/$G$38</f>
        <v>1</v>
      </c>
      <c r="K39" s="337">
        <f>K38/$G$38</f>
        <v>1</v>
      </c>
      <c r="AP39" s="337"/>
      <c r="AQ39" s="337"/>
      <c r="AR39" s="337"/>
      <c r="AS39" s="337"/>
    </row>
    <row r="40" spans="4:45">
      <c r="H40" s="123">
        <f>H18/H38</f>
        <v>0.70204942920287061</v>
      </c>
      <c r="I40" s="123">
        <f>I18/I38</f>
        <v>0.70204942920287061</v>
      </c>
      <c r="J40" s="123">
        <f>(J17+J18)/J38</f>
        <v>0.69575395562297815</v>
      </c>
      <c r="K40" s="123">
        <f>K18/K38</f>
        <v>0.93481433573300643</v>
      </c>
    </row>
    <row r="41" spans="4:45" ht="17" thickBot="1"/>
    <row r="42" spans="4:45" ht="17" thickBot="1">
      <c r="G42" s="342" t="s">
        <v>1044</v>
      </c>
      <c r="H42" s="322" t="s">
        <v>1051</v>
      </c>
      <c r="I42" s="322" t="s">
        <v>1052</v>
      </c>
      <c r="J42" s="322" t="s">
        <v>1100</v>
      </c>
      <c r="K42" s="322" t="s">
        <v>1053</v>
      </c>
    </row>
    <row r="43" spans="4:45">
      <c r="G43" s="343" t="s">
        <v>1054</v>
      </c>
      <c r="H43" s="338">
        <v>13516</v>
      </c>
      <c r="I43" s="286">
        <v>13834</v>
      </c>
      <c r="J43" s="338">
        <v>6567</v>
      </c>
      <c r="K43" s="339">
        <v>1892</v>
      </c>
    </row>
    <row r="44" spans="4:45">
      <c r="G44" s="344" t="s">
        <v>1055</v>
      </c>
      <c r="H44" s="345">
        <v>25005</v>
      </c>
      <c r="I44" s="240">
        <v>23045</v>
      </c>
      <c r="J44" s="345">
        <v>21889</v>
      </c>
      <c r="K44" s="346">
        <v>6756</v>
      </c>
    </row>
    <row r="45" spans="4:45">
      <c r="G45" s="344" t="s">
        <v>1056</v>
      </c>
      <c r="H45" s="345">
        <v>41555</v>
      </c>
      <c r="I45" s="240">
        <v>40037</v>
      </c>
      <c r="J45" s="345">
        <v>27894</v>
      </c>
      <c r="K45" s="346">
        <v>3905</v>
      </c>
    </row>
    <row r="46" spans="4:45">
      <c r="G46" s="344" t="s">
        <v>1057</v>
      </c>
      <c r="H46" s="345">
        <v>55793</v>
      </c>
      <c r="I46" s="240">
        <v>61467</v>
      </c>
      <c r="J46" s="345">
        <v>53899</v>
      </c>
      <c r="K46" s="346">
        <v>10567</v>
      </c>
    </row>
    <row r="47" spans="4:45">
      <c r="G47" s="344" t="s">
        <v>1058</v>
      </c>
      <c r="H47" s="345">
        <v>151614</v>
      </c>
      <c r="I47" s="240">
        <v>148628</v>
      </c>
      <c r="J47" s="345">
        <v>126020</v>
      </c>
      <c r="K47" s="346">
        <v>23232</v>
      </c>
    </row>
    <row r="48" spans="4:45">
      <c r="G48" s="344" t="s">
        <v>1059</v>
      </c>
      <c r="H48" s="345">
        <v>1243967</v>
      </c>
      <c r="I48" s="240">
        <v>1243967</v>
      </c>
      <c r="J48" s="345">
        <v>1232812</v>
      </c>
      <c r="K48" s="346">
        <v>1656405</v>
      </c>
    </row>
    <row r="49" spans="7:11">
      <c r="G49" s="344" t="s">
        <v>1060</v>
      </c>
      <c r="H49" s="345">
        <v>123295</v>
      </c>
      <c r="I49" s="240">
        <v>125492</v>
      </c>
      <c r="J49" s="345">
        <v>142477</v>
      </c>
      <c r="K49" s="346">
        <v>29218</v>
      </c>
    </row>
    <row r="50" spans="7:11">
      <c r="G50" s="344" t="s">
        <v>1061</v>
      </c>
      <c r="H50" s="345">
        <v>40218</v>
      </c>
      <c r="I50" s="240">
        <v>41376</v>
      </c>
      <c r="J50" s="345">
        <v>65826</v>
      </c>
      <c r="K50" s="346">
        <v>16647</v>
      </c>
    </row>
    <row r="51" spans="7:11">
      <c r="G51" s="344" t="s">
        <v>1062</v>
      </c>
      <c r="H51" s="345">
        <v>36139</v>
      </c>
      <c r="I51" s="240">
        <v>36780</v>
      </c>
      <c r="J51" s="345">
        <v>44844</v>
      </c>
      <c r="K51" s="346">
        <v>12857</v>
      </c>
    </row>
    <row r="52" spans="7:11">
      <c r="G52" s="344" t="s">
        <v>1063</v>
      </c>
      <c r="H52" s="345">
        <v>28409</v>
      </c>
      <c r="I52" s="240">
        <v>29415</v>
      </c>
      <c r="J52" s="345">
        <v>35880</v>
      </c>
      <c r="K52" s="346">
        <v>6075</v>
      </c>
    </row>
    <row r="53" spans="7:11">
      <c r="G53" s="344" t="s">
        <v>1064</v>
      </c>
      <c r="H53" s="345">
        <v>11623</v>
      </c>
      <c r="I53" s="240">
        <v>7091</v>
      </c>
      <c r="J53" s="345">
        <v>13789</v>
      </c>
      <c r="K53" s="346">
        <v>4354</v>
      </c>
    </row>
    <row r="54" spans="7:11">
      <c r="G54" s="344" t="s">
        <v>1065</v>
      </c>
      <c r="H54" s="345">
        <v>169</v>
      </c>
      <c r="I54" s="240">
        <v>85</v>
      </c>
      <c r="J54" s="345">
        <v>7</v>
      </c>
      <c r="K54" s="346">
        <v>0</v>
      </c>
    </row>
    <row r="55" spans="7:11">
      <c r="G55" s="344" t="s">
        <v>1066</v>
      </c>
      <c r="H55" s="345">
        <v>450</v>
      </c>
      <c r="I55" s="240">
        <v>407</v>
      </c>
      <c r="J55" s="345">
        <v>0</v>
      </c>
      <c r="K55" s="346">
        <v>0</v>
      </c>
    </row>
    <row r="56" spans="7:11">
      <c r="G56" s="344" t="s">
        <v>1067</v>
      </c>
      <c r="H56" s="345">
        <v>106</v>
      </c>
      <c r="I56" s="240">
        <v>143</v>
      </c>
      <c r="J56" s="345">
        <v>0</v>
      </c>
      <c r="K56" s="346">
        <v>0</v>
      </c>
    </row>
    <row r="57" spans="7:11">
      <c r="G57" s="344" t="s">
        <v>1068</v>
      </c>
      <c r="H57" s="345">
        <v>49</v>
      </c>
      <c r="I57" s="240">
        <v>131</v>
      </c>
      <c r="J57" s="345">
        <v>0</v>
      </c>
      <c r="K57" s="346">
        <v>0</v>
      </c>
    </row>
    <row r="58" spans="7:11" ht="17" thickBot="1">
      <c r="G58" s="347" t="s">
        <v>1069</v>
      </c>
      <c r="H58" s="340">
        <v>0</v>
      </c>
      <c r="I58" s="285">
        <v>10</v>
      </c>
      <c r="J58" s="340">
        <v>4</v>
      </c>
      <c r="K58" s="341">
        <v>0</v>
      </c>
    </row>
    <row r="59" spans="7:11">
      <c r="H59" s="123">
        <f>SUM(H43:H58)</f>
        <v>1771908</v>
      </c>
      <c r="I59" s="123">
        <f>SUM(I43:I58)</f>
        <v>1771908</v>
      </c>
      <c r="J59" s="123">
        <f>SUM(J43:J58)</f>
        <v>1771908</v>
      </c>
      <c r="K59" s="123">
        <f>SUM(K43:K58)</f>
        <v>1771908</v>
      </c>
    </row>
    <row r="60" spans="7:11">
      <c r="H60" s="123">
        <v>527941</v>
      </c>
      <c r="I60" s="123">
        <v>527941</v>
      </c>
      <c r="J60" s="123">
        <v>540645</v>
      </c>
      <c r="K60" s="123">
        <v>115503</v>
      </c>
    </row>
    <row r="61" spans="7:11">
      <c r="H61" s="123">
        <f>H60/H59</f>
        <v>0.29795057079712944</v>
      </c>
      <c r="I61" s="123">
        <f>I60/I59</f>
        <v>0.29795057079712944</v>
      </c>
      <c r="J61" s="123">
        <f>J60/J59</f>
        <v>0.30512024326319426</v>
      </c>
      <c r="K61" s="123">
        <f>K60/K59</f>
        <v>6.5185664266993543E-2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Cold-Start Emission</vt:lpstr>
      <vt:lpstr>Postcode - GSS</vt:lpstr>
      <vt:lpstr>GSS Codes Details</vt:lpstr>
      <vt:lpstr>Data Process Flow Diagrams</vt:lpstr>
      <vt:lpstr>Outward Postcode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wiejingyuan@gmail.com</dc:creator>
  <cp:lastModifiedBy>wiejingyuan@gmail.com</cp:lastModifiedBy>
  <dcterms:created xsi:type="dcterms:W3CDTF">2021-05-30T22:50:25Z</dcterms:created>
  <dcterms:modified xsi:type="dcterms:W3CDTF">2021-06-03T20:34:08Z</dcterms:modified>
</cp:coreProperties>
</file>