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github\X\data\"/>
    </mc:Choice>
  </mc:AlternateContent>
  <xr:revisionPtr revIDLastSave="0" documentId="13_ncr:1_{88DD5118-1F13-41F3-8B59-E9AFE8EF0750}" xr6:coauthVersionLast="38" xr6:coauthVersionMax="38" xr10:uidLastSave="{00000000-0000-0000-0000-000000000000}"/>
  <bookViews>
    <workbookView xWindow="0" yWindow="0" windowWidth="28800" windowHeight="12165" tabRatio="721" activeTab="2" xr2:uid="{00000000-000D-0000-FFFF-FFFF00000000}"/>
  </bookViews>
  <sheets>
    <sheet name="Period 1" sheetId="7" r:id="rId1"/>
    <sheet name="Period 2" sheetId="12" r:id="rId2"/>
    <sheet name="Period 3" sheetId="13" r:id="rId3"/>
    <sheet name="Linking Analysis" sheetId="14" r:id="rId4"/>
  </sheets>
  <calcPr calcId="162913"/>
</workbook>
</file>

<file path=xl/calcChain.xml><?xml version="1.0" encoding="utf-8"?>
<calcChain xmlns="http://schemas.openxmlformats.org/spreadsheetml/2006/main">
  <c r="B38" i="12" l="1" a="1"/>
  <c r="D39" i="12" s="1"/>
  <c r="B38" i="7" a="1"/>
  <c r="D39" i="7" s="1"/>
  <c r="B3" i="7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C32" i="7"/>
  <c r="F37" i="7" a="1"/>
  <c r="I39" i="7" s="1"/>
  <c r="A40" i="7"/>
  <c r="A41" i="7"/>
  <c r="A42" i="7"/>
  <c r="A43" i="7"/>
  <c r="A44" i="7"/>
  <c r="A45" i="7"/>
  <c r="A46" i="7"/>
  <c r="A47" i="7"/>
  <c r="A48" i="7"/>
  <c r="B38" i="13" a="1"/>
  <c r="C38" i="13" s="1"/>
  <c r="F37" i="13" a="1"/>
  <c r="G37" i="13" s="1"/>
  <c r="M17" i="7" l="1" a="1"/>
  <c r="H37" i="7"/>
  <c r="E38" i="12"/>
  <c r="E39" i="12"/>
  <c r="B38" i="12"/>
  <c r="B39" i="12"/>
  <c r="C38" i="12"/>
  <c r="C39" i="12"/>
  <c r="D38" i="12"/>
  <c r="E38" i="7"/>
  <c r="E39" i="7"/>
  <c r="B38" i="7"/>
  <c r="B39" i="7"/>
  <c r="C38" i="7"/>
  <c r="C39" i="7"/>
  <c r="D38" i="7"/>
  <c r="M56" i="7" a="1"/>
  <c r="M41" i="7" a="1"/>
  <c r="N41" i="7" s="1"/>
  <c r="M34" i="7" a="1"/>
  <c r="M34" i="7" s="1"/>
  <c r="G38" i="7"/>
  <c r="M52" i="7" a="1"/>
  <c r="P53" i="7" s="1"/>
  <c r="M24" i="7" a="1"/>
  <c r="O25" i="7" s="1"/>
  <c r="Q25" i="7" s="1"/>
  <c r="G39" i="7"/>
  <c r="I37" i="7"/>
  <c r="M48" i="7" a="1"/>
  <c r="N49" i="7" s="1"/>
  <c r="M27" i="7" a="1"/>
  <c r="P28" i="7" s="1"/>
  <c r="M14" i="7" a="1"/>
  <c r="M15" i="7" s="1"/>
  <c r="F39" i="7"/>
  <c r="M45" i="7" a="1"/>
  <c r="N45" i="7" s="1"/>
  <c r="M37" i="7" a="1"/>
  <c r="P38" i="7" s="1"/>
  <c r="N56" i="7"/>
  <c r="N55" i="7" s="1"/>
  <c r="O46" i="7"/>
  <c r="Q46" i="7" s="1"/>
  <c r="M20" i="7" a="1"/>
  <c r="M20" i="7" s="1"/>
  <c r="O56" i="7"/>
  <c r="P52" i="7"/>
  <c r="N52" i="7"/>
  <c r="D32" i="7"/>
  <c r="G52" i="7" s="1" a="1"/>
  <c r="G52" i="7" s="1"/>
  <c r="N42" i="7"/>
  <c r="P42" i="7"/>
  <c r="M41" i="7"/>
  <c r="O37" i="7"/>
  <c r="M38" i="7"/>
  <c r="M45" i="7"/>
  <c r="M48" i="7"/>
  <c r="B32" i="7"/>
  <c r="B33" i="7" s="1"/>
  <c r="M21" i="7"/>
  <c r="P56" i="7"/>
  <c r="P55" i="7" s="1"/>
  <c r="M56" i="7"/>
  <c r="P21" i="7"/>
  <c r="O17" i="7"/>
  <c r="M17" i="7"/>
  <c r="P17" i="7"/>
  <c r="P16" i="7" s="1"/>
  <c r="N17" i="7"/>
  <c r="O27" i="7"/>
  <c r="M10" i="7" a="1"/>
  <c r="P34" i="7"/>
  <c r="P33" i="7" s="1"/>
  <c r="M6" i="7" a="1"/>
  <c r="G37" i="7"/>
  <c r="H38" i="7"/>
  <c r="F37" i="7"/>
  <c r="F38" i="7"/>
  <c r="H39" i="7"/>
  <c r="I38" i="7"/>
  <c r="N34" i="7"/>
  <c r="N20" i="7"/>
  <c r="M31" i="7" a="1"/>
  <c r="B39" i="13"/>
  <c r="B38" i="13"/>
  <c r="E39" i="13"/>
  <c r="E38" i="13"/>
  <c r="D39" i="13"/>
  <c r="D38" i="13"/>
  <c r="C39" i="13"/>
  <c r="F39" i="13"/>
  <c r="F38" i="13"/>
  <c r="F37" i="13"/>
  <c r="I39" i="13"/>
  <c r="I38" i="13"/>
  <c r="I37" i="13"/>
  <c r="H39" i="13"/>
  <c r="H38" i="13"/>
  <c r="H37" i="13"/>
  <c r="G39" i="13"/>
  <c r="G38" i="13"/>
  <c r="C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C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M34" i="12" s="1" a="1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A48" i="13"/>
  <c r="A47" i="13"/>
  <c r="A46" i="13"/>
  <c r="A45" i="13"/>
  <c r="A44" i="13"/>
  <c r="A43" i="13"/>
  <c r="A42" i="13"/>
  <c r="A41" i="13"/>
  <c r="A40" i="13"/>
  <c r="A48" i="12"/>
  <c r="A47" i="12"/>
  <c r="A46" i="12"/>
  <c r="A45" i="12"/>
  <c r="A44" i="12"/>
  <c r="A43" i="12"/>
  <c r="A42" i="12"/>
  <c r="A41" i="12"/>
  <c r="A40" i="12"/>
  <c r="H39" i="12"/>
  <c r="G38" i="12"/>
  <c r="F37" i="12" a="1"/>
  <c r="I39" i="12" s="1"/>
  <c r="F37" i="12" l="1"/>
  <c r="P15" i="7"/>
  <c r="O55" i="7"/>
  <c r="O21" i="7"/>
  <c r="Q21" i="7" s="1"/>
  <c r="P20" i="7"/>
  <c r="P19" i="7" s="1"/>
  <c r="H37" i="12"/>
  <c r="O34" i="7"/>
  <c r="O33" i="7" s="1"/>
  <c r="M28" i="7"/>
  <c r="P24" i="7"/>
  <c r="O39" i="7"/>
  <c r="Q39" i="7" s="1"/>
  <c r="O38" i="7"/>
  <c r="Q38" i="7" s="1"/>
  <c r="N37" i="7"/>
  <c r="N28" i="7"/>
  <c r="F39" i="12"/>
  <c r="F9" i="14" a="1"/>
  <c r="B10" i="14" a="1"/>
  <c r="N21" i="7"/>
  <c r="N19" i="7" s="1"/>
  <c r="M25" i="7"/>
  <c r="O20" i="7"/>
  <c r="Q20" i="7" s="1"/>
  <c r="M49" i="7"/>
  <c r="M46" i="7"/>
  <c r="P37" i="7"/>
  <c r="M42" i="7"/>
  <c r="O24" i="7"/>
  <c r="Q24" i="7" s="1"/>
  <c r="N25" i="7"/>
  <c r="F38" i="12"/>
  <c r="G39" i="12"/>
  <c r="G37" i="12"/>
  <c r="H38" i="12"/>
  <c r="M20" i="12" a="1"/>
  <c r="M20" i="12" s="1"/>
  <c r="M14" i="12" a="1"/>
  <c r="N15" i="12" s="1"/>
  <c r="M17" i="12" a="1"/>
  <c r="O17" i="12" s="1"/>
  <c r="M45" i="12" a="1"/>
  <c r="M45" i="12" s="1"/>
  <c r="P46" i="7"/>
  <c r="P41" i="7"/>
  <c r="O41" i="7"/>
  <c r="Q41" i="7" s="1"/>
  <c r="M27" i="7"/>
  <c r="N27" i="7"/>
  <c r="M24" i="7"/>
  <c r="O49" i="7"/>
  <c r="Q49" i="7" s="1"/>
  <c r="N46" i="7"/>
  <c r="N44" i="7" s="1"/>
  <c r="M39" i="7"/>
  <c r="N39" i="7"/>
  <c r="O42" i="7"/>
  <c r="Q42" i="7" s="1"/>
  <c r="N14" i="7"/>
  <c r="O53" i="7"/>
  <c r="Q53" i="7" s="1"/>
  <c r="O15" i="7"/>
  <c r="Q15" i="7" s="1"/>
  <c r="M14" i="7"/>
  <c r="M53" i="7"/>
  <c r="P25" i="7"/>
  <c r="N24" i="7"/>
  <c r="P49" i="7"/>
  <c r="P48" i="7"/>
  <c r="O45" i="7"/>
  <c r="Q45" i="7" s="1"/>
  <c r="M37" i="7"/>
  <c r="P39" i="7"/>
  <c r="N38" i="7"/>
  <c r="P14" i="7"/>
  <c r="P13" i="7" s="1"/>
  <c r="P12" i="7" s="1"/>
  <c r="O14" i="7"/>
  <c r="Q14" i="7" s="1"/>
  <c r="N53" i="7"/>
  <c r="N51" i="7" s="1"/>
  <c r="M52" i="7"/>
  <c r="O52" i="7"/>
  <c r="Q52" i="7" s="1"/>
  <c r="Q51" i="7" s="1"/>
  <c r="O48" i="7"/>
  <c r="Q48" i="7" s="1"/>
  <c r="D33" i="7"/>
  <c r="N48" i="7"/>
  <c r="P45" i="7"/>
  <c r="P44" i="7" s="1"/>
  <c r="P40" i="7"/>
  <c r="N15" i="7"/>
  <c r="P27" i="7"/>
  <c r="P26" i="7" s="1"/>
  <c r="O28" i="7"/>
  <c r="Q28" i="7" s="1"/>
  <c r="Q56" i="7"/>
  <c r="Q55" i="7" s="1"/>
  <c r="U56" i="7" s="1"/>
  <c r="U55" i="7" s="1"/>
  <c r="M10" i="7"/>
  <c r="M11" i="7"/>
  <c r="P11" i="7"/>
  <c r="O10" i="7"/>
  <c r="O11" i="7"/>
  <c r="Q11" i="7" s="1"/>
  <c r="N10" i="7"/>
  <c r="P10" i="7"/>
  <c r="P9" i="7" s="1"/>
  <c r="N11" i="7"/>
  <c r="Q17" i="7"/>
  <c r="Q16" i="7" s="1"/>
  <c r="O16" i="7"/>
  <c r="N40" i="7"/>
  <c r="Q27" i="7"/>
  <c r="N16" i="7"/>
  <c r="M58" i="7" a="1"/>
  <c r="G51" i="7"/>
  <c r="G53" i="7" s="1"/>
  <c r="Q37" i="7"/>
  <c r="P51" i="7"/>
  <c r="M31" i="7"/>
  <c r="P31" i="7"/>
  <c r="M32" i="7"/>
  <c r="N31" i="7"/>
  <c r="O31" i="7"/>
  <c r="N32" i="7"/>
  <c r="O32" i="7"/>
  <c r="Q32" i="7" s="1"/>
  <c r="P32" i="7"/>
  <c r="M6" i="7"/>
  <c r="P7" i="7"/>
  <c r="O6" i="7"/>
  <c r="N7" i="7"/>
  <c r="N8" i="7"/>
  <c r="N6" i="7"/>
  <c r="O7" i="7"/>
  <c r="Q7" i="7" s="1"/>
  <c r="O8" i="7"/>
  <c r="Q8" i="7" s="1"/>
  <c r="P6" i="7"/>
  <c r="M7" i="7"/>
  <c r="M8" i="7"/>
  <c r="P8" i="7"/>
  <c r="N33" i="7"/>
  <c r="M24" i="12" a="1"/>
  <c r="M25" i="12" s="1"/>
  <c r="M27" i="12" a="1"/>
  <c r="N27" i="12" s="1"/>
  <c r="M31" i="12" a="1"/>
  <c r="M32" i="12" s="1"/>
  <c r="M41" i="12" a="1"/>
  <c r="M41" i="12" s="1"/>
  <c r="M48" i="12" a="1"/>
  <c r="M48" i="12" s="1"/>
  <c r="M52" i="12" a="1"/>
  <c r="O53" i="12" s="1"/>
  <c r="Q53" i="12" s="1"/>
  <c r="M56" i="12" a="1"/>
  <c r="P56" i="12" s="1"/>
  <c r="P55" i="12" s="1"/>
  <c r="M37" i="12" a="1"/>
  <c r="M39" i="12" s="1"/>
  <c r="M6" i="12" a="1"/>
  <c r="M8" i="12" s="1"/>
  <c r="M14" i="13" a="1"/>
  <c r="M15" i="13" s="1"/>
  <c r="A12" i="14" a="1"/>
  <c r="A19" i="14" s="1"/>
  <c r="M41" i="13" a="1"/>
  <c r="M41" i="13" s="1"/>
  <c r="M6" i="13" a="1"/>
  <c r="M8" i="13" s="1"/>
  <c r="M20" i="13" a="1"/>
  <c r="M21" i="13" s="1"/>
  <c r="M27" i="13" a="1"/>
  <c r="N28" i="13" s="1"/>
  <c r="M31" i="13" a="1"/>
  <c r="M32" i="13" s="1"/>
  <c r="M34" i="13" a="1"/>
  <c r="P34" i="13" s="1"/>
  <c r="P33" i="13" s="1"/>
  <c r="M45" i="13" a="1"/>
  <c r="N45" i="13" s="1"/>
  <c r="M48" i="13" a="1"/>
  <c r="P49" i="13" s="1"/>
  <c r="M56" i="13" a="1"/>
  <c r="M56" i="13" s="1"/>
  <c r="M10" i="13" a="1"/>
  <c r="O10" i="13" s="1"/>
  <c r="M52" i="13" a="1"/>
  <c r="P52" i="13" s="1"/>
  <c r="M37" i="13" a="1"/>
  <c r="O37" i="13" s="1"/>
  <c r="Q37" i="13" s="1"/>
  <c r="P42" i="13"/>
  <c r="M17" i="13" a="1"/>
  <c r="M17" i="13" s="1"/>
  <c r="M24" i="13" a="1"/>
  <c r="M24" i="13" s="1"/>
  <c r="M28" i="12"/>
  <c r="M42" i="12"/>
  <c r="P34" i="12"/>
  <c r="P33" i="12" s="1"/>
  <c r="O46" i="12"/>
  <c r="Q46" i="12" s="1"/>
  <c r="N20" i="12"/>
  <c r="O37" i="12"/>
  <c r="Q37" i="12" s="1"/>
  <c r="O20" i="12"/>
  <c r="Q20" i="12" s="1"/>
  <c r="O39" i="12"/>
  <c r="Q39" i="12" s="1"/>
  <c r="M10" i="12" a="1"/>
  <c r="M11" i="12" s="1"/>
  <c r="N21" i="12"/>
  <c r="P42" i="12"/>
  <c r="D32" i="12"/>
  <c r="D33" i="12" s="1"/>
  <c r="D32" i="13"/>
  <c r="D33" i="13" s="1"/>
  <c r="P6" i="12"/>
  <c r="B32" i="13"/>
  <c r="B32" i="12"/>
  <c r="P14" i="13"/>
  <c r="O41" i="13"/>
  <c r="P17" i="12"/>
  <c r="P16" i="12" s="1"/>
  <c r="N11" i="12"/>
  <c r="P8" i="12"/>
  <c r="O34" i="12"/>
  <c r="M34" i="12"/>
  <c r="N34" i="12"/>
  <c r="M52" i="12"/>
  <c r="P37" i="12"/>
  <c r="P45" i="12"/>
  <c r="I37" i="12"/>
  <c r="I38" i="12"/>
  <c r="P41" i="12"/>
  <c r="T17" i="7" l="1"/>
  <c r="N17" i="12"/>
  <c r="Q19" i="7"/>
  <c r="T21" i="7" s="1"/>
  <c r="M17" i="12"/>
  <c r="O21" i="12"/>
  <c r="Q21" i="12" s="1"/>
  <c r="P23" i="7"/>
  <c r="N26" i="7"/>
  <c r="O23" i="7"/>
  <c r="O19" i="7"/>
  <c r="G9" i="14"/>
  <c r="I10" i="14"/>
  <c r="H9" i="14"/>
  <c r="F9" i="14"/>
  <c r="F11" i="14"/>
  <c r="I9" i="14"/>
  <c r="G11" i="14"/>
  <c r="F10" i="14"/>
  <c r="H11" i="14"/>
  <c r="G10" i="14"/>
  <c r="I11" i="14"/>
  <c r="H10" i="14"/>
  <c r="Q34" i="7"/>
  <c r="Q33" i="7" s="1"/>
  <c r="U34" i="7" s="1"/>
  <c r="U33" i="7" s="1"/>
  <c r="N41" i="12"/>
  <c r="M38" i="12"/>
  <c r="N37" i="12"/>
  <c r="N42" i="12"/>
  <c r="O38" i="12"/>
  <c r="Q38" i="12" s="1"/>
  <c r="O41" i="12"/>
  <c r="Q41" i="12" s="1"/>
  <c r="M37" i="12"/>
  <c r="P38" i="12"/>
  <c r="P15" i="12"/>
  <c r="N39" i="12"/>
  <c r="O42" i="12"/>
  <c r="Q42" i="12" s="1"/>
  <c r="P36" i="7"/>
  <c r="P35" i="7" s="1"/>
  <c r="C10" i="14"/>
  <c r="E11" i="14"/>
  <c r="B10" i="14"/>
  <c r="E10" i="14"/>
  <c r="B11" i="14"/>
  <c r="C11" i="14"/>
  <c r="D11" i="14"/>
  <c r="D10" i="14"/>
  <c r="U17" i="7"/>
  <c r="U16" i="7" s="1"/>
  <c r="N13" i="7"/>
  <c r="N12" i="7" s="1"/>
  <c r="Q13" i="7"/>
  <c r="N14" i="12"/>
  <c r="N13" i="12" s="1"/>
  <c r="N24" i="12"/>
  <c r="O8" i="12"/>
  <c r="Q8" i="12" s="1"/>
  <c r="P21" i="12"/>
  <c r="O40" i="7"/>
  <c r="P46" i="12"/>
  <c r="N7" i="12"/>
  <c r="N6" i="12"/>
  <c r="N46" i="12"/>
  <c r="N25" i="12"/>
  <c r="N23" i="12" s="1"/>
  <c r="O45" i="12"/>
  <c r="Q45" i="12" s="1"/>
  <c r="M46" i="12"/>
  <c r="N48" i="12"/>
  <c r="P28" i="12"/>
  <c r="O7" i="12"/>
  <c r="Q7" i="12" s="1"/>
  <c r="P53" i="12"/>
  <c r="O31" i="12"/>
  <c r="Q31" i="12" s="1"/>
  <c r="P31" i="12"/>
  <c r="O56" i="12"/>
  <c r="Q56" i="12" s="1"/>
  <c r="Q55" i="12" s="1"/>
  <c r="M14" i="12"/>
  <c r="O32" i="12"/>
  <c r="Q32" i="12" s="1"/>
  <c r="N56" i="12"/>
  <c r="N55" i="12" s="1"/>
  <c r="N32" i="12"/>
  <c r="M56" i="12"/>
  <c r="M15" i="12"/>
  <c r="O15" i="12"/>
  <c r="Q15" i="12" s="1"/>
  <c r="N53" i="12"/>
  <c r="M31" i="12"/>
  <c r="P49" i="12"/>
  <c r="N31" i="12"/>
  <c r="P20" i="12"/>
  <c r="N8" i="12"/>
  <c r="O14" i="12"/>
  <c r="Q14" i="12" s="1"/>
  <c r="P14" i="12"/>
  <c r="P32" i="12"/>
  <c r="N45" i="12"/>
  <c r="M21" i="12"/>
  <c r="N23" i="7"/>
  <c r="Q26" i="7"/>
  <c r="T28" i="7" s="1"/>
  <c r="O44" i="7"/>
  <c r="Q40" i="7"/>
  <c r="T42" i="7" s="1"/>
  <c r="Q23" i="7"/>
  <c r="O36" i="7"/>
  <c r="N36" i="7"/>
  <c r="O47" i="7"/>
  <c r="O13" i="7"/>
  <c r="Q47" i="7"/>
  <c r="N47" i="7"/>
  <c r="N43" i="7" s="1"/>
  <c r="Q44" i="7"/>
  <c r="T46" i="7" s="1"/>
  <c r="O51" i="7"/>
  <c r="U53" i="7" s="1"/>
  <c r="Q36" i="7"/>
  <c r="O26" i="7"/>
  <c r="P22" i="7"/>
  <c r="P47" i="7"/>
  <c r="P43" i="7" s="1"/>
  <c r="T34" i="7"/>
  <c r="T33" i="7" s="1"/>
  <c r="N30" i="7"/>
  <c r="N29" i="7" s="1"/>
  <c r="T52" i="7"/>
  <c r="T53" i="7"/>
  <c r="M58" i="7"/>
  <c r="P58" i="7"/>
  <c r="P57" i="7" s="1"/>
  <c r="N58" i="7"/>
  <c r="O58" i="7"/>
  <c r="O9" i="7"/>
  <c r="Q10" i="7"/>
  <c r="Q9" i="7" s="1"/>
  <c r="T16" i="7"/>
  <c r="Q6" i="7"/>
  <c r="Q5" i="7" s="1"/>
  <c r="O5" i="7"/>
  <c r="N5" i="7"/>
  <c r="P30" i="7"/>
  <c r="N9" i="7"/>
  <c r="T56" i="7"/>
  <c r="P5" i="7"/>
  <c r="O30" i="7"/>
  <c r="Q31" i="7"/>
  <c r="Q30" i="7" s="1"/>
  <c r="P27" i="12"/>
  <c r="M53" i="12"/>
  <c r="O48" i="12"/>
  <c r="Q48" i="12" s="1"/>
  <c r="M27" i="12"/>
  <c r="P48" i="12"/>
  <c r="P25" i="12"/>
  <c r="O52" i="12"/>
  <c r="Q52" i="12" s="1"/>
  <c r="M6" i="12"/>
  <c r="M7" i="12"/>
  <c r="N28" i="12"/>
  <c r="N26" i="12" s="1"/>
  <c r="P7" i="12"/>
  <c r="P5" i="12" s="1"/>
  <c r="O24" i="12"/>
  <c r="Q24" i="12" s="1"/>
  <c r="P52" i="12"/>
  <c r="O28" i="12"/>
  <c r="Q28" i="12" s="1"/>
  <c r="O25" i="12"/>
  <c r="Q25" i="12" s="1"/>
  <c r="M49" i="12"/>
  <c r="M24" i="12"/>
  <c r="N38" i="12"/>
  <c r="P39" i="12"/>
  <c r="P36" i="12" s="1"/>
  <c r="P24" i="12"/>
  <c r="N52" i="12"/>
  <c r="O11" i="12"/>
  <c r="Q11" i="12" s="1"/>
  <c r="N10" i="12"/>
  <c r="N9" i="12" s="1"/>
  <c r="O6" i="12"/>
  <c r="Q6" i="12" s="1"/>
  <c r="N49" i="12"/>
  <c r="O27" i="12"/>
  <c r="Q27" i="12" s="1"/>
  <c r="O49" i="12"/>
  <c r="Q49" i="12" s="1"/>
  <c r="O20" i="13"/>
  <c r="Q20" i="13" s="1"/>
  <c r="A16" i="14"/>
  <c r="P15" i="13"/>
  <c r="P13" i="13" s="1"/>
  <c r="A18" i="14"/>
  <c r="M10" i="13"/>
  <c r="O28" i="13"/>
  <c r="Q28" i="13" s="1"/>
  <c r="O45" i="13"/>
  <c r="Q45" i="13" s="1"/>
  <c r="N20" i="13"/>
  <c r="O15" i="13"/>
  <c r="Q15" i="13" s="1"/>
  <c r="N15" i="13"/>
  <c r="M14" i="13"/>
  <c r="M45" i="13"/>
  <c r="O11" i="13"/>
  <c r="Q11" i="13" s="1"/>
  <c r="N14" i="13"/>
  <c r="A14" i="14"/>
  <c r="P48" i="13"/>
  <c r="P47" i="13" s="1"/>
  <c r="O6" i="13"/>
  <c r="Q6" i="13" s="1"/>
  <c r="N34" i="13"/>
  <c r="N33" i="13" s="1"/>
  <c r="M28" i="13"/>
  <c r="O53" i="13"/>
  <c r="Q53" i="13" s="1"/>
  <c r="N53" i="13"/>
  <c r="M48" i="13"/>
  <c r="P41" i="13"/>
  <c r="P40" i="13" s="1"/>
  <c r="A15" i="14"/>
  <c r="A12" i="14"/>
  <c r="P28" i="13"/>
  <c r="O49" i="13"/>
  <c r="Q49" i="13" s="1"/>
  <c r="N49" i="13"/>
  <c r="A21" i="14"/>
  <c r="A13" i="14"/>
  <c r="O14" i="13"/>
  <c r="Q14" i="13" s="1"/>
  <c r="P6" i="13"/>
  <c r="A20" i="14"/>
  <c r="N8" i="13"/>
  <c r="A17" i="14"/>
  <c r="O42" i="13"/>
  <c r="Q42" i="13" s="1"/>
  <c r="P46" i="13"/>
  <c r="N21" i="13"/>
  <c r="N41" i="13"/>
  <c r="N25" i="13"/>
  <c r="M42" i="13"/>
  <c r="M46" i="13"/>
  <c r="O24" i="13"/>
  <c r="Q24" i="13" s="1"/>
  <c r="O21" i="13"/>
  <c r="Q21" i="13" s="1"/>
  <c r="P21" i="13"/>
  <c r="N42" i="13"/>
  <c r="O46" i="13"/>
  <c r="Q46" i="13" s="1"/>
  <c r="N46" i="13"/>
  <c r="N44" i="13" s="1"/>
  <c r="O34" i="13"/>
  <c r="Q34" i="13" s="1"/>
  <c r="Q33" i="13" s="1"/>
  <c r="P8" i="13"/>
  <c r="N7" i="13"/>
  <c r="M6" i="13"/>
  <c r="O8" i="13"/>
  <c r="Q8" i="13" s="1"/>
  <c r="M34" i="13"/>
  <c r="N6" i="13"/>
  <c r="M7" i="13"/>
  <c r="P7" i="13"/>
  <c r="M27" i="13"/>
  <c r="M49" i="13"/>
  <c r="O31" i="13"/>
  <c r="Q31" i="13" s="1"/>
  <c r="O7" i="13"/>
  <c r="Q7" i="13" s="1"/>
  <c r="N32" i="13"/>
  <c r="O32" i="13"/>
  <c r="Q32" i="13" s="1"/>
  <c r="M39" i="13"/>
  <c r="N31" i="13"/>
  <c r="M11" i="13"/>
  <c r="P11" i="13"/>
  <c r="P56" i="13"/>
  <c r="P55" i="13" s="1"/>
  <c r="P17" i="13"/>
  <c r="P16" i="13" s="1"/>
  <c r="P10" i="13"/>
  <c r="N17" i="13"/>
  <c r="N16" i="13" s="1"/>
  <c r="M31" i="13"/>
  <c r="P27" i="13"/>
  <c r="O27" i="13"/>
  <c r="Q27" i="13" s="1"/>
  <c r="N48" i="13"/>
  <c r="O48" i="13"/>
  <c r="Q48" i="13" s="1"/>
  <c r="P45" i="13"/>
  <c r="P32" i="13"/>
  <c r="M20" i="13"/>
  <c r="P20" i="13"/>
  <c r="N10" i="13"/>
  <c r="N27" i="13"/>
  <c r="N26" i="13" s="1"/>
  <c r="O56" i="13"/>
  <c r="N56" i="13"/>
  <c r="N55" i="13" s="1"/>
  <c r="P31" i="13"/>
  <c r="N52" i="13"/>
  <c r="P53" i="13"/>
  <c r="P51" i="13" s="1"/>
  <c r="N37" i="13"/>
  <c r="M52" i="13"/>
  <c r="N11" i="13"/>
  <c r="O52" i="13"/>
  <c r="Q52" i="13" s="1"/>
  <c r="M53" i="13"/>
  <c r="P37" i="13"/>
  <c r="P38" i="13"/>
  <c r="N39" i="13"/>
  <c r="G51" i="13"/>
  <c r="M58" i="13" a="1"/>
  <c r="P58" i="13" s="1"/>
  <c r="P57" i="13" s="1"/>
  <c r="N19" i="12"/>
  <c r="M37" i="13"/>
  <c r="P25" i="13"/>
  <c r="N24" i="13"/>
  <c r="O38" i="13"/>
  <c r="Q38" i="13" s="1"/>
  <c r="M38" i="13"/>
  <c r="M25" i="13"/>
  <c r="P39" i="13"/>
  <c r="O39" i="13"/>
  <c r="Q39" i="13" s="1"/>
  <c r="O17" i="13"/>
  <c r="P24" i="13"/>
  <c r="N38" i="13"/>
  <c r="O25" i="13"/>
  <c r="Q25" i="13" s="1"/>
  <c r="P10" i="12"/>
  <c r="P11" i="12"/>
  <c r="O10" i="12"/>
  <c r="Q10" i="12" s="1"/>
  <c r="M10" i="12"/>
  <c r="B33" i="12"/>
  <c r="M58" i="12" a="1"/>
  <c r="P58" i="12" s="1"/>
  <c r="P57" i="12" s="1"/>
  <c r="P54" i="12" s="1"/>
  <c r="G52" i="13" a="1"/>
  <c r="G52" i="13" s="1"/>
  <c r="G51" i="12"/>
  <c r="G52" i="12" a="1"/>
  <c r="G52" i="12" s="1"/>
  <c r="P40" i="12"/>
  <c r="B33" i="13"/>
  <c r="Q41" i="13"/>
  <c r="Q10" i="13"/>
  <c r="N40" i="12"/>
  <c r="N33" i="12"/>
  <c r="Q17" i="12"/>
  <c r="Q16" i="12" s="1"/>
  <c r="O16" i="12"/>
  <c r="Q34" i="12"/>
  <c r="Q33" i="12" s="1"/>
  <c r="O33" i="12"/>
  <c r="N16" i="12"/>
  <c r="T20" i="7" l="1"/>
  <c r="Q40" i="12"/>
  <c r="U21" i="7"/>
  <c r="U19" i="7" s="1"/>
  <c r="U18" i="7" s="1"/>
  <c r="N36" i="12"/>
  <c r="N35" i="12" s="1"/>
  <c r="O40" i="12"/>
  <c r="O19" i="12"/>
  <c r="N18" i="7" a="1"/>
  <c r="O18" i="7" s="1"/>
  <c r="U24" i="7"/>
  <c r="U20" i="7"/>
  <c r="P19" i="12"/>
  <c r="P13" i="12"/>
  <c r="P12" i="12" s="1"/>
  <c r="N30" i="12"/>
  <c r="N29" i="12" s="1"/>
  <c r="N13" i="13"/>
  <c r="N12" i="13" s="1"/>
  <c r="G10" i="7" a="1"/>
  <c r="H10" i="7" s="1"/>
  <c r="N44" i="12"/>
  <c r="T14" i="7"/>
  <c r="P47" i="12"/>
  <c r="P26" i="12"/>
  <c r="T15" i="7"/>
  <c r="U14" i="7"/>
  <c r="Q12" i="7"/>
  <c r="S16" i="7" s="1"/>
  <c r="Q19" i="12"/>
  <c r="U21" i="12" s="1"/>
  <c r="U37" i="7"/>
  <c r="P30" i="12"/>
  <c r="P29" i="12" s="1"/>
  <c r="O13" i="12"/>
  <c r="Q44" i="12"/>
  <c r="P44" i="12"/>
  <c r="P51" i="12"/>
  <c r="U41" i="7"/>
  <c r="O55" i="12"/>
  <c r="U56" i="12" s="1"/>
  <c r="U55" i="12" s="1"/>
  <c r="T56" i="12"/>
  <c r="T55" i="12" s="1"/>
  <c r="T41" i="7"/>
  <c r="T40" i="7" s="1"/>
  <c r="U42" i="7"/>
  <c r="T27" i="7"/>
  <c r="T26" i="7" s="1"/>
  <c r="T39" i="7"/>
  <c r="N5" i="12"/>
  <c r="U45" i="7"/>
  <c r="Q30" i="12"/>
  <c r="T45" i="7"/>
  <c r="T44" i="7" s="1"/>
  <c r="O44" i="12"/>
  <c r="N35" i="7"/>
  <c r="O35" i="7" s="1"/>
  <c r="T10" i="7"/>
  <c r="N50" i="7" a="1"/>
  <c r="N50" i="7" s="1"/>
  <c r="U27" i="7"/>
  <c r="T24" i="7"/>
  <c r="U38" i="7"/>
  <c r="O30" i="12"/>
  <c r="T25" i="7"/>
  <c r="U15" i="7"/>
  <c r="U39" i="7"/>
  <c r="U46" i="7"/>
  <c r="T38" i="7"/>
  <c r="T37" i="7"/>
  <c r="N22" i="7"/>
  <c r="O22" i="7" s="1"/>
  <c r="U52" i="7"/>
  <c r="U51" i="7" s="1"/>
  <c r="U50" i="7" s="1"/>
  <c r="Q13" i="12"/>
  <c r="U25" i="7"/>
  <c r="U49" i="7"/>
  <c r="Q22" i="7"/>
  <c r="U48" i="7"/>
  <c r="U11" i="7"/>
  <c r="O43" i="7"/>
  <c r="Q35" i="7"/>
  <c r="T49" i="7"/>
  <c r="G19" i="7" a="1"/>
  <c r="G19" i="7" s="1"/>
  <c r="U28" i="7"/>
  <c r="O12" i="7"/>
  <c r="Q43" i="7"/>
  <c r="S47" i="7" s="1"/>
  <c r="U10" i="7"/>
  <c r="U6" i="7"/>
  <c r="T48" i="7"/>
  <c r="T11" i="7"/>
  <c r="O23" i="12"/>
  <c r="O51" i="12"/>
  <c r="O29" i="7"/>
  <c r="Q36" i="12"/>
  <c r="Q51" i="12"/>
  <c r="N51" i="12"/>
  <c r="N4" i="7"/>
  <c r="O4" i="7" s="1"/>
  <c r="P23" i="12"/>
  <c r="P4" i="7"/>
  <c r="T7" i="7"/>
  <c r="T6" i="7"/>
  <c r="T8" i="7"/>
  <c r="U32" i="7"/>
  <c r="T51" i="7"/>
  <c r="T50" i="7" s="1"/>
  <c r="O5" i="12"/>
  <c r="T19" i="7"/>
  <c r="T18" i="7" s="1"/>
  <c r="Q58" i="7"/>
  <c r="Q57" i="7" s="1"/>
  <c r="O57" i="7"/>
  <c r="U31" i="7"/>
  <c r="G31" i="7" a="1"/>
  <c r="T55" i="7"/>
  <c r="N57" i="7"/>
  <c r="U8" i="7"/>
  <c r="T32" i="7"/>
  <c r="T31" i="7"/>
  <c r="P29" i="7"/>
  <c r="P54" i="7"/>
  <c r="U7" i="7"/>
  <c r="Q26" i="12"/>
  <c r="O47" i="12"/>
  <c r="Q5" i="12"/>
  <c r="Q23" i="12"/>
  <c r="Q47" i="12"/>
  <c r="O36" i="12"/>
  <c r="N47" i="12"/>
  <c r="N58" i="12"/>
  <c r="O26" i="12"/>
  <c r="U28" i="12" s="1"/>
  <c r="Q47" i="13"/>
  <c r="Q13" i="13"/>
  <c r="N47" i="13"/>
  <c r="N43" i="13" s="1"/>
  <c r="Q5" i="13"/>
  <c r="P26" i="13"/>
  <c r="O26" i="13"/>
  <c r="G53" i="13"/>
  <c r="D2" i="14" s="1" a="1"/>
  <c r="D2" i="14" s="1"/>
  <c r="P54" i="13"/>
  <c r="Q51" i="13"/>
  <c r="O40" i="13"/>
  <c r="N9" i="13"/>
  <c r="P5" i="13"/>
  <c r="O19" i="13"/>
  <c r="Q40" i="13"/>
  <c r="N40" i="13"/>
  <c r="P19" i="13"/>
  <c r="P9" i="13"/>
  <c r="N5" i="13"/>
  <c r="Q19" i="13"/>
  <c r="O33" i="13"/>
  <c r="U34" i="13" s="1"/>
  <c r="U33" i="13" s="1"/>
  <c r="O13" i="13"/>
  <c r="P44" i="13"/>
  <c r="P43" i="13" s="1"/>
  <c r="O44" i="13"/>
  <c r="N19" i="13"/>
  <c r="O5" i="13"/>
  <c r="N23" i="13"/>
  <c r="N22" i="13" s="1"/>
  <c r="Q30" i="13"/>
  <c r="Q9" i="13"/>
  <c r="O47" i="13"/>
  <c r="O51" i="13"/>
  <c r="O9" i="13"/>
  <c r="N30" i="13"/>
  <c r="N29" i="13" s="1"/>
  <c r="P12" i="13"/>
  <c r="P30" i="13"/>
  <c r="P29" i="13" s="1"/>
  <c r="Q56" i="13"/>
  <c r="Q55" i="13" s="1"/>
  <c r="T56" i="13" s="1"/>
  <c r="T55" i="13" s="1"/>
  <c r="O55" i="13"/>
  <c r="N51" i="13"/>
  <c r="Q44" i="13"/>
  <c r="Q26" i="13"/>
  <c r="O30" i="13"/>
  <c r="N58" i="13"/>
  <c r="N57" i="13" s="1"/>
  <c r="N54" i="13" s="1"/>
  <c r="N36" i="13"/>
  <c r="O23" i="13"/>
  <c r="O36" i="13"/>
  <c r="Q36" i="13"/>
  <c r="P36" i="13"/>
  <c r="P35" i="13" s="1"/>
  <c r="Q23" i="13"/>
  <c r="Q9" i="12"/>
  <c r="Q17" i="13"/>
  <c r="Q16" i="13" s="1"/>
  <c r="O16" i="13"/>
  <c r="P23" i="13"/>
  <c r="O58" i="13"/>
  <c r="Q58" i="13" s="1"/>
  <c r="Q57" i="13" s="1"/>
  <c r="M58" i="13"/>
  <c r="M58" i="12"/>
  <c r="O58" i="12"/>
  <c r="Q58" i="12" s="1"/>
  <c r="Q57" i="12" s="1"/>
  <c r="Q54" i="12" s="1"/>
  <c r="O9" i="12"/>
  <c r="U11" i="12" s="1"/>
  <c r="P9" i="12"/>
  <c r="P4" i="12" s="1"/>
  <c r="G53" i="12"/>
  <c r="C2" i="14" s="1" a="1"/>
  <c r="N22" i="12"/>
  <c r="T34" i="13"/>
  <c r="T33" i="13" s="1"/>
  <c r="T17" i="12"/>
  <c r="U34" i="12"/>
  <c r="U33" i="12" s="1"/>
  <c r="T41" i="12"/>
  <c r="U17" i="12"/>
  <c r="U16" i="12" s="1"/>
  <c r="U42" i="12"/>
  <c r="T42" i="12"/>
  <c r="N12" i="12"/>
  <c r="T34" i="12"/>
  <c r="P35" i="12"/>
  <c r="U23" i="7" l="1"/>
  <c r="G11" i="7" a="1"/>
  <c r="G12" i="7" s="1"/>
  <c r="T38" i="12"/>
  <c r="U41" i="12"/>
  <c r="G23" i="12" s="1" a="1"/>
  <c r="T15" i="13"/>
  <c r="P18" i="7"/>
  <c r="G10" i="7"/>
  <c r="N18" i="7"/>
  <c r="P22" i="12"/>
  <c r="Q22" i="12" s="1"/>
  <c r="S26" i="12" s="1"/>
  <c r="Q18" i="7"/>
  <c r="T13" i="7"/>
  <c r="T12" i="7" s="1"/>
  <c r="N43" i="12"/>
  <c r="O43" i="12" s="1"/>
  <c r="U36" i="7"/>
  <c r="U13" i="7"/>
  <c r="U12" i="7" s="1"/>
  <c r="N18" i="12" a="1"/>
  <c r="P18" i="12" s="1"/>
  <c r="S13" i="7"/>
  <c r="S12" i="7" s="1"/>
  <c r="R12" i="7"/>
  <c r="U15" i="12"/>
  <c r="T27" i="12"/>
  <c r="P43" i="12"/>
  <c r="Q43" i="12" s="1"/>
  <c r="S47" i="12" s="1"/>
  <c r="B41" i="7" a="1"/>
  <c r="B41" i="7" s="1"/>
  <c r="U20" i="12"/>
  <c r="U19" i="12" s="1"/>
  <c r="U18" i="12" s="1"/>
  <c r="T21" i="12"/>
  <c r="T20" i="12"/>
  <c r="U14" i="13"/>
  <c r="U14" i="12"/>
  <c r="U52" i="13"/>
  <c r="N4" i="13"/>
  <c r="O4" i="13" s="1"/>
  <c r="N57" i="12"/>
  <c r="N54" i="12" s="1"/>
  <c r="R54" i="12" s="1"/>
  <c r="R58" i="12"/>
  <c r="U45" i="12"/>
  <c r="T45" i="12"/>
  <c r="T46" i="12"/>
  <c r="T31" i="12"/>
  <c r="G20" i="7" a="1"/>
  <c r="G22" i="7" s="1"/>
  <c r="G23" i="7" a="1"/>
  <c r="G24" i="7" s="1"/>
  <c r="U40" i="7"/>
  <c r="U35" i="7" s="1"/>
  <c r="T15" i="12"/>
  <c r="U53" i="12"/>
  <c r="T47" i="7"/>
  <c r="T43" i="7" s="1"/>
  <c r="T37" i="12"/>
  <c r="U44" i="7"/>
  <c r="U32" i="12"/>
  <c r="T6" i="12"/>
  <c r="T36" i="7"/>
  <c r="T35" i="7" s="1"/>
  <c r="U46" i="12"/>
  <c r="O12" i="12"/>
  <c r="N4" i="12"/>
  <c r="T7" i="12"/>
  <c r="Q50" i="7"/>
  <c r="P50" i="7"/>
  <c r="G6" i="7" a="1"/>
  <c r="G6" i="7" s="1"/>
  <c r="Q29" i="12"/>
  <c r="R29" i="12" s="1"/>
  <c r="T32" i="12"/>
  <c r="O50" i="7"/>
  <c r="G13" i="7" a="1"/>
  <c r="H14" i="7" s="1"/>
  <c r="H19" i="7"/>
  <c r="B45" i="7" a="1"/>
  <c r="E45" i="7" s="1"/>
  <c r="G8" i="7" a="1"/>
  <c r="H9" i="7" s="1"/>
  <c r="T23" i="7"/>
  <c r="T22" i="7" s="1"/>
  <c r="U30" i="7"/>
  <c r="U29" i="7" s="1"/>
  <c r="T14" i="12"/>
  <c r="T9" i="7"/>
  <c r="U26" i="7"/>
  <c r="U22" i="7" s="1"/>
  <c r="S40" i="7"/>
  <c r="S26" i="7"/>
  <c r="U31" i="12"/>
  <c r="G25" i="7" a="1"/>
  <c r="H26" i="7" s="1"/>
  <c r="S36" i="7"/>
  <c r="S35" i="7" s="1"/>
  <c r="S23" i="7"/>
  <c r="G15" i="7" a="1"/>
  <c r="H15" i="7" s="1"/>
  <c r="B43" i="7" a="1"/>
  <c r="C43" i="7" s="1"/>
  <c r="T28" i="12"/>
  <c r="G29" i="7" a="1"/>
  <c r="H29" i="7" s="1"/>
  <c r="R35" i="7"/>
  <c r="U47" i="7"/>
  <c r="R22" i="7"/>
  <c r="B46" i="7" a="1"/>
  <c r="G27" i="7" a="1"/>
  <c r="H28" i="7" s="1"/>
  <c r="U9" i="7"/>
  <c r="U24" i="12"/>
  <c r="T52" i="12"/>
  <c r="U25" i="12"/>
  <c r="S44" i="7"/>
  <c r="S43" i="7" s="1"/>
  <c r="R43" i="7"/>
  <c r="N50" i="12" a="1"/>
  <c r="P50" i="12" s="1"/>
  <c r="T39" i="12"/>
  <c r="U39" i="12"/>
  <c r="U37" i="12"/>
  <c r="U8" i="12"/>
  <c r="U52" i="12"/>
  <c r="Q35" i="12"/>
  <c r="R35" i="12" s="1"/>
  <c r="T57" i="7"/>
  <c r="T54" i="7" s="1"/>
  <c r="T53" i="12"/>
  <c r="Q29" i="7"/>
  <c r="S30" i="7" s="1"/>
  <c r="U27" i="12"/>
  <c r="U26" i="12" s="1"/>
  <c r="Q4" i="7"/>
  <c r="S5" i="7" s="1"/>
  <c r="U5" i="7"/>
  <c r="U6" i="12"/>
  <c r="U7" i="12"/>
  <c r="T24" i="12"/>
  <c r="U49" i="12"/>
  <c r="T58" i="7"/>
  <c r="N54" i="7"/>
  <c r="O54" i="7" s="1"/>
  <c r="G17" i="7" a="1"/>
  <c r="T30" i="7"/>
  <c r="T29" i="7" s="1"/>
  <c r="Q54" i="7"/>
  <c r="G11" i="7"/>
  <c r="H11" i="7"/>
  <c r="H12" i="7"/>
  <c r="T8" i="12"/>
  <c r="U58" i="7"/>
  <c r="U57" i="7" s="1"/>
  <c r="U54" i="7" s="1"/>
  <c r="G31" i="7"/>
  <c r="H31" i="7"/>
  <c r="G3" i="7" a="1"/>
  <c r="T5" i="7"/>
  <c r="T25" i="12"/>
  <c r="T49" i="12"/>
  <c r="U48" i="12"/>
  <c r="O35" i="12"/>
  <c r="O22" i="12"/>
  <c r="T48" i="12"/>
  <c r="U38" i="12"/>
  <c r="T49" i="13"/>
  <c r="U48" i="13"/>
  <c r="T14" i="13"/>
  <c r="T48" i="13"/>
  <c r="D4" i="14"/>
  <c r="D3" i="14"/>
  <c r="D6" i="14" s="1"/>
  <c r="T7" i="13"/>
  <c r="U27" i="13"/>
  <c r="U8" i="13"/>
  <c r="U7" i="13"/>
  <c r="T53" i="13"/>
  <c r="N18" i="13" a="1"/>
  <c r="Q18" i="13" s="1"/>
  <c r="U15" i="13"/>
  <c r="T8" i="13"/>
  <c r="T6" i="13"/>
  <c r="T20" i="13"/>
  <c r="T11" i="13"/>
  <c r="T41" i="13"/>
  <c r="U20" i="13"/>
  <c r="U21" i="13"/>
  <c r="N35" i="13"/>
  <c r="U46" i="13"/>
  <c r="T21" i="13"/>
  <c r="P4" i="13"/>
  <c r="U42" i="13"/>
  <c r="U6" i="13"/>
  <c r="U41" i="13"/>
  <c r="U53" i="13"/>
  <c r="T42" i="13"/>
  <c r="T32" i="13"/>
  <c r="T31" i="13"/>
  <c r="U31" i="13"/>
  <c r="U49" i="13"/>
  <c r="Q54" i="13"/>
  <c r="R54" i="13" s="1"/>
  <c r="T45" i="13"/>
  <c r="U11" i="13"/>
  <c r="T28" i="13"/>
  <c r="T52" i="13"/>
  <c r="O12" i="13"/>
  <c r="O43" i="13"/>
  <c r="Q29" i="13"/>
  <c r="S30" i="13" s="1"/>
  <c r="U45" i="13"/>
  <c r="Q43" i="13"/>
  <c r="S47" i="13" s="1"/>
  <c r="T10" i="13"/>
  <c r="T46" i="13"/>
  <c r="U10" i="13"/>
  <c r="Q12" i="13"/>
  <c r="R12" i="13" s="1"/>
  <c r="N50" i="13" a="1"/>
  <c r="P50" i="13" s="1"/>
  <c r="O57" i="13"/>
  <c r="T57" i="13" s="1"/>
  <c r="T54" i="13" s="1"/>
  <c r="T24" i="13"/>
  <c r="U32" i="13"/>
  <c r="T27" i="13"/>
  <c r="U28" i="13"/>
  <c r="T17" i="13"/>
  <c r="T16" i="13" s="1"/>
  <c r="U56" i="13"/>
  <c r="U55" i="13" s="1"/>
  <c r="T10" i="12"/>
  <c r="Q35" i="13"/>
  <c r="U25" i="13"/>
  <c r="U38" i="13"/>
  <c r="U10" i="12"/>
  <c r="U9" i="12" s="1"/>
  <c r="U37" i="13"/>
  <c r="U24" i="13"/>
  <c r="O22" i="13"/>
  <c r="U39" i="13"/>
  <c r="Q4" i="12"/>
  <c r="O57" i="12"/>
  <c r="T57" i="12" s="1"/>
  <c r="T54" i="12" s="1"/>
  <c r="T37" i="13"/>
  <c r="T38" i="13"/>
  <c r="T39" i="13"/>
  <c r="P22" i="13"/>
  <c r="Q22" i="13" s="1"/>
  <c r="T25" i="13"/>
  <c r="U17" i="13"/>
  <c r="U16" i="13" s="1"/>
  <c r="G19" i="13" a="1"/>
  <c r="H19" i="13" s="1"/>
  <c r="T11" i="12"/>
  <c r="C4" i="14"/>
  <c r="C2" i="14"/>
  <c r="C3" i="14"/>
  <c r="T16" i="12"/>
  <c r="G10" i="12" a="1"/>
  <c r="G19" i="12" a="1"/>
  <c r="G31" i="12" a="1"/>
  <c r="T58" i="13"/>
  <c r="U40" i="12"/>
  <c r="T40" i="12"/>
  <c r="Q12" i="12"/>
  <c r="S13" i="12" s="1"/>
  <c r="O29" i="13"/>
  <c r="T33" i="12"/>
  <c r="O29" i="12"/>
  <c r="S19" i="7" l="1"/>
  <c r="S18" i="7" s="1"/>
  <c r="U13" i="12"/>
  <c r="U12" i="12" s="1"/>
  <c r="R18" i="7"/>
  <c r="F42" i="7" s="1" a="1"/>
  <c r="B42" i="7" a="1"/>
  <c r="E42" i="7" s="1"/>
  <c r="T19" i="12"/>
  <c r="T18" i="12" s="1"/>
  <c r="T26" i="12"/>
  <c r="N18" i="12"/>
  <c r="F41" i="7" a="1"/>
  <c r="H41" i="7" s="1"/>
  <c r="B45" i="7"/>
  <c r="G11" i="12" a="1"/>
  <c r="G12" i="12" s="1"/>
  <c r="Q18" i="12"/>
  <c r="O18" i="12"/>
  <c r="B42" i="12" s="1" a="1"/>
  <c r="E41" i="7"/>
  <c r="C41" i="7"/>
  <c r="D41" i="7"/>
  <c r="U13" i="13"/>
  <c r="U12" i="13" s="1"/>
  <c r="S22" i="7"/>
  <c r="F43" i="7" s="1" a="1"/>
  <c r="H43" i="7" s="1"/>
  <c r="H21" i="7"/>
  <c r="S57" i="12"/>
  <c r="S55" i="12"/>
  <c r="B43" i="12" a="1"/>
  <c r="B43" i="12" s="1"/>
  <c r="H24" i="7"/>
  <c r="U51" i="13"/>
  <c r="U50" i="13" s="1"/>
  <c r="G8" i="7"/>
  <c r="H23" i="7"/>
  <c r="T51" i="13"/>
  <c r="T50" i="13" s="1"/>
  <c r="B44" i="12" a="1"/>
  <c r="E44" i="12" s="1"/>
  <c r="B41" i="12" a="1"/>
  <c r="C41" i="12" s="1"/>
  <c r="B45" i="12" a="1"/>
  <c r="E45" i="12" s="1"/>
  <c r="B46" i="12" a="1"/>
  <c r="D46" i="12" s="1"/>
  <c r="O4" i="12"/>
  <c r="B40" i="12" s="1" a="1"/>
  <c r="T58" i="12"/>
  <c r="G21" i="7"/>
  <c r="T44" i="12"/>
  <c r="S5" i="12"/>
  <c r="T30" i="12"/>
  <c r="T29" i="12" s="1"/>
  <c r="G25" i="12" a="1"/>
  <c r="G25" i="12" s="1"/>
  <c r="H22" i="7"/>
  <c r="H6" i="7"/>
  <c r="R43" i="12"/>
  <c r="G13" i="7"/>
  <c r="H30" i="7"/>
  <c r="G20" i="7"/>
  <c r="H20" i="7"/>
  <c r="G7" i="7"/>
  <c r="G28" i="7"/>
  <c r="R50" i="7"/>
  <c r="G25" i="7"/>
  <c r="G14" i="7"/>
  <c r="H7" i="7"/>
  <c r="T36" i="12"/>
  <c r="T35" i="12" s="1"/>
  <c r="G23" i="7"/>
  <c r="T13" i="12"/>
  <c r="T12" i="12" s="1"/>
  <c r="R22" i="12"/>
  <c r="U44" i="12"/>
  <c r="G8" i="12" a="1"/>
  <c r="G8" i="12" s="1"/>
  <c r="D45" i="7"/>
  <c r="U43" i="7"/>
  <c r="F46" i="7" s="1" a="1"/>
  <c r="I46" i="7" s="1"/>
  <c r="G29" i="7"/>
  <c r="U51" i="12"/>
  <c r="U50" i="12" s="1"/>
  <c r="C45" i="7"/>
  <c r="S30" i="12"/>
  <c r="U30" i="12"/>
  <c r="U29" i="12" s="1"/>
  <c r="B47" i="7" a="1"/>
  <c r="C47" i="7" s="1"/>
  <c r="S51" i="7"/>
  <c r="S50" i="7" s="1"/>
  <c r="G17" i="12" a="1"/>
  <c r="H18" i="12" s="1"/>
  <c r="T51" i="12"/>
  <c r="T50" i="12" s="1"/>
  <c r="R12" i="12"/>
  <c r="G9" i="7"/>
  <c r="S33" i="12"/>
  <c r="T5" i="12"/>
  <c r="H27" i="7"/>
  <c r="H13" i="7"/>
  <c r="H8" i="7"/>
  <c r="S40" i="12"/>
  <c r="R4" i="12"/>
  <c r="G29" i="12" a="1"/>
  <c r="H30" i="12" s="1"/>
  <c r="S36" i="12"/>
  <c r="B43" i="7"/>
  <c r="T4" i="7"/>
  <c r="U4" i="7"/>
  <c r="G15" i="7"/>
  <c r="S23" i="12"/>
  <c r="S22" i="12" s="1"/>
  <c r="G30" i="7"/>
  <c r="U23" i="12"/>
  <c r="U22" i="12" s="1"/>
  <c r="Q50" i="12"/>
  <c r="G26" i="7"/>
  <c r="G27" i="7"/>
  <c r="D43" i="7"/>
  <c r="N50" i="12"/>
  <c r="H25" i="7"/>
  <c r="E43" i="7"/>
  <c r="G16" i="7"/>
  <c r="H16" i="7"/>
  <c r="B48" i="7" a="1"/>
  <c r="B40" i="7" a="1"/>
  <c r="E46" i="7"/>
  <c r="D46" i="7"/>
  <c r="C46" i="7"/>
  <c r="B46" i="7"/>
  <c r="B44" i="7" a="1"/>
  <c r="O50" i="12"/>
  <c r="F45" i="7" a="1"/>
  <c r="G45" i="7" s="1"/>
  <c r="U36" i="12"/>
  <c r="U35" i="12" s="1"/>
  <c r="G32" i="7" a="1"/>
  <c r="G32" i="7" s="1"/>
  <c r="G3" i="12" a="1"/>
  <c r="G5" i="12" s="1"/>
  <c r="S9" i="7"/>
  <c r="S4" i="7" s="1"/>
  <c r="G15" i="12" a="1"/>
  <c r="G15" i="12" s="1"/>
  <c r="G13" i="12" a="1"/>
  <c r="H14" i="12" s="1"/>
  <c r="S33" i="7"/>
  <c r="S29" i="7" s="1"/>
  <c r="T23" i="12"/>
  <c r="T22" i="12" s="1"/>
  <c r="U47" i="12"/>
  <c r="U5" i="12"/>
  <c r="U4" i="12" s="1"/>
  <c r="R4" i="7"/>
  <c r="R29" i="7"/>
  <c r="G27" i="12" a="1"/>
  <c r="G28" i="12" s="1"/>
  <c r="H3" i="7"/>
  <c r="G4" i="7"/>
  <c r="H5" i="7"/>
  <c r="G5" i="7"/>
  <c r="G3" i="7"/>
  <c r="H4" i="7"/>
  <c r="G17" i="7"/>
  <c r="H18" i="7"/>
  <c r="G18" i="7"/>
  <c r="H17" i="7"/>
  <c r="R54" i="7"/>
  <c r="S57" i="7"/>
  <c r="S55" i="7"/>
  <c r="T47" i="12"/>
  <c r="G20" i="12" a="1"/>
  <c r="H20" i="12" s="1"/>
  <c r="B43" i="13" a="1"/>
  <c r="D43" i="13" s="1"/>
  <c r="B46" i="13" a="1"/>
  <c r="C46" i="13" s="1"/>
  <c r="B44" i="13" a="1"/>
  <c r="C44" i="13" s="1"/>
  <c r="B41" i="13" a="1"/>
  <c r="C41" i="13" s="1"/>
  <c r="R29" i="13"/>
  <c r="R43" i="13"/>
  <c r="O35" i="13"/>
  <c r="B45" i="13" s="1" a="1"/>
  <c r="R35" i="13"/>
  <c r="R22" i="13"/>
  <c r="T47" i="13"/>
  <c r="G8" i="13" a="1"/>
  <c r="H9" i="13" s="1"/>
  <c r="U47" i="13"/>
  <c r="T13" i="13"/>
  <c r="T12" i="13" s="1"/>
  <c r="S33" i="13"/>
  <c r="S29" i="13" s="1"/>
  <c r="P18" i="13"/>
  <c r="O18" i="13"/>
  <c r="U26" i="13"/>
  <c r="U9" i="13"/>
  <c r="T9" i="13"/>
  <c r="N18" i="13"/>
  <c r="T5" i="13"/>
  <c r="U23" i="13"/>
  <c r="T44" i="13"/>
  <c r="U40" i="13"/>
  <c r="T19" i="13"/>
  <c r="T18" i="13" s="1"/>
  <c r="U30" i="13"/>
  <c r="U29" i="13" s="1"/>
  <c r="U5" i="13"/>
  <c r="U19" i="13"/>
  <c r="U18" i="13" s="1"/>
  <c r="S9" i="12"/>
  <c r="S57" i="13"/>
  <c r="T9" i="12"/>
  <c r="G27" i="13" a="1"/>
  <c r="G28" i="13" s="1"/>
  <c r="G11" i="13" a="1"/>
  <c r="G12" i="13" s="1"/>
  <c r="S16" i="13"/>
  <c r="S40" i="13"/>
  <c r="U44" i="13"/>
  <c r="T40" i="13"/>
  <c r="Q4" i="13"/>
  <c r="R4" i="13" s="1"/>
  <c r="G3" i="13" a="1"/>
  <c r="G4" i="13" s="1"/>
  <c r="S44" i="13"/>
  <c r="S43" i="13" s="1"/>
  <c r="G6" i="13" a="1"/>
  <c r="H7" i="13" s="1"/>
  <c r="G29" i="13" a="1"/>
  <c r="H29" i="13" s="1"/>
  <c r="T30" i="13"/>
  <c r="T29" i="13" s="1"/>
  <c r="G23" i="13" a="1"/>
  <c r="G24" i="13" s="1"/>
  <c r="G17" i="13" a="1"/>
  <c r="G17" i="13" s="1"/>
  <c r="S55" i="13"/>
  <c r="O54" i="13"/>
  <c r="B48" i="13" s="1" a="1"/>
  <c r="N50" i="13"/>
  <c r="O50" i="13"/>
  <c r="Q50" i="13"/>
  <c r="S13" i="13"/>
  <c r="U58" i="13"/>
  <c r="U57" i="13" s="1"/>
  <c r="U54" i="13" s="1"/>
  <c r="G25" i="13" a="1"/>
  <c r="G25" i="13" s="1"/>
  <c r="G15" i="13" a="1"/>
  <c r="H15" i="13" s="1"/>
  <c r="T26" i="13"/>
  <c r="G31" i="13" a="1"/>
  <c r="S36" i="13"/>
  <c r="U58" i="12"/>
  <c r="U57" i="12" s="1"/>
  <c r="U54" i="12" s="1"/>
  <c r="U36" i="13"/>
  <c r="G19" i="13"/>
  <c r="S23" i="13"/>
  <c r="S26" i="13"/>
  <c r="G6" i="12" a="1"/>
  <c r="H7" i="12" s="1"/>
  <c r="T36" i="13"/>
  <c r="G20" i="13" a="1"/>
  <c r="H22" i="13" s="1"/>
  <c r="O54" i="12"/>
  <c r="B48" i="12" s="1" a="1"/>
  <c r="G13" i="13" a="1"/>
  <c r="H13" i="13" s="1"/>
  <c r="G10" i="13" a="1"/>
  <c r="T23" i="13"/>
  <c r="H12" i="12"/>
  <c r="H11" i="12"/>
  <c r="H31" i="12"/>
  <c r="G31" i="12"/>
  <c r="G24" i="12"/>
  <c r="H23" i="12"/>
  <c r="G23" i="12"/>
  <c r="H24" i="12"/>
  <c r="G19" i="12"/>
  <c r="H19" i="12"/>
  <c r="G10" i="12"/>
  <c r="H10" i="12"/>
  <c r="S16" i="12"/>
  <c r="S12" i="12" s="1"/>
  <c r="S44" i="12"/>
  <c r="S43" i="12" s="1"/>
  <c r="G11" i="12" l="1"/>
  <c r="S19" i="12"/>
  <c r="S18" i="12" s="1"/>
  <c r="B42" i="7"/>
  <c r="C42" i="7"/>
  <c r="D42" i="7"/>
  <c r="S35" i="12"/>
  <c r="R18" i="12"/>
  <c r="F42" i="12" s="1" a="1"/>
  <c r="G42" i="12" s="1"/>
  <c r="G41" i="7"/>
  <c r="F41" i="7"/>
  <c r="I41" i="7"/>
  <c r="C13" i="14"/>
  <c r="D43" i="12"/>
  <c r="S54" i="12"/>
  <c r="F48" i="12" s="1" a="1"/>
  <c r="G48" i="12" s="1"/>
  <c r="B44" i="12"/>
  <c r="C44" i="12"/>
  <c r="C43" i="12"/>
  <c r="E43" i="12"/>
  <c r="D41" i="12"/>
  <c r="D44" i="12"/>
  <c r="B41" i="12"/>
  <c r="B46" i="12"/>
  <c r="C46" i="12"/>
  <c r="C18" i="14" s="1"/>
  <c r="E41" i="12"/>
  <c r="E46" i="12"/>
  <c r="S29" i="12"/>
  <c r="F44" i="12" s="1" a="1"/>
  <c r="G44" i="12" s="1"/>
  <c r="B45" i="12"/>
  <c r="T43" i="12"/>
  <c r="C45" i="12"/>
  <c r="D45" i="12"/>
  <c r="C48" i="12"/>
  <c r="B48" i="12"/>
  <c r="E48" i="12"/>
  <c r="D48" i="12"/>
  <c r="E42" i="12"/>
  <c r="D42" i="12"/>
  <c r="C42" i="12"/>
  <c r="B42" i="12"/>
  <c r="C40" i="12"/>
  <c r="B40" i="12"/>
  <c r="E40" i="12"/>
  <c r="D40" i="12"/>
  <c r="R50" i="12"/>
  <c r="B47" i="12" a="1"/>
  <c r="H8" i="12"/>
  <c r="S51" i="12"/>
  <c r="S50" i="12" s="1"/>
  <c r="D47" i="7"/>
  <c r="G26" i="12"/>
  <c r="H26" i="12"/>
  <c r="H9" i="12"/>
  <c r="E47" i="7"/>
  <c r="H25" i="12"/>
  <c r="G9" i="12"/>
  <c r="S4" i="12"/>
  <c r="B47" i="7"/>
  <c r="H29" i="12"/>
  <c r="H3" i="12"/>
  <c r="G18" i="12"/>
  <c r="G17" i="12"/>
  <c r="H17" i="12"/>
  <c r="F47" i="7" a="1"/>
  <c r="F47" i="7" s="1"/>
  <c r="G3" i="12"/>
  <c r="I43" i="7"/>
  <c r="U43" i="12"/>
  <c r="F46" i="12" s="1" a="1"/>
  <c r="G29" i="12"/>
  <c r="G43" i="7"/>
  <c r="F43" i="7"/>
  <c r="T4" i="12"/>
  <c r="F40" i="7" a="1"/>
  <c r="F40" i="7" s="1"/>
  <c r="G30" i="12"/>
  <c r="G4" i="12"/>
  <c r="I45" i="7"/>
  <c r="F46" i="7"/>
  <c r="C40" i="7"/>
  <c r="B40" i="7"/>
  <c r="E40" i="7"/>
  <c r="D40" i="7"/>
  <c r="C44" i="7"/>
  <c r="B44" i="7"/>
  <c r="E44" i="7"/>
  <c r="D44" i="7"/>
  <c r="C48" i="7"/>
  <c r="B48" i="7"/>
  <c r="E48" i="7"/>
  <c r="D48" i="7"/>
  <c r="G16" i="12"/>
  <c r="H45" i="7"/>
  <c r="G46" i="7"/>
  <c r="H46" i="7"/>
  <c r="H5" i="12"/>
  <c r="F45" i="7"/>
  <c r="H4" i="12"/>
  <c r="H32" i="7"/>
  <c r="H33" i="7" s="1"/>
  <c r="H16" i="12"/>
  <c r="H13" i="12"/>
  <c r="B43" i="13"/>
  <c r="H15" i="12"/>
  <c r="G13" i="12"/>
  <c r="G27" i="12"/>
  <c r="G14" i="12"/>
  <c r="G22" i="12"/>
  <c r="F44" i="7" a="1"/>
  <c r="H44" i="7" s="1"/>
  <c r="G20" i="12"/>
  <c r="H28" i="12"/>
  <c r="S54" i="7"/>
  <c r="F48" i="7" s="1" a="1"/>
  <c r="H42" i="7"/>
  <c r="I42" i="7"/>
  <c r="F42" i="7"/>
  <c r="G42" i="7"/>
  <c r="H27" i="12"/>
  <c r="G33" i="7"/>
  <c r="H22" i="12"/>
  <c r="G21" i="12"/>
  <c r="H21" i="12"/>
  <c r="E43" i="13"/>
  <c r="C43" i="13"/>
  <c r="D46" i="13"/>
  <c r="B46" i="13"/>
  <c r="E46" i="13"/>
  <c r="E41" i="13"/>
  <c r="E44" i="13"/>
  <c r="D44" i="13"/>
  <c r="B44" i="13"/>
  <c r="B41" i="13"/>
  <c r="D41" i="13"/>
  <c r="B42" i="13" a="1"/>
  <c r="B42" i="13" s="1"/>
  <c r="D45" i="13"/>
  <c r="C45" i="13"/>
  <c r="B45" i="13"/>
  <c r="E45" i="13"/>
  <c r="E17" i="14" s="1"/>
  <c r="E48" i="13"/>
  <c r="D48" i="13"/>
  <c r="C48" i="13"/>
  <c r="B48" i="13"/>
  <c r="B47" i="13" a="1"/>
  <c r="B40" i="13" a="1"/>
  <c r="R50" i="13"/>
  <c r="R18" i="13"/>
  <c r="T43" i="13"/>
  <c r="S35" i="13"/>
  <c r="G8" i="13"/>
  <c r="H8" i="13"/>
  <c r="H12" i="13"/>
  <c r="G9" i="13"/>
  <c r="U43" i="13"/>
  <c r="T4" i="13"/>
  <c r="G30" i="13"/>
  <c r="G29" i="13"/>
  <c r="U22" i="13"/>
  <c r="H4" i="13"/>
  <c r="H18" i="13"/>
  <c r="U4" i="13"/>
  <c r="S19" i="13"/>
  <c r="S18" i="13" s="1"/>
  <c r="S54" i="13"/>
  <c r="F48" i="13" s="1" a="1"/>
  <c r="U35" i="13"/>
  <c r="S12" i="13"/>
  <c r="F41" i="13" s="1" a="1"/>
  <c r="G41" i="13" s="1"/>
  <c r="G18" i="13"/>
  <c r="H30" i="13"/>
  <c r="H27" i="13"/>
  <c r="G11" i="13"/>
  <c r="H11" i="13"/>
  <c r="T35" i="13"/>
  <c r="H24" i="13"/>
  <c r="G5" i="13"/>
  <c r="H17" i="13"/>
  <c r="H28" i="13"/>
  <c r="H5" i="13"/>
  <c r="H26" i="13"/>
  <c r="G27" i="13"/>
  <c r="H23" i="13"/>
  <c r="G23" i="13"/>
  <c r="H6" i="13"/>
  <c r="H3" i="13"/>
  <c r="G7" i="13"/>
  <c r="G6" i="13"/>
  <c r="F44" i="13" a="1"/>
  <c r="H44" i="13" s="1"/>
  <c r="S9" i="13"/>
  <c r="S5" i="13"/>
  <c r="G3" i="13"/>
  <c r="G21" i="13"/>
  <c r="S51" i="13"/>
  <c r="S50" i="13" s="1"/>
  <c r="G22" i="13"/>
  <c r="H14" i="13"/>
  <c r="G32" i="13" a="1"/>
  <c r="G32" i="13" s="1"/>
  <c r="G16" i="13"/>
  <c r="G26" i="13"/>
  <c r="H25" i="13"/>
  <c r="H20" i="13"/>
  <c r="G15" i="13"/>
  <c r="G32" i="12" a="1"/>
  <c r="H32" i="12" s="1"/>
  <c r="T22" i="13"/>
  <c r="H16" i="13"/>
  <c r="G13" i="13"/>
  <c r="G20" i="13"/>
  <c r="H31" i="13"/>
  <c r="G31" i="13"/>
  <c r="G7" i="12"/>
  <c r="S22" i="13"/>
  <c r="G14" i="13"/>
  <c r="H21" i="13"/>
  <c r="G6" i="12"/>
  <c r="H6" i="12"/>
  <c r="H10" i="13"/>
  <c r="G10" i="13"/>
  <c r="F43" i="12" a="1"/>
  <c r="I43" i="12" s="1"/>
  <c r="F41" i="12" a="1"/>
  <c r="G41" i="12" s="1"/>
  <c r="F45" i="12" a="1"/>
  <c r="F45" i="12" s="1"/>
  <c r="C6" i="14"/>
  <c r="H47" i="7" l="1"/>
  <c r="H40" i="7"/>
  <c r="C17" i="14"/>
  <c r="E15" i="14"/>
  <c r="E18" i="14"/>
  <c r="E16" i="14"/>
  <c r="E20" i="14"/>
  <c r="E13" i="14"/>
  <c r="C20" i="14"/>
  <c r="C16" i="14"/>
  <c r="C15" i="14"/>
  <c r="F47" i="12" a="1"/>
  <c r="G47" i="12" s="1"/>
  <c r="D47" i="12"/>
  <c r="D49" i="12" s="1"/>
  <c r="C47" i="12"/>
  <c r="B47" i="12"/>
  <c r="B49" i="12" s="1"/>
  <c r="E47" i="12"/>
  <c r="F40" i="12" a="1"/>
  <c r="G40" i="12" s="1"/>
  <c r="I47" i="7"/>
  <c r="G47" i="7"/>
  <c r="I40" i="7"/>
  <c r="G40" i="7"/>
  <c r="D49" i="7"/>
  <c r="B49" i="7"/>
  <c r="F44" i="7"/>
  <c r="I44" i="7"/>
  <c r="G44" i="7"/>
  <c r="G48" i="7"/>
  <c r="I48" i="7"/>
  <c r="F48" i="7"/>
  <c r="H48" i="7"/>
  <c r="H49" i="7" s="1"/>
  <c r="E42" i="13"/>
  <c r="E14" i="14" s="1"/>
  <c r="C42" i="13"/>
  <c r="C14" i="14" s="1"/>
  <c r="D42" i="13"/>
  <c r="B47" i="13"/>
  <c r="E47" i="13"/>
  <c r="D47" i="13"/>
  <c r="C47" i="13"/>
  <c r="C40" i="13"/>
  <c r="C12" i="14" s="1"/>
  <c r="D40" i="13"/>
  <c r="E40" i="13"/>
  <c r="E12" i="14" s="1"/>
  <c r="B40" i="13"/>
  <c r="F46" i="13" a="1"/>
  <c r="F46" i="13" s="1"/>
  <c r="F42" i="13" a="1"/>
  <c r="F42" i="13" s="1"/>
  <c r="I44" i="13"/>
  <c r="H33" i="12"/>
  <c r="F45" i="13" a="1"/>
  <c r="H45" i="13" s="1"/>
  <c r="F48" i="13"/>
  <c r="G48" i="13"/>
  <c r="F42" i="12"/>
  <c r="H42" i="12"/>
  <c r="I42" i="12"/>
  <c r="F44" i="12"/>
  <c r="G44" i="13"/>
  <c r="H48" i="13"/>
  <c r="F44" i="13"/>
  <c r="I48" i="13"/>
  <c r="S4" i="13"/>
  <c r="F40" i="13" s="1" a="1"/>
  <c r="F40" i="13" s="1"/>
  <c r="H32" i="13"/>
  <c r="H33" i="13" s="1"/>
  <c r="F47" i="13" a="1"/>
  <c r="F47" i="13" s="1"/>
  <c r="I44" i="12"/>
  <c r="F43" i="13" a="1"/>
  <c r="H43" i="13" s="1"/>
  <c r="G32" i="12"/>
  <c r="G33" i="12" s="1"/>
  <c r="H41" i="12"/>
  <c r="H44" i="12"/>
  <c r="G33" i="13"/>
  <c r="H41" i="13"/>
  <c r="F41" i="13"/>
  <c r="H43" i="12"/>
  <c r="I41" i="13"/>
  <c r="F41" i="12"/>
  <c r="G43" i="12"/>
  <c r="F43" i="12"/>
  <c r="I41" i="12"/>
  <c r="H45" i="12"/>
  <c r="I45" i="12"/>
  <c r="H48" i="12"/>
  <c r="F48" i="12"/>
  <c r="I48" i="12"/>
  <c r="G45" i="12"/>
  <c r="F46" i="12"/>
  <c r="H46" i="12"/>
  <c r="I46" i="12"/>
  <c r="G46" i="12"/>
  <c r="E19" i="14" l="1"/>
  <c r="C19" i="14"/>
  <c r="I47" i="12"/>
  <c r="H47" i="12"/>
  <c r="F47" i="12"/>
  <c r="F40" i="12"/>
  <c r="I40" i="12"/>
  <c r="I49" i="12" s="1"/>
  <c r="H40" i="12"/>
  <c r="F49" i="7"/>
  <c r="I49" i="7"/>
  <c r="G49" i="7"/>
  <c r="B49" i="13"/>
  <c r="B12" i="14" s="1" a="1"/>
  <c r="D49" i="13"/>
  <c r="D12" i="14" s="1" a="1"/>
  <c r="G46" i="13"/>
  <c r="H46" i="13"/>
  <c r="I46" i="13"/>
  <c r="H42" i="13"/>
  <c r="I42" i="13"/>
  <c r="G42" i="13"/>
  <c r="G47" i="13"/>
  <c r="H47" i="13"/>
  <c r="G45" i="13"/>
  <c r="I45" i="13"/>
  <c r="F45" i="13"/>
  <c r="I47" i="13"/>
  <c r="F43" i="13"/>
  <c r="G43" i="13"/>
  <c r="H40" i="13"/>
  <c r="I40" i="13"/>
  <c r="G40" i="13"/>
  <c r="I43" i="13"/>
  <c r="H49" i="12"/>
  <c r="G49" i="12"/>
  <c r="F49" i="12" l="1"/>
  <c r="G54" i="12" s="1"/>
  <c r="G55" i="12" s="1"/>
  <c r="D21" i="14"/>
  <c r="D17" i="14"/>
  <c r="D13" i="14"/>
  <c r="D20" i="14"/>
  <c r="D16" i="14"/>
  <c r="D12" i="14"/>
  <c r="D19" i="14"/>
  <c r="D15" i="14"/>
  <c r="D18" i="14"/>
  <c r="D14" i="14"/>
  <c r="B12" i="14"/>
  <c r="B16" i="14"/>
  <c r="B20" i="14"/>
  <c r="B13" i="14"/>
  <c r="B17" i="14"/>
  <c r="B21" i="14"/>
  <c r="B14" i="14"/>
  <c r="B18" i="14"/>
  <c r="B15" i="14"/>
  <c r="B19" i="14"/>
  <c r="G54" i="7"/>
  <c r="G55" i="7" s="1"/>
  <c r="H49" i="13"/>
  <c r="G49" i="13"/>
  <c r="F49" i="13"/>
  <c r="I49" i="13"/>
  <c r="G54" i="13" l="1"/>
  <c r="G55" i="13" s="1"/>
  <c r="A2" i="14" l="1" a="1"/>
  <c r="B2" i="14" l="1"/>
  <c r="A4" i="14"/>
  <c r="A2" i="14"/>
  <c r="B3" i="14"/>
  <c r="E3" i="14" s="1"/>
  <c r="G24" i="14" s="1"/>
  <c r="A3" i="14"/>
  <c r="B4" i="14"/>
  <c r="B6" i="14" l="1"/>
  <c r="E2" i="14"/>
  <c r="E6" i="14" l="1"/>
  <c r="F12" i="14" s="1" a="1"/>
  <c r="E4" i="14"/>
  <c r="G23" i="14"/>
  <c r="G25" i="14" s="1"/>
  <c r="I12" i="14" l="1"/>
  <c r="I13" i="14"/>
  <c r="I14" i="14"/>
  <c r="I15" i="14"/>
  <c r="I16" i="14"/>
  <c r="I17" i="14"/>
  <c r="I18" i="14"/>
  <c r="I19" i="14"/>
  <c r="I20" i="14"/>
  <c r="F12" i="14"/>
  <c r="F13" i="14"/>
  <c r="F14" i="14"/>
  <c r="F15" i="14"/>
  <c r="F16" i="14"/>
  <c r="F17" i="14"/>
  <c r="F18" i="14"/>
  <c r="F19" i="14"/>
  <c r="F20" i="14"/>
  <c r="G12" i="14"/>
  <c r="G13" i="14"/>
  <c r="G14" i="14"/>
  <c r="G15" i="14"/>
  <c r="G16" i="14"/>
  <c r="G17" i="14"/>
  <c r="G18" i="14"/>
  <c r="G19" i="14"/>
  <c r="G20" i="14"/>
  <c r="H12" i="14"/>
  <c r="H13" i="14"/>
  <c r="H14" i="14"/>
  <c r="H15" i="14"/>
  <c r="H16" i="14"/>
  <c r="H17" i="14"/>
  <c r="H18" i="14"/>
  <c r="H19" i="14"/>
  <c r="H20" i="14"/>
  <c r="F21" i="14" l="1"/>
  <c r="H21" i="14"/>
  <c r="I21" i="14"/>
  <c r="G21" i="14"/>
  <c r="G26" i="14" l="1"/>
  <c r="G27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00000000-0006-0000-0000-000001000000}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 shapeId="0" xr:uid="{00000000-0006-0000-0000-000002000000}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 shapeId="0" xr:uid="{00000000-0006-0000-0000-000003000000}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00000000-0006-0000-0100-000001000000}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 shapeId="0" xr:uid="{00000000-0006-0000-0100-000002000000}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 shapeId="0" xr:uid="{00000000-0006-0000-0100-000003000000}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 shapeId="0" xr:uid="{00000000-0006-0000-0200-000002000000}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 shapeId="0" xr:uid="{00000000-0006-0000-0200-000003000000}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Vishv Jeet</author>
  </authors>
  <commentList>
    <comment ref="E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Difference of cumulative portfolio and benchmark returns, compounding value would be 9.39%
</t>
        </r>
      </text>
    </comment>
    <comment ref="A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Carino's method for linking</t>
        </r>
      </text>
    </comment>
  </commentList>
</comments>
</file>

<file path=xl/sharedStrings.xml><?xml version="1.0" encoding="utf-8"?>
<sst xmlns="http://schemas.openxmlformats.org/spreadsheetml/2006/main" count="721" uniqueCount="74">
  <si>
    <t>Sector</t>
  </si>
  <si>
    <t>-</t>
  </si>
  <si>
    <t>JOHNSON &amp; JOHNSON</t>
  </si>
  <si>
    <t>Health Care</t>
  </si>
  <si>
    <t>HEWLETT-PACKARD</t>
  </si>
  <si>
    <t>GENERAL ELECTRIC</t>
  </si>
  <si>
    <t>Industrials</t>
  </si>
  <si>
    <t>MCDONALD'S</t>
  </si>
  <si>
    <t>WALMART</t>
  </si>
  <si>
    <t>GENERAL MOTORS</t>
  </si>
  <si>
    <t>Consumer Staples</t>
  </si>
  <si>
    <t>UNITED TECHNOLOGIES</t>
  </si>
  <si>
    <t>MERCK &amp; CO.</t>
  </si>
  <si>
    <t>INT'L BUSINESS MACH</t>
  </si>
  <si>
    <t>BOEING</t>
  </si>
  <si>
    <t>COCA-COLA</t>
  </si>
  <si>
    <t>KRAFT FOODS</t>
  </si>
  <si>
    <t>MICROSOFT</t>
  </si>
  <si>
    <t>EXXONMOBIL</t>
  </si>
  <si>
    <t>Energy</t>
  </si>
  <si>
    <t>DISNEY (WALT)</t>
  </si>
  <si>
    <t>ALCOA</t>
  </si>
  <si>
    <t>Materials</t>
  </si>
  <si>
    <t>PROCTER &amp; GAMBLE</t>
  </si>
  <si>
    <t>BANK OF AMERICA</t>
  </si>
  <si>
    <t>Financials</t>
  </si>
  <si>
    <t>PFIZER</t>
  </si>
  <si>
    <t>CHEVRON</t>
  </si>
  <si>
    <t>HOME DEPOT</t>
  </si>
  <si>
    <t>AMER EXPRESS</t>
  </si>
  <si>
    <t>CITIGROUP</t>
  </si>
  <si>
    <t>JPMORGAN CHASE &amp; CO</t>
  </si>
  <si>
    <t>3M COMPANY</t>
  </si>
  <si>
    <t>CATERPILLAR</t>
  </si>
  <si>
    <t>INTEL</t>
  </si>
  <si>
    <t>DUPONT</t>
  </si>
  <si>
    <t>AT&amp;T</t>
  </si>
  <si>
    <t>VERIZON COMM</t>
  </si>
  <si>
    <t>Portfolio</t>
  </si>
  <si>
    <t>Benchmark</t>
  </si>
  <si>
    <t>Allocation</t>
  </si>
  <si>
    <t>Selection</t>
  </si>
  <si>
    <t>Total</t>
  </si>
  <si>
    <t>GICS Sector</t>
  </si>
  <si>
    <t>Returns</t>
  </si>
  <si>
    <t>Effect</t>
  </si>
  <si>
    <t>Consumer Discretionary</t>
  </si>
  <si>
    <t>Information Technology</t>
  </si>
  <si>
    <t>Telecommunicatons</t>
  </si>
  <si>
    <t>Interaction</t>
  </si>
  <si>
    <t>Style</t>
  </si>
  <si>
    <t>Security</t>
  </si>
  <si>
    <t>Value</t>
  </si>
  <si>
    <t>Growth</t>
  </si>
  <si>
    <t>Weight</t>
  </si>
  <si>
    <t>Asset</t>
  </si>
  <si>
    <t>Portfolio Returns</t>
  </si>
  <si>
    <t>Benchmark Returns</t>
  </si>
  <si>
    <t>Active Returns</t>
  </si>
  <si>
    <t>Sum of Effects</t>
  </si>
  <si>
    <t>Period 1</t>
  </si>
  <si>
    <t>Period 2</t>
  </si>
  <si>
    <t>Period 3</t>
  </si>
  <si>
    <t>Cumulative Returns</t>
  </si>
  <si>
    <t>Period Coefficients</t>
  </si>
  <si>
    <t>Are Equal?</t>
  </si>
  <si>
    <t>Linked Sector Analysis</t>
  </si>
  <si>
    <t>Returns Based Nested Performance Attribution Analysis</t>
  </si>
  <si>
    <t>Summary</t>
  </si>
  <si>
    <t>GICS Sector Analysis</t>
  </si>
  <si>
    <t>Decomposition of Arithmetic Active Returns into Attribtution Effects</t>
  </si>
  <si>
    <t>Carino's Linking</t>
  </si>
  <si>
    <t>Asset Data</t>
  </si>
  <si>
    <t>Returns Based Nested Performance Attribution Analysis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</si>
</sst>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%"/>
    <numFmt numFmtId="177" formatCode="0.000000000000000%"/>
    <numFmt numFmtId="178" formatCode="0.0000000000000%"/>
  </numFmts>
  <fonts count="44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"/>
      <name val="Times New Roman"/>
      <family val="1"/>
    </font>
    <font>
      <sz val="11"/>
      <color indexed="8"/>
      <name val="Calibri"/>
      <family val="2"/>
    </font>
    <font>
      <b/>
      <sz val="9"/>
      <color indexed="8"/>
      <name val="宋体"/>
      <family val="2"/>
      <scheme val="minor"/>
    </font>
    <font>
      <sz val="9"/>
      <color indexed="8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sz val="9"/>
      <color rgb="FF00B050"/>
      <name val="宋体"/>
      <family val="2"/>
      <scheme val="minor"/>
    </font>
    <font>
      <b/>
      <sz val="9"/>
      <color rgb="FF00B050"/>
      <name val="宋体"/>
      <family val="2"/>
      <scheme val="minor"/>
    </font>
    <font>
      <b/>
      <i/>
      <sz val="9"/>
      <color rgb="FF0070C0"/>
      <name val="宋体"/>
      <family val="2"/>
      <scheme val="minor"/>
    </font>
    <font>
      <sz val="9"/>
      <color rgb="FF0070C0"/>
      <name val="宋体"/>
      <family val="2"/>
      <scheme val="minor"/>
    </font>
    <font>
      <b/>
      <sz val="9"/>
      <color rgb="FF0070C0"/>
      <name val="宋体"/>
      <family val="2"/>
      <scheme val="minor"/>
    </font>
    <font>
      <sz val="9"/>
      <color rgb="FF7030A0"/>
      <name val="Calibri"/>
      <family val="2"/>
    </font>
    <font>
      <b/>
      <sz val="9"/>
      <color rgb="FF7030A0"/>
      <name val="Calibri"/>
      <family val="2"/>
    </font>
    <font>
      <sz val="9"/>
      <color rgb="FFFF0000"/>
      <name val="宋体"/>
      <family val="2"/>
      <scheme val="minor"/>
    </font>
    <font>
      <sz val="9"/>
      <color rgb="FF00B0F0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rgb="FF00B050"/>
      <name val="Calibri"/>
      <family val="2"/>
    </font>
    <font>
      <b/>
      <sz val="9"/>
      <color rgb="FF0070C0"/>
      <name val="Calibri"/>
      <family val="2"/>
    </font>
    <font>
      <sz val="9"/>
      <color rgb="FFFF0000"/>
      <name val="Calibri"/>
      <family val="2"/>
    </font>
    <font>
      <b/>
      <sz val="9"/>
      <color theme="7"/>
      <name val="Calibri"/>
      <family val="2"/>
    </font>
    <font>
      <sz val="9"/>
      <color theme="3"/>
      <name val="Calibri"/>
      <family val="2"/>
    </font>
    <font>
      <b/>
      <sz val="9"/>
      <color theme="0"/>
      <name val="宋体"/>
      <family val="2"/>
      <scheme val="minor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34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23" borderId="7" applyNumberFormat="0" applyAlignment="0" applyProtection="0"/>
    <xf numFmtId="0" fontId="13" fillId="20" borderId="8" applyNumberFormat="0" applyAlignment="0" applyProtection="0"/>
    <xf numFmtId="9" fontId="18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4">
    <xf numFmtId="0" fontId="0" fillId="0" borderId="0" xfId="0"/>
    <xf numFmtId="0" fontId="21" fillId="0" borderId="0" xfId="0" applyFont="1" applyFill="1" applyBorder="1" applyAlignment="1">
      <alignment horizontal="center"/>
    </xf>
    <xf numFmtId="10" fontId="22" fillId="0" borderId="0" xfId="39" applyNumberFormat="1" applyFont="1" applyFill="1" applyBorder="1" applyAlignment="1" applyProtection="1">
      <alignment horizontal="center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10" fontId="21" fillId="0" borderId="0" xfId="39" applyNumberFormat="1" applyFont="1" applyFill="1" applyBorder="1" applyAlignment="1" applyProtection="1">
      <alignment horizontal="center"/>
    </xf>
    <xf numFmtId="0" fontId="21" fillId="0" borderId="0" xfId="0" applyFont="1" applyFill="1" applyAlignment="1">
      <alignment horizontal="center"/>
    </xf>
    <xf numFmtId="10" fontId="21" fillId="0" borderId="0" xfId="0" applyNumberFormat="1" applyFont="1" applyFill="1" applyAlignment="1">
      <alignment horizontal="center"/>
    </xf>
    <xf numFmtId="10" fontId="20" fillId="0" borderId="0" xfId="39" applyNumberFormat="1" applyFont="1" applyFill="1" applyBorder="1" applyAlignment="1" applyProtection="1">
      <alignment horizontal="center"/>
    </xf>
    <xf numFmtId="10" fontId="22" fillId="0" borderId="0" xfId="0" applyNumberFormat="1" applyFont="1" applyFill="1" applyAlignment="1">
      <alignment horizontal="center"/>
    </xf>
    <xf numFmtId="10" fontId="23" fillId="0" borderId="0" xfId="39" applyNumberFormat="1" applyFont="1" applyFill="1" applyBorder="1" applyAlignment="1" applyProtection="1">
      <alignment horizontal="center"/>
    </xf>
    <xf numFmtId="10" fontId="24" fillId="0" borderId="0" xfId="0" applyNumberFormat="1" applyFont="1" applyFill="1" applyBorder="1" applyAlignment="1">
      <alignment horizontal="center"/>
    </xf>
    <xf numFmtId="10" fontId="24" fillId="0" borderId="0" xfId="39" applyNumberFormat="1" applyFont="1" applyFill="1" applyBorder="1" applyAlignment="1" applyProtection="1">
      <alignment horizontal="center"/>
    </xf>
    <xf numFmtId="10" fontId="23" fillId="0" borderId="0" xfId="0" applyNumberFormat="1" applyFont="1" applyFill="1" applyBorder="1" applyAlignment="1">
      <alignment horizontal="center"/>
    </xf>
    <xf numFmtId="10" fontId="25" fillId="0" borderId="0" xfId="39" applyNumberFormat="1" applyFont="1" applyFill="1" applyBorder="1" applyAlignment="1" applyProtection="1">
      <alignment horizontal="center"/>
    </xf>
    <xf numFmtId="176" fontId="25" fillId="0" borderId="0" xfId="39" applyNumberFormat="1" applyFont="1" applyFill="1" applyBorder="1" applyAlignment="1" applyProtection="1">
      <alignment horizontal="center"/>
    </xf>
    <xf numFmtId="10" fontId="26" fillId="0" borderId="0" xfId="39" applyNumberFormat="1" applyFont="1" applyFill="1" applyBorder="1" applyAlignment="1" applyProtection="1">
      <alignment horizontal="center"/>
    </xf>
    <xf numFmtId="176" fontId="26" fillId="0" borderId="0" xfId="39" applyNumberFormat="1" applyFont="1" applyFill="1" applyBorder="1" applyAlignment="1" applyProtection="1">
      <alignment horizontal="center"/>
    </xf>
    <xf numFmtId="10" fontId="27" fillId="0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0" fontId="24" fillId="0" borderId="0" xfId="0" applyNumberFormat="1" applyFont="1" applyFill="1" applyAlignment="1">
      <alignment horizontal="center"/>
    </xf>
    <xf numFmtId="10" fontId="30" fillId="0" borderId="0" xfId="39" applyNumberFormat="1" applyFont="1" applyFill="1" applyAlignment="1">
      <alignment horizontal="center"/>
    </xf>
    <xf numFmtId="10" fontId="31" fillId="0" borderId="0" xfId="39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10" fontId="32" fillId="0" borderId="0" xfId="39" applyNumberFormat="1" applyFont="1" applyAlignment="1">
      <alignment horizontal="center"/>
    </xf>
    <xf numFmtId="10" fontId="32" fillId="0" borderId="0" xfId="39" applyNumberFormat="1" applyFont="1" applyFill="1" applyAlignment="1">
      <alignment horizontal="center"/>
    </xf>
    <xf numFmtId="10" fontId="32" fillId="0" borderId="0" xfId="39" applyNumberFormat="1" applyFont="1" applyFill="1" applyBorder="1" applyAlignment="1">
      <alignment horizontal="center"/>
    </xf>
    <xf numFmtId="10" fontId="32" fillId="0" borderId="0" xfId="39" applyNumberFormat="1" applyFont="1" applyFill="1" applyBorder="1" applyAlignment="1" applyProtection="1">
      <alignment horizontal="center"/>
    </xf>
    <xf numFmtId="176" fontId="21" fillId="0" borderId="0" xfId="0" applyNumberFormat="1" applyFont="1" applyFill="1" applyAlignment="1">
      <alignment horizontal="center"/>
    </xf>
    <xf numFmtId="176" fontId="22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/>
    <xf numFmtId="0" fontId="21" fillId="0" borderId="0" xfId="0" applyFont="1" applyFill="1" applyBorder="1" applyAlignment="1"/>
    <xf numFmtId="0" fontId="21" fillId="0" borderId="0" xfId="0" applyFont="1" applyFill="1" applyAlignment="1"/>
    <xf numFmtId="10" fontId="22" fillId="0" borderId="0" xfId="0" applyNumberFormat="1" applyFont="1" applyFill="1" applyAlignment="1"/>
    <xf numFmtId="14" fontId="22" fillId="0" borderId="0" xfId="0" applyNumberFormat="1" applyFont="1" applyFill="1" applyAlignment="1"/>
    <xf numFmtId="0" fontId="24" fillId="25" borderId="10" xfId="0" applyFont="1" applyFill="1" applyBorder="1" applyAlignment="1">
      <alignment horizontal="center"/>
    </xf>
    <xf numFmtId="0" fontId="21" fillId="25" borderId="10" xfId="0" applyFont="1" applyFill="1" applyBorder="1" applyAlignment="1">
      <alignment horizontal="center"/>
    </xf>
    <xf numFmtId="10" fontId="31" fillId="25" borderId="10" xfId="39" applyNumberFormat="1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/>
    </xf>
    <xf numFmtId="10" fontId="30" fillId="25" borderId="10" xfId="39" applyNumberFormat="1" applyFont="1" applyFill="1" applyBorder="1" applyAlignment="1">
      <alignment horizontal="center"/>
    </xf>
    <xf numFmtId="10" fontId="24" fillId="25" borderId="10" xfId="0" applyNumberFormat="1" applyFont="1" applyFill="1" applyBorder="1" applyAlignment="1">
      <alignment horizontal="center"/>
    </xf>
    <xf numFmtId="176" fontId="28" fillId="25" borderId="10" xfId="39" applyNumberFormat="1" applyFont="1" applyFill="1" applyBorder="1" applyAlignment="1">
      <alignment horizontal="center"/>
    </xf>
    <xf numFmtId="176" fontId="28" fillId="25" borderId="10" xfId="39" applyNumberFormat="1" applyFont="1" applyFill="1" applyBorder="1" applyAlignment="1" applyProtection="1">
      <alignment horizontal="center"/>
    </xf>
    <xf numFmtId="0" fontId="33" fillId="25" borderId="10" xfId="0" applyFont="1" applyFill="1" applyBorder="1" applyAlignment="1">
      <alignment horizontal="center"/>
    </xf>
    <xf numFmtId="176" fontId="29" fillId="25" borderId="10" xfId="39" applyNumberFormat="1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/>
    </xf>
    <xf numFmtId="0" fontId="36" fillId="26" borderId="10" xfId="0" applyFont="1" applyFill="1" applyBorder="1" applyAlignment="1">
      <alignment horizontal="center"/>
    </xf>
    <xf numFmtId="0" fontId="24" fillId="26" borderId="10" xfId="0" applyFont="1" applyFill="1" applyBorder="1" applyAlignment="1">
      <alignment horizontal="center"/>
    </xf>
    <xf numFmtId="176" fontId="35" fillId="26" borderId="10" xfId="39" applyNumberFormat="1" applyFont="1" applyFill="1" applyBorder="1" applyAlignment="1">
      <alignment horizontal="center"/>
    </xf>
    <xf numFmtId="176" fontId="38" fillId="26" borderId="10" xfId="39" applyNumberFormat="1" applyFont="1" applyFill="1" applyBorder="1" applyAlignment="1">
      <alignment horizontal="center"/>
    </xf>
    <xf numFmtId="176" fontId="38" fillId="26" borderId="10" xfId="39" applyNumberFormat="1" applyFont="1" applyFill="1" applyBorder="1" applyAlignment="1" applyProtection="1">
      <alignment horizontal="center"/>
    </xf>
    <xf numFmtId="177" fontId="21" fillId="0" borderId="0" xfId="0" applyNumberFormat="1" applyFont="1" applyFill="1" applyAlignment="1">
      <alignment horizontal="center"/>
    </xf>
    <xf numFmtId="0" fontId="35" fillId="25" borderId="10" xfId="0" applyFont="1" applyFill="1" applyBorder="1" applyAlignment="1">
      <alignment horizontal="center"/>
    </xf>
    <xf numFmtId="176" fontId="39" fillId="25" borderId="10" xfId="39" applyNumberFormat="1" applyFont="1" applyFill="1" applyBorder="1" applyAlignment="1">
      <alignment horizontal="center"/>
    </xf>
    <xf numFmtId="0" fontId="33" fillId="27" borderId="10" xfId="0" applyFont="1" applyFill="1" applyBorder="1" applyAlignment="1">
      <alignment horizontal="center"/>
    </xf>
    <xf numFmtId="0" fontId="32" fillId="27" borderId="10" xfId="0" applyFont="1" applyFill="1" applyBorder="1" applyAlignment="1">
      <alignment horizontal="center"/>
    </xf>
    <xf numFmtId="10" fontId="37" fillId="27" borderId="10" xfId="0" applyNumberFormat="1" applyFont="1" applyFill="1" applyBorder="1" applyAlignment="1">
      <alignment horizontal="center"/>
    </xf>
    <xf numFmtId="10" fontId="29" fillId="27" borderId="10" xfId="39" applyNumberFormat="1" applyFont="1" applyFill="1" applyBorder="1" applyAlignment="1">
      <alignment horizontal="center"/>
    </xf>
    <xf numFmtId="0" fontId="40" fillId="24" borderId="0" xfId="0" applyFont="1" applyFill="1" applyAlignment="1">
      <alignment horizontal="center"/>
    </xf>
    <xf numFmtId="0" fontId="42" fillId="24" borderId="0" xfId="0" applyFont="1" applyFill="1" applyAlignment="1">
      <alignment horizontal="center"/>
    </xf>
    <xf numFmtId="0" fontId="42" fillId="24" borderId="10" xfId="0" applyFont="1" applyFill="1" applyBorder="1" applyAlignment="1">
      <alignment horizontal="center"/>
    </xf>
    <xf numFmtId="176" fontId="39" fillId="25" borderId="0" xfId="39" applyNumberFormat="1" applyFont="1" applyFill="1" applyBorder="1" applyAlignment="1">
      <alignment horizontal="center"/>
    </xf>
    <xf numFmtId="178" fontId="21" fillId="0" borderId="0" xfId="0" applyNumberFormat="1" applyFont="1" applyFill="1" applyAlignment="1">
      <alignment horizontal="center"/>
    </xf>
    <xf numFmtId="0" fontId="40" fillId="24" borderId="0" xfId="0" applyFont="1" applyFill="1" applyAlignment="1"/>
    <xf numFmtId="0" fontId="40" fillId="24" borderId="11" xfId="0" applyFont="1" applyFill="1" applyBorder="1" applyAlignment="1"/>
    <xf numFmtId="0" fontId="40" fillId="24" borderId="12" xfId="0" applyFont="1" applyFill="1" applyBorder="1" applyAlignment="1"/>
    <xf numFmtId="0" fontId="41" fillId="24" borderId="0" xfId="0" applyFont="1" applyFill="1" applyAlignment="1"/>
    <xf numFmtId="0" fontId="41" fillId="24" borderId="11" xfId="0" applyFont="1" applyFill="1" applyBorder="1" applyAlignment="1"/>
    <xf numFmtId="0" fontId="15" fillId="0" borderId="11" xfId="0" applyFont="1" applyBorder="1" applyAlignmen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百分比" xfId="39" builtinId="5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737121-D038-4348-9CDB-73A6816453C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7375E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opLeftCell="A34" zoomScaleNormal="100" workbookViewId="0">
      <selection activeCell="M6" sqref="M6"/>
    </sheetView>
  </sheetViews>
  <sheetFormatPr defaultRowHeight="11.25" x14ac:dyDescent="0.15"/>
  <cols>
    <col min="1" max="1" width="18.7109375" style="4" bestFit="1" customWidth="1"/>
    <col min="2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9.140625" style="4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x14ac:dyDescent="0.15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8" t="s">
        <v>67</v>
      </c>
      <c r="L1" s="68"/>
      <c r="M1" s="68"/>
      <c r="N1" s="68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15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ht="12" x14ac:dyDescent="0.2">
      <c r="A3" s="33" t="s">
        <v>9</v>
      </c>
      <c r="B3" s="11">
        <f ca="1">RAND()/15</f>
        <v>4.2567537169436072E-2</v>
      </c>
      <c r="C3" s="11">
        <f ca="1">(2*RAND() -1)/10</f>
        <v>3.3962875299852223E-2</v>
      </c>
      <c r="D3" s="11">
        <f ca="1">RAND()/15</f>
        <v>1.3633163010063039E-2</v>
      </c>
      <c r="E3" s="3" t="s">
        <v>52</v>
      </c>
      <c r="F3" s="3" t="s">
        <v>46</v>
      </c>
      <c r="G3" s="58">
        <f t="array" aca="1" ref="G3:H5" ca="1">T6:U8</f>
        <v>-1.1918847783905096E-3</v>
      </c>
      <c r="H3" s="58">
        <f ca="1"/>
        <v>-4.5321138328696886E-4</v>
      </c>
      <c r="I3" s="66"/>
      <c r="J3" s="28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ht="12" x14ac:dyDescent="0.2">
      <c r="A4" s="33" t="s">
        <v>28</v>
      </c>
      <c r="B4" s="11">
        <f t="shared" ref="B4:B31" ca="1" si="0">RAND()/15</f>
        <v>7.3168902705161775E-3</v>
      </c>
      <c r="C4" s="11">
        <f t="shared" ref="C4:C32" ca="1" si="1">(2*RAND() -1)/10</f>
        <v>9.5317582447175114E-2</v>
      </c>
      <c r="D4" s="11">
        <f t="shared" ref="D4:D31" ca="1" si="2">RAND()/15</f>
        <v>6.4707535794387858E-2</v>
      </c>
      <c r="E4" s="3" t="s">
        <v>52</v>
      </c>
      <c r="F4" s="3" t="s">
        <v>46</v>
      </c>
      <c r="G4" s="58">
        <f ca="1"/>
        <v>-5.598998016376485E-4</v>
      </c>
      <c r="H4" s="58">
        <f ca="1"/>
        <v>8.9893403957314315E-4</v>
      </c>
      <c r="I4" s="66"/>
      <c r="J4" s="28"/>
      <c r="K4" s="35" t="s">
        <v>46</v>
      </c>
      <c r="L4" s="35"/>
      <c r="M4" s="35"/>
      <c r="N4" s="5">
        <f ca="1">N5+N9</f>
        <v>0.21658245674656879</v>
      </c>
      <c r="O4" s="6">
        <f ca="1">(O5 * N5+O9 * N9)/N4</f>
        <v>1.0943442809745291E-2</v>
      </c>
      <c r="P4" s="5">
        <f ca="1">P5+P9</f>
        <v>0.17300876320191352</v>
      </c>
      <c r="Q4" s="6">
        <f ca="1">(Q5 * P5+Q9 * P9)/P4</f>
        <v>1.1021278218259878E-2</v>
      </c>
      <c r="R4" s="15">
        <f ca="1">(N4-P4)*(Q4-$G$52)</f>
        <v>4.8907079240038227E-4</v>
      </c>
      <c r="S4" s="16">
        <f ca="1">S5+S9</f>
        <v>-1.1505246165446439E-3</v>
      </c>
      <c r="T4" s="16">
        <f ca="1">T5+T9</f>
        <v>6.6557689823073195E-4</v>
      </c>
      <c r="U4" s="16">
        <f ca="1">U5+U9</f>
        <v>4.6808993431595114E-4</v>
      </c>
      <c r="V4" s="8"/>
      <c r="W4" s="28"/>
      <c r="X4" s="28"/>
      <c r="Y4" s="28"/>
      <c r="Z4" s="28"/>
    </row>
    <row r="5" spans="1:30" s="7" customFormat="1" ht="12" x14ac:dyDescent="0.2">
      <c r="A5" s="33" t="s">
        <v>7</v>
      </c>
      <c r="B5" s="11">
        <f t="shared" ca="1" si="0"/>
        <v>4.9678493722814424E-2</v>
      </c>
      <c r="C5" s="11">
        <f t="shared" ca="1" si="1"/>
        <v>9.7286031246534524E-2</v>
      </c>
      <c r="D5" s="11">
        <f t="shared" ca="1" si="2"/>
        <v>7.3967347934161968E-3</v>
      </c>
      <c r="E5" s="3" t="s">
        <v>52</v>
      </c>
      <c r="F5" s="3" t="s">
        <v>46</v>
      </c>
      <c r="G5" s="58">
        <f ca="1"/>
        <v>4.0884276741679138E-4</v>
      </c>
      <c r="H5" s="58">
        <f ca="1"/>
        <v>-6.6227713606831792E-4</v>
      </c>
      <c r="I5" s="66"/>
      <c r="J5" s="28"/>
      <c r="K5" s="35"/>
      <c r="L5" s="35" t="s">
        <v>52</v>
      </c>
      <c r="M5" s="35"/>
      <c r="N5" s="9">
        <f ca="1">SUM(N6:N8)</f>
        <v>9.9562921162766674E-2</v>
      </c>
      <c r="O5" s="9">
        <f ca="1">SUMPRODUCT(O6:O8,N6:N8)/SUM(N6:N8)</f>
        <v>7.0067929500762738E-2</v>
      </c>
      <c r="P5" s="9">
        <f ca="1">SUM(P6:P8)</f>
        <v>8.5737433597867091E-2</v>
      </c>
      <c r="Q5" s="9">
        <f ca="1">SUMPRODUCT(Q6:Q8,P6:P8)/SUM(P6:P8)</f>
        <v>8.5731353938099497E-2</v>
      </c>
      <c r="R5" s="15" t="s">
        <v>1</v>
      </c>
      <c r="S5" s="16">
        <f ca="1">N$4*((N5/N$4)-(P5/P$4))*(Q5-Q$4)</f>
        <v>-5.8036258493365149E-4</v>
      </c>
      <c r="T5" s="16">
        <f ca="1">SUM(T6:T8)</f>
        <v>-1.3429418126113667E-3</v>
      </c>
      <c r="U5" s="16">
        <f ca="1">SUM(U6:U8)</f>
        <v>-2.1655447978214363E-4</v>
      </c>
      <c r="V5" s="8"/>
      <c r="W5" s="28"/>
      <c r="X5" s="28"/>
      <c r="Y5" s="28"/>
      <c r="Z5" s="28"/>
    </row>
    <row r="6" spans="1:30" ht="12" x14ac:dyDescent="0.2">
      <c r="A6" s="33" t="s">
        <v>8</v>
      </c>
      <c r="B6" s="11">
        <f t="shared" ca="1" si="0"/>
        <v>6.3931391637503457E-2</v>
      </c>
      <c r="C6" s="11">
        <f t="shared" ca="1" si="1"/>
        <v>-9.307232684317493E-2</v>
      </c>
      <c r="D6" s="11">
        <f t="shared" ca="1" si="2"/>
        <v>6.4643854346026763E-2</v>
      </c>
      <c r="E6" s="3" t="s">
        <v>53</v>
      </c>
      <c r="F6" s="3" t="s">
        <v>46</v>
      </c>
      <c r="G6" s="58">
        <f t="array" aca="1" ref="G6:H7" ca="1">T10:U11</f>
        <v>5.2076332102475446E-4</v>
      </c>
      <c r="H6" s="58">
        <f ca="1"/>
        <v>-1.6397076649786157E-5</v>
      </c>
      <c r="I6" s="66"/>
      <c r="J6" s="28"/>
      <c r="M6" s="34" t="str">
        <f t="array" ref="M6:P8">A3:D5</f>
        <v>GENERAL MOTORS</v>
      </c>
      <c r="N6" s="9">
        <f ca="1"/>
        <v>4.2567537169436072E-2</v>
      </c>
      <c r="O6" s="9">
        <f ca="1"/>
        <v>3.3962875299852223E-2</v>
      </c>
      <c r="P6" s="9">
        <f ca="1"/>
        <v>1.3633163010063039E-2</v>
      </c>
      <c r="Q6" s="9">
        <f ca="1">O6</f>
        <v>3.3962875299852223E-2</v>
      </c>
      <c r="R6" s="17" t="s">
        <v>1</v>
      </c>
      <c r="S6" s="17" t="s">
        <v>1</v>
      </c>
      <c r="T6" s="18">
        <f ca="1">P$5*((N6/N$5)-(P6/P$5))*(O6-Q$5)</f>
        <v>-1.1918847783905096E-3</v>
      </c>
      <c r="U6" s="18">
        <f ca="1">(N6-P6)*(O$5-Q$5)</f>
        <v>-4.5321138328696886E-4</v>
      </c>
      <c r="V6" s="8"/>
      <c r="W6" s="28"/>
      <c r="X6" s="28"/>
      <c r="Y6" s="28"/>
      <c r="Z6" s="28"/>
      <c r="AA6" s="7"/>
      <c r="AB6" s="7"/>
      <c r="AC6" s="7"/>
      <c r="AD6" s="7"/>
    </row>
    <row r="7" spans="1:30" ht="12" x14ac:dyDescent="0.2">
      <c r="A7" s="33" t="s">
        <v>20</v>
      </c>
      <c r="B7" s="11">
        <f t="shared" ca="1" si="0"/>
        <v>5.3088143946298662E-2</v>
      </c>
      <c r="C7" s="11">
        <f t="shared" ca="1" si="1"/>
        <v>2.5320782875023418E-2</v>
      </c>
      <c r="D7" s="11">
        <f t="shared" ca="1" si="2"/>
        <v>2.2627475258019669E-2</v>
      </c>
      <c r="E7" s="3" t="s">
        <v>53</v>
      </c>
      <c r="F7" s="3" t="s">
        <v>46</v>
      </c>
      <c r="G7" s="58">
        <f ca="1"/>
        <v>1.4877553898173443E-3</v>
      </c>
      <c r="H7" s="58">
        <f ca="1"/>
        <v>7.0104149074788093E-4</v>
      </c>
      <c r="I7" s="66"/>
      <c r="J7" s="28"/>
      <c r="M7" s="34" t="str">
        <v>HOME DEPOT</v>
      </c>
      <c r="N7" s="9">
        <f ca="1"/>
        <v>7.3168902705161775E-3</v>
      </c>
      <c r="O7" s="9">
        <f ca="1"/>
        <v>9.5317582447175114E-2</v>
      </c>
      <c r="P7" s="9">
        <f ca="1"/>
        <v>6.4707535794387858E-2</v>
      </c>
      <c r="Q7" s="9">
        <f t="shared" ref="Q7:Q8" ca="1" si="3">O7</f>
        <v>9.5317582447175114E-2</v>
      </c>
      <c r="R7" s="17" t="s">
        <v>1</v>
      </c>
      <c r="S7" s="17" t="s">
        <v>1</v>
      </c>
      <c r="T7" s="18">
        <f ca="1">P$5*((N7/N$5)-(P7/P$5))*(O7-Q$5)</f>
        <v>-5.598998016376485E-4</v>
      </c>
      <c r="U7" s="18">
        <f ca="1">(N7-P7)*(O$5-Q$5)</f>
        <v>8.9893403957314315E-4</v>
      </c>
      <c r="V7" s="8"/>
      <c r="W7" s="28"/>
      <c r="X7" s="28"/>
      <c r="Y7" s="28"/>
      <c r="Z7" s="28"/>
      <c r="AA7" s="7"/>
      <c r="AB7" s="7"/>
      <c r="AC7" s="7"/>
      <c r="AD7" s="7"/>
    </row>
    <row r="8" spans="1:30" ht="12" x14ac:dyDescent="0.2">
      <c r="A8" s="33" t="s">
        <v>15</v>
      </c>
      <c r="B8" s="11">
        <f t="shared" ca="1" si="0"/>
        <v>5.3016940603955641E-2</v>
      </c>
      <c r="C8" s="11">
        <f t="shared" ca="1" si="1"/>
        <v>5.242546167393081E-3</v>
      </c>
      <c r="D8" s="11">
        <f t="shared" ca="1" si="2"/>
        <v>6.0293056412937328E-2</v>
      </c>
      <c r="E8" s="3" t="s">
        <v>52</v>
      </c>
      <c r="F8" s="3" t="s">
        <v>10</v>
      </c>
      <c r="G8" s="58">
        <f t="array" aca="1" ref="G8:H9" ca="1">T14:U15</f>
        <v>1.4994286235661523E-4</v>
      </c>
      <c r="H8" s="58">
        <f ca="1"/>
        <v>-3.8115176074530075E-5</v>
      </c>
      <c r="I8" s="66"/>
      <c r="J8" s="28"/>
      <c r="M8" s="34" t="str">
        <v>MCDONALD'S</v>
      </c>
      <c r="N8" s="9">
        <f ca="1"/>
        <v>4.9678493722814424E-2</v>
      </c>
      <c r="O8" s="9">
        <f ca="1"/>
        <v>9.7286031246534524E-2</v>
      </c>
      <c r="P8" s="9">
        <f ca="1"/>
        <v>7.3967347934161968E-3</v>
      </c>
      <c r="Q8" s="9">
        <f t="shared" ca="1" si="3"/>
        <v>9.7286031246534524E-2</v>
      </c>
      <c r="R8" s="17" t="s">
        <v>1</v>
      </c>
      <c r="S8" s="17" t="s">
        <v>1</v>
      </c>
      <c r="T8" s="18">
        <f ca="1">P$5*((N8/N$5)-(P8/P$5))*(O8-Q$5)</f>
        <v>4.0884276741679138E-4</v>
      </c>
      <c r="U8" s="18">
        <f ca="1">(N8-P8)*(O$5-Q$5)</f>
        <v>-6.6227713606831792E-4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ht="12" x14ac:dyDescent="0.2">
      <c r="A9" s="33" t="s">
        <v>16</v>
      </c>
      <c r="B9" s="11">
        <f t="shared" ca="1" si="0"/>
        <v>6.0022104990564012E-2</v>
      </c>
      <c r="C9" s="11">
        <f t="shared" ca="1" si="1"/>
        <v>3.0298364996748185E-2</v>
      </c>
      <c r="D9" s="11">
        <f t="shared" ca="1" si="2"/>
        <v>2.8623811919525122E-2</v>
      </c>
      <c r="E9" s="3" t="s">
        <v>52</v>
      </c>
      <c r="F9" s="3" t="s">
        <v>10</v>
      </c>
      <c r="G9" s="58">
        <f ca="1"/>
        <v>3.1583890657896287E-4</v>
      </c>
      <c r="H9" s="58">
        <f ca="1"/>
        <v>1.6447669337052976E-4</v>
      </c>
      <c r="I9" s="66"/>
      <c r="J9" s="28"/>
      <c r="K9" s="35"/>
      <c r="L9" s="35" t="s">
        <v>53</v>
      </c>
      <c r="M9" s="35"/>
      <c r="N9" s="9">
        <f ca="1">SUM(N10:N11)</f>
        <v>0.11701953558380213</v>
      </c>
      <c r="O9" s="9">
        <f ca="1">SUMPRODUCT(O10:O11,N10:N11)/SUM(N10:N11)</f>
        <v>-3.9361034795972055E-2</v>
      </c>
      <c r="P9" s="9">
        <f ca="1">SUM(P10:P11)</f>
        <v>8.7271329604046433E-2</v>
      </c>
      <c r="Q9" s="9">
        <f ca="1">SUMPRODUCT(Q10:Q11,P10:P11)/SUM(P10:P11)</f>
        <v>-6.2375680269517939E-2</v>
      </c>
      <c r="R9" s="15" t="s">
        <v>1</v>
      </c>
      <c r="S9" s="16">
        <f ca="1">N$4*((N9/N$4)-(P9/P$4))*(Q9-Q$4)</f>
        <v>-5.701620316109925E-4</v>
      </c>
      <c r="T9" s="16">
        <f ca="1">SUM(T10:T11)</f>
        <v>2.0085187108420987E-3</v>
      </c>
      <c r="U9" s="16">
        <f ca="1">SUM(U10:U11)</f>
        <v>6.8464441409809478E-4</v>
      </c>
      <c r="V9" s="8"/>
      <c r="W9" s="28"/>
      <c r="X9" s="28"/>
      <c r="Y9" s="28"/>
      <c r="Z9" s="28"/>
    </row>
    <row r="10" spans="1:30" ht="12" x14ac:dyDescent="0.2">
      <c r="A10" s="33" t="s">
        <v>23</v>
      </c>
      <c r="B10" s="11">
        <f t="shared" ca="1" si="0"/>
        <v>6.6608440668637289E-2</v>
      </c>
      <c r="C10" s="11">
        <f t="shared" ca="1" si="1"/>
        <v>-1.252402285844063E-2</v>
      </c>
      <c r="D10" s="11">
        <f t="shared" ca="1" si="2"/>
        <v>2.1193451087124612E-2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0</v>
      </c>
      <c r="I10" s="66"/>
      <c r="J10" s="28"/>
      <c r="M10" s="34" t="str">
        <f t="array" ref="M10:P11">A6:D7</f>
        <v>WALMART</v>
      </c>
      <c r="N10" s="9">
        <f ca="1"/>
        <v>6.3931391637503457E-2</v>
      </c>
      <c r="O10" s="9">
        <f ca="1"/>
        <v>-9.307232684317493E-2</v>
      </c>
      <c r="P10" s="9">
        <f ca="1"/>
        <v>6.4643854346026763E-2</v>
      </c>
      <c r="Q10" s="9">
        <f t="shared" ref="Q10:Q11" ca="1" si="4">O10</f>
        <v>-9.307232684317493E-2</v>
      </c>
      <c r="R10" s="17" t="s">
        <v>1</v>
      </c>
      <c r="S10" s="17" t="s">
        <v>1</v>
      </c>
      <c r="T10" s="18">
        <f ca="1">P$9*((N10/N$9)-(P10/P$9))*(O10-Q$9)</f>
        <v>5.2076332102475446E-4</v>
      </c>
      <c r="U10" s="18">
        <f ca="1">(N10-P10)*(O$9-Q$9)</f>
        <v>-1.6397076649786157E-5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ht="12" x14ac:dyDescent="0.2">
      <c r="A11" s="33" t="s">
        <v>27</v>
      </c>
      <c r="B11" s="11">
        <f t="shared" ca="1" si="0"/>
        <v>5.2541519477735402E-2</v>
      </c>
      <c r="C11" s="11">
        <f t="shared" ca="1" si="1"/>
        <v>2.0481050948707467E-2</v>
      </c>
      <c r="D11" s="11">
        <f t="shared" ca="1" si="2"/>
        <v>6.1329321909134864E-2</v>
      </c>
      <c r="E11" s="3" t="s">
        <v>52</v>
      </c>
      <c r="F11" s="3" t="s">
        <v>19</v>
      </c>
      <c r="G11" s="58">
        <f t="array" aca="1" ref="G11:H12" ca="1">T20:U21</f>
        <v>-1.1641648257119204E-4</v>
      </c>
      <c r="H11" s="58">
        <f ca="1"/>
        <v>1.7407981946115231E-5</v>
      </c>
      <c r="I11" s="66"/>
      <c r="J11" s="28"/>
      <c r="M11" s="34" t="str">
        <v>DISNEY (WALT)</v>
      </c>
      <c r="N11" s="9">
        <f ca="1"/>
        <v>5.3088143946298662E-2</v>
      </c>
      <c r="O11" s="9">
        <f ca="1"/>
        <v>2.5320782875023418E-2</v>
      </c>
      <c r="P11" s="9">
        <f ca="1"/>
        <v>2.2627475258019669E-2</v>
      </c>
      <c r="Q11" s="9">
        <f t="shared" ca="1" si="4"/>
        <v>2.5320782875023418E-2</v>
      </c>
      <c r="R11" s="17" t="s">
        <v>1</v>
      </c>
      <c r="S11" s="17" t="s">
        <v>1</v>
      </c>
      <c r="T11" s="18">
        <f ca="1">P$9*((N11/N$9)-(P11/P$9))*(O11-Q$9)</f>
        <v>1.4877553898173443E-3</v>
      </c>
      <c r="U11" s="18">
        <f ca="1">(N11-P11)*(O$9-Q$9)</f>
        <v>7.0104149074788093E-4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ht="12" x14ac:dyDescent="0.2">
      <c r="A12" s="33" t="s">
        <v>18</v>
      </c>
      <c r="B12" s="11">
        <f t="shared" ca="1" si="0"/>
        <v>5.6103529877974449E-2</v>
      </c>
      <c r="C12" s="11">
        <f t="shared" ca="1" si="1"/>
        <v>-5.274204578146198E-2</v>
      </c>
      <c r="D12" s="11">
        <f t="shared" ca="1" si="2"/>
        <v>5.8768733317902111E-2</v>
      </c>
      <c r="E12" s="3" t="s">
        <v>52</v>
      </c>
      <c r="F12" s="3" t="s">
        <v>19</v>
      </c>
      <c r="G12" s="58">
        <f ca="1"/>
        <v>-1.2148881781263329E-4</v>
      </c>
      <c r="H12" s="58">
        <f ca="1"/>
        <v>5.2795694631469307E-6</v>
      </c>
      <c r="I12" s="66"/>
      <c r="J12" s="28"/>
      <c r="K12" s="35" t="s">
        <v>10</v>
      </c>
      <c r="L12" s="35"/>
      <c r="M12" s="35"/>
      <c r="N12" s="5">
        <f ca="1">N13+N16</f>
        <v>0.17964748626315696</v>
      </c>
      <c r="O12" s="6">
        <f ca="1">(O13 * N13+O16 * N16)/N12</f>
        <v>7.0265930039189444E-3</v>
      </c>
      <c r="P12" s="5">
        <f ca="1">P13+P16</f>
        <v>0.11011031941958707</v>
      </c>
      <c r="Q12" s="6">
        <f ca="1">(Q13 * P13+Q16 * P16)/P12</f>
        <v>8.3363355217587944E-3</v>
      </c>
      <c r="R12" s="15">
        <f ca="1">(N12-P12)*(Q12-$G$52)</f>
        <v>5.9378130351515923E-4</v>
      </c>
      <c r="S12" s="15">
        <f ca="1">S13+S16</f>
        <v>-8.2743523721348449E-4</v>
      </c>
      <c r="T12" s="16">
        <f ca="1">T13+T16</f>
        <v>4.657817689355781E-4</v>
      </c>
      <c r="U12" s="16">
        <f ca="1">U13+U16</f>
        <v>1.2636151729599967E-4</v>
      </c>
      <c r="V12" s="8"/>
      <c r="W12" s="28"/>
      <c r="X12" s="28"/>
      <c r="Y12" s="28"/>
      <c r="Z12" s="28"/>
    </row>
    <row r="13" spans="1:30" s="7" customFormat="1" ht="12" x14ac:dyDescent="0.2">
      <c r="A13" s="33" t="s">
        <v>29</v>
      </c>
      <c r="B13" s="11">
        <f t="shared" ca="1" si="0"/>
        <v>6.5902460756774944E-2</v>
      </c>
      <c r="C13" s="11">
        <f t="shared" ca="1" si="1"/>
        <v>5.4976638970907057E-2</v>
      </c>
      <c r="D13" s="11">
        <f t="shared" ca="1" si="2"/>
        <v>3.7914314199028611E-2</v>
      </c>
      <c r="E13" s="3" t="s">
        <v>52</v>
      </c>
      <c r="F13" s="3" t="s">
        <v>25</v>
      </c>
      <c r="G13" s="58">
        <f t="array" aca="1" ref="G13:H14" ca="1">T24:U25</f>
        <v>-9.416919995592831E-6</v>
      </c>
      <c r="H13" s="58">
        <f ca="1"/>
        <v>-3.1497374304172943E-5</v>
      </c>
      <c r="I13" s="66"/>
      <c r="J13" s="28"/>
      <c r="K13" s="35"/>
      <c r="L13" s="35" t="s">
        <v>52</v>
      </c>
      <c r="M13" s="35"/>
      <c r="N13" s="9">
        <f ca="1">SUM(N14:N15)</f>
        <v>0.11303904559451966</v>
      </c>
      <c r="O13" s="9">
        <f ca="1">SUMPRODUCT(O14:O15,N14:N15)/SUM(N14:N15)</f>
        <v>1.8546825060499858E-2</v>
      </c>
      <c r="P13" s="9">
        <f ca="1">SUM(P14:P15)</f>
        <v>8.8916868332462456E-2</v>
      </c>
      <c r="Q13" s="9">
        <f ca="1">SUMPRODUCT(Q14:Q15,P14:P15)/SUM(P14:P15)</f>
        <v>1.3308429043289625E-2</v>
      </c>
      <c r="R13" s="15" t="s">
        <v>1</v>
      </c>
      <c r="S13" s="16">
        <f ca="1">N$12*((N13/N$12)-(P13/P$12))*(Q13-Q$12)</f>
        <v>-1.5926035198230383E-4</v>
      </c>
      <c r="T13" s="16">
        <f ca="1">SUM(T14:T15)</f>
        <v>4.657817689355781E-4</v>
      </c>
      <c r="U13" s="16">
        <f ca="1">SUM(U14:U15)</f>
        <v>1.2636151729599967E-4</v>
      </c>
      <c r="V13" s="8"/>
      <c r="W13" s="28"/>
      <c r="X13" s="28"/>
      <c r="Y13" s="28"/>
      <c r="Z13" s="28"/>
    </row>
    <row r="14" spans="1:30" ht="12" x14ac:dyDescent="0.2">
      <c r="A14" s="33" t="s">
        <v>24</v>
      </c>
      <c r="B14" s="11">
        <f t="shared" ca="1" si="0"/>
        <v>1.9271009938949278E-2</v>
      </c>
      <c r="C14" s="11">
        <f t="shared" ca="1" si="1"/>
        <v>3.0219581165012201E-2</v>
      </c>
      <c r="D14" s="11">
        <f t="shared" ca="1" si="2"/>
        <v>8.3677494642563719E-3</v>
      </c>
      <c r="E14" s="3" t="s">
        <v>52</v>
      </c>
      <c r="F14" s="3" t="s">
        <v>25</v>
      </c>
      <c r="G14" s="58">
        <f ca="1"/>
        <v>-4.2668111064406795E-5</v>
      </c>
      <c r="H14" s="58">
        <f ca="1"/>
        <v>-1.2270340074099929E-5</v>
      </c>
      <c r="I14" s="66"/>
      <c r="J14" s="28"/>
      <c r="M14" s="34" t="str">
        <f t="array" ref="M14:P15">A8:D9</f>
        <v>COCA-COLA</v>
      </c>
      <c r="N14" s="9">
        <f ca="1"/>
        <v>5.3016940603955641E-2</v>
      </c>
      <c r="O14" s="9">
        <f ca="1"/>
        <v>5.242546167393081E-3</v>
      </c>
      <c r="P14" s="9">
        <f ca="1"/>
        <v>6.0293056412937328E-2</v>
      </c>
      <c r="Q14" s="9">
        <f t="shared" ref="Q14:Q15" ca="1" si="5">O14</f>
        <v>5.242546167393081E-3</v>
      </c>
      <c r="R14" s="17" t="s">
        <v>1</v>
      </c>
      <c r="S14" s="17" t="s">
        <v>1</v>
      </c>
      <c r="T14" s="18">
        <f ca="1">P$13*((N14/N$13)-(P14/P$13))*(O14-Q$13)</f>
        <v>1.4994286235661523E-4</v>
      </c>
      <c r="U14" s="18">
        <f ca="1">(N14-P14)*(O$13-Q$13)</f>
        <v>-3.8115176074530075E-5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ht="12" x14ac:dyDescent="0.2">
      <c r="A15" s="33" t="s">
        <v>30</v>
      </c>
      <c r="B15" s="11">
        <f t="shared" ca="1" si="0"/>
        <v>3.4115965611233E-2</v>
      </c>
      <c r="C15" s="11">
        <f t="shared" ca="1" si="1"/>
        <v>7.0076702236024205E-2</v>
      </c>
      <c r="D15" s="11">
        <f t="shared" ca="1" si="2"/>
        <v>6.5249728750244831E-2</v>
      </c>
      <c r="E15" s="3" t="s">
        <v>53</v>
      </c>
      <c r="F15" s="3" t="s">
        <v>25</v>
      </c>
      <c r="G15" s="58">
        <f t="array" aca="1" ref="G15:H16" ca="1">T27:U28</f>
        <v>5.9833262779592671E-4</v>
      </c>
      <c r="H15" s="58">
        <f ca="1"/>
        <v>-4.2173062288813716E-4</v>
      </c>
      <c r="I15" s="66"/>
      <c r="J15" s="28"/>
      <c r="M15" s="34" t="str">
        <v>KRAFT FOODS</v>
      </c>
      <c r="N15" s="9">
        <f ca="1"/>
        <v>6.0022104990564012E-2</v>
      </c>
      <c r="O15" s="9">
        <f ca="1"/>
        <v>3.0298364996748185E-2</v>
      </c>
      <c r="P15" s="9">
        <f ca="1"/>
        <v>2.8623811919525122E-2</v>
      </c>
      <c r="Q15" s="9">
        <f t="shared" ca="1" si="5"/>
        <v>3.0298364996748185E-2</v>
      </c>
      <c r="R15" s="17" t="s">
        <v>1</v>
      </c>
      <c r="S15" s="17" t="s">
        <v>1</v>
      </c>
      <c r="T15" s="18">
        <f ca="1">P$13*((N15/N$13)-(P15/P$13))*(O15-Q$13)</f>
        <v>3.1583890657896287E-4</v>
      </c>
      <c r="U15" s="18">
        <f ca="1">(N15-P15)*(O$13-Q$13)</f>
        <v>1.6447669337052976E-4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ht="12" x14ac:dyDescent="0.2">
      <c r="A16" s="33" t="s">
        <v>31</v>
      </c>
      <c r="B16" s="11">
        <f t="shared" ca="1" si="0"/>
        <v>1.5151330541759819E-2</v>
      </c>
      <c r="C16" s="11">
        <f t="shared" ca="1" si="1"/>
        <v>-7.0807501582082349E-2</v>
      </c>
      <c r="D16" s="11">
        <f t="shared" ca="1" si="2"/>
        <v>4.4171196733517791E-2</v>
      </c>
      <c r="E16" s="3" t="s">
        <v>53</v>
      </c>
      <c r="F16" s="3" t="s">
        <v>25</v>
      </c>
      <c r="G16" s="58">
        <f ca="1"/>
        <v>8.8385745809962338E-4</v>
      </c>
      <c r="H16" s="58">
        <f ca="1"/>
        <v>-3.9309627270354215E-4</v>
      </c>
      <c r="I16" s="66"/>
      <c r="J16" s="28"/>
      <c r="K16" s="35"/>
      <c r="L16" s="35" t="s">
        <v>53</v>
      </c>
      <c r="M16" s="35"/>
      <c r="N16" s="9">
        <f ca="1">SUM(N17)</f>
        <v>6.6608440668637289E-2</v>
      </c>
      <c r="O16" s="9">
        <f ca="1">SUMPRODUCT(O17,N17)/SUM(N17)</f>
        <v>-1.252402285844063E-2</v>
      </c>
      <c r="P16" s="9">
        <f ca="1">SUM(P17)</f>
        <v>2.1193451087124612E-2</v>
      </c>
      <c r="Q16" s="9">
        <f ca="1">SUMPRODUCT(Q17,P17)/SUM(P17)</f>
        <v>-1.252402285844063E-2</v>
      </c>
      <c r="R16" s="15" t="s">
        <v>1</v>
      </c>
      <c r="S16" s="16">
        <f ca="1">N$12*((N16/N$12)-(P16/P$12))*(Q16-Q$12)</f>
        <v>-6.6817488523118068E-4</v>
      </c>
      <c r="T16" s="16">
        <f ca="1">T17</f>
        <v>0</v>
      </c>
      <c r="U16" s="16">
        <f ca="1">U17</f>
        <v>0</v>
      </c>
      <c r="V16" s="8"/>
      <c r="W16" s="28"/>
      <c r="X16" s="28"/>
      <c r="Y16" s="28"/>
      <c r="Z16" s="28"/>
    </row>
    <row r="17" spans="1:30" ht="12" x14ac:dyDescent="0.2">
      <c r="A17" s="33" t="s">
        <v>2</v>
      </c>
      <c r="B17" s="11">
        <f t="shared" ca="1" si="0"/>
        <v>1.377207253479998E-2</v>
      </c>
      <c r="C17" s="11">
        <f t="shared" ca="1" si="1"/>
        <v>4.1996918136039965E-2</v>
      </c>
      <c r="D17" s="11">
        <f t="shared" ca="1" si="2"/>
        <v>1.0673373044923979E-2</v>
      </c>
      <c r="E17" s="3" t="s">
        <v>52</v>
      </c>
      <c r="F17" s="3" t="s">
        <v>3</v>
      </c>
      <c r="G17" s="58">
        <f t="array" aca="1" ref="G17:H18" ca="1">T31:U32</f>
        <v>-3.8387997891205385E-4</v>
      </c>
      <c r="H17" s="58">
        <f ca="1"/>
        <v>-4.335783157332568E-5</v>
      </c>
      <c r="I17" s="66"/>
      <c r="J17" s="28"/>
      <c r="M17" s="34" t="str">
        <f t="array" ref="M17:P17">A10:D10</f>
        <v>PROCTER &amp; GAMBLE</v>
      </c>
      <c r="N17" s="9">
        <f ca="1"/>
        <v>6.6608440668637289E-2</v>
      </c>
      <c r="O17" s="9">
        <f ca="1"/>
        <v>-1.252402285844063E-2</v>
      </c>
      <c r="P17" s="9">
        <f ca="1"/>
        <v>2.1193451087124612E-2</v>
      </c>
      <c r="Q17" s="9">
        <f ca="1">O17</f>
        <v>-1.252402285844063E-2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0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ht="12" x14ac:dyDescent="0.2">
      <c r="A18" s="33" t="s">
        <v>12</v>
      </c>
      <c r="B18" s="11">
        <f t="shared" ca="1" si="0"/>
        <v>6.5747895902061676E-2</v>
      </c>
      <c r="C18" s="11">
        <f t="shared" ca="1" si="1"/>
        <v>-8.8908662895412022E-2</v>
      </c>
      <c r="D18" s="11">
        <f t="shared" ca="1" si="2"/>
        <v>2.7435151889842337E-2</v>
      </c>
      <c r="E18" s="3" t="s">
        <v>52</v>
      </c>
      <c r="F18" s="3" t="s">
        <v>3</v>
      </c>
      <c r="G18" s="58">
        <f ca="1"/>
        <v>-1.4934468873572745E-4</v>
      </c>
      <c r="H18" s="58">
        <f ca="1"/>
        <v>-5.3608215556914872E-4</v>
      </c>
      <c r="I18" s="66"/>
      <c r="J18" s="28"/>
      <c r="K18" s="35" t="s">
        <v>19</v>
      </c>
      <c r="L18" s="35"/>
      <c r="M18" s="35"/>
      <c r="N18" s="5">
        <f t="array" aca="1" ref="N18:Q18" ca="1">N19:Q19</f>
        <v>0.10864504935570984</v>
      </c>
      <c r="O18" s="6">
        <f ca="1"/>
        <v>-1.7330834816181966E-2</v>
      </c>
      <c r="P18" s="9">
        <f ca="1"/>
        <v>0.12009805522703698</v>
      </c>
      <c r="Q18" s="9">
        <f ca="1"/>
        <v>-1.5349909313815727E-2</v>
      </c>
      <c r="R18" s="15">
        <f ca="1">(N18-P18)*(Q18-$G$52)</f>
        <v>1.7348091814217364E-4</v>
      </c>
      <c r="S18" s="15">
        <f ca="1">S19</f>
        <v>0</v>
      </c>
      <c r="T18" s="16">
        <f ca="1">T19</f>
        <v>-2.3790530038382532E-4</v>
      </c>
      <c r="U18" s="16">
        <f ca="1">U19</f>
        <v>2.2687551409262161E-5</v>
      </c>
      <c r="V18" s="8"/>
      <c r="W18" s="28"/>
      <c r="X18" s="28"/>
      <c r="Y18" s="28"/>
      <c r="Z18" s="28"/>
    </row>
    <row r="19" spans="1:30" s="7" customFormat="1" ht="12" x14ac:dyDescent="0.2">
      <c r="A19" s="33" t="s">
        <v>26</v>
      </c>
      <c r="B19" s="11">
        <f t="shared" ca="1" si="0"/>
        <v>1.0722564398527723E-2</v>
      </c>
      <c r="C19" s="11">
        <f t="shared" ca="1" si="1"/>
        <v>-3.4954074553673609E-2</v>
      </c>
      <c r="D19" s="11">
        <f t="shared" ca="1" si="2"/>
        <v>6.3593188475777745E-2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0</v>
      </c>
      <c r="I19" s="66"/>
      <c r="J19" s="28"/>
      <c r="K19" s="35"/>
      <c r="L19" s="35" t="s">
        <v>52</v>
      </c>
      <c r="M19" s="35"/>
      <c r="N19" s="9">
        <f ca="1">SUM(N20:N21)</f>
        <v>0.10864504935570984</v>
      </c>
      <c r="O19" s="9">
        <f ca="1">SUMPRODUCT(O20:O21,N20:N21)/SUM(N20:N21)</f>
        <v>-1.7330834816181966E-2</v>
      </c>
      <c r="P19" s="9">
        <f ca="1">SUM(P20:P21)</f>
        <v>0.12009805522703698</v>
      </c>
      <c r="Q19" s="9">
        <f ca="1">SUMPRODUCT(Q20:Q21,P20:P21)/SUM(P20:P21)</f>
        <v>-1.5349909313815727E-2</v>
      </c>
      <c r="R19" s="15" t="s">
        <v>1</v>
      </c>
      <c r="S19" s="16">
        <f ca="1">N$18*((N19/N$18)-(P19/P$18))*(Q19-Q$18)</f>
        <v>0</v>
      </c>
      <c r="T19" s="16">
        <f ca="1">SUM(T20:T21)</f>
        <v>-2.3790530038382532E-4</v>
      </c>
      <c r="U19" s="16">
        <f ca="1">SUM(U20:U21)</f>
        <v>2.2687551409262161E-5</v>
      </c>
      <c r="V19" s="8"/>
      <c r="W19" s="28"/>
      <c r="X19" s="28"/>
      <c r="Y19" s="28"/>
      <c r="Z19" s="28"/>
    </row>
    <row r="20" spans="1:30" ht="12" x14ac:dyDescent="0.2">
      <c r="A20" s="33" t="s">
        <v>32</v>
      </c>
      <c r="B20" s="11">
        <f t="shared" ca="1" si="0"/>
        <v>2.4362406307060361E-3</v>
      </c>
      <c r="C20" s="11">
        <f t="shared" ca="1" si="1"/>
        <v>-3.3060035419585534E-2</v>
      </c>
      <c r="D20" s="11">
        <f t="shared" ca="1" si="2"/>
        <v>4.0739404175661985E-3</v>
      </c>
      <c r="E20" s="3" t="s">
        <v>52</v>
      </c>
      <c r="F20" s="3" t="s">
        <v>6</v>
      </c>
      <c r="G20" s="58">
        <f t="array" aca="1" ref="G20:H22" ca="1">T37:U39</f>
        <v>-6.1201076780461281E-7</v>
      </c>
      <c r="H20" s="58">
        <f ca="1"/>
        <v>-7.2949127769955339E-6</v>
      </c>
      <c r="I20" s="66"/>
      <c r="J20" s="28"/>
      <c r="M20" s="34" t="str">
        <f t="array" ref="M20:P21">A11:D12</f>
        <v>CHEVRON</v>
      </c>
      <c r="N20" s="9">
        <f ca="1"/>
        <v>5.2541519477735402E-2</v>
      </c>
      <c r="O20" s="9">
        <f ca="1"/>
        <v>2.0481050948707467E-2</v>
      </c>
      <c r="P20" s="9">
        <f ca="1"/>
        <v>6.1329321909134864E-2</v>
      </c>
      <c r="Q20" s="9">
        <f t="shared" ref="Q20:Q21" ca="1" si="6">O20</f>
        <v>2.0481050948707467E-2</v>
      </c>
      <c r="R20" s="17" t="s">
        <v>1</v>
      </c>
      <c r="S20" s="17" t="s">
        <v>1</v>
      </c>
      <c r="T20" s="18">
        <f ca="1">P$19*((N20/N$19)-(P20/P$19))*(O20-Q$19)</f>
        <v>-1.1641648257119204E-4</v>
      </c>
      <c r="U20" s="18">
        <f ca="1">(N20-P20)*(O$19-Q$19)</f>
        <v>1.7407981946115231E-5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ht="12" x14ac:dyDescent="0.2">
      <c r="A21" s="33" t="s">
        <v>14</v>
      </c>
      <c r="B21" s="11">
        <f t="shared" ca="1" si="0"/>
        <v>1.4440442317541994E-2</v>
      </c>
      <c r="C21" s="11">
        <f t="shared" ca="1" si="1"/>
        <v>6.2763768797884811E-2</v>
      </c>
      <c r="D21" s="11">
        <f t="shared" ca="1" si="2"/>
        <v>4.0314178781929173E-2</v>
      </c>
      <c r="E21" s="3" t="s">
        <v>52</v>
      </c>
      <c r="F21" s="3" t="s">
        <v>6</v>
      </c>
      <c r="G21" s="58">
        <f ca="1"/>
        <v>1.2961079496455629E-4</v>
      </c>
      <c r="H21" s="58">
        <f ca="1"/>
        <v>-1.1525106874718652E-4</v>
      </c>
      <c r="I21" s="66"/>
      <c r="J21" s="28"/>
      <c r="M21" s="34" t="str">
        <v>EXXONMOBIL</v>
      </c>
      <c r="N21" s="9">
        <f ca="1"/>
        <v>5.6103529877974449E-2</v>
      </c>
      <c r="O21" s="9">
        <f ca="1"/>
        <v>-5.274204578146198E-2</v>
      </c>
      <c r="P21" s="9">
        <f ca="1"/>
        <v>5.8768733317902111E-2</v>
      </c>
      <c r="Q21" s="9">
        <f t="shared" ca="1" si="6"/>
        <v>-5.274204578146198E-2</v>
      </c>
      <c r="R21" s="17" t="s">
        <v>1</v>
      </c>
      <c r="S21" s="17" t="s">
        <v>1</v>
      </c>
      <c r="T21" s="18">
        <f ca="1">P$19*((N21/N$19)-(P21/P$19))*(O21-Q$19)</f>
        <v>-1.2148881781263329E-4</v>
      </c>
      <c r="U21" s="18">
        <f ca="1">(N21-P21)*(O$19-Q$19)</f>
        <v>5.2795694631469307E-6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ht="12" x14ac:dyDescent="0.2">
      <c r="A22" s="33" t="s">
        <v>33</v>
      </c>
      <c r="B22" s="11">
        <f t="shared" ca="1" si="0"/>
        <v>3.6416259172556024E-2</v>
      </c>
      <c r="C22" s="11">
        <f t="shared" ca="1" si="1"/>
        <v>8.7451180240915402E-2</v>
      </c>
      <c r="D22" s="11">
        <f t="shared" ca="1" si="2"/>
        <v>4.4858529801059761E-2</v>
      </c>
      <c r="E22" s="3" t="s">
        <v>52</v>
      </c>
      <c r="F22" s="3" t="s">
        <v>6</v>
      </c>
      <c r="G22" s="58">
        <f ca="1"/>
        <v>2.6853837451924859E-4</v>
      </c>
      <c r="H22" s="58">
        <f ca="1"/>
        <v>-3.7604955663332826E-5</v>
      </c>
      <c r="I22" s="66"/>
      <c r="J22" s="28"/>
      <c r="K22" s="35" t="s">
        <v>25</v>
      </c>
      <c r="L22" s="35"/>
      <c r="M22" s="35"/>
      <c r="N22" s="5">
        <f ca="1">N23+N26</f>
        <v>0.13444076684871703</v>
      </c>
      <c r="O22" s="6">
        <f ca="1">(O23 * N23+O26 * N26)/N22</f>
        <v>4.108399760798178E-2</v>
      </c>
      <c r="P22" s="5">
        <f ca="1">P23+P26</f>
        <v>0.15570298914704761</v>
      </c>
      <c r="Q22" s="6">
        <f ca="1">(Q23 * P23+Q26 * P26)/P22</f>
        <v>2.4290511045375471E-2</v>
      </c>
      <c r="R22" s="15">
        <f ca="1">(N22-P22)*(Q22-$G$52)</f>
        <v>-5.2078039334355921E-4</v>
      </c>
      <c r="S22" s="15">
        <f ca="1">S23+S26</f>
        <v>1.6862187666748189E-3</v>
      </c>
      <c r="T22" s="16">
        <f ca="1">T23+T26</f>
        <v>1.4301050548355507E-3</v>
      </c>
      <c r="U22" s="16">
        <f ca="1">U23+U26</f>
        <v>-8.5859460996995222E-4</v>
      </c>
      <c r="V22" s="8"/>
      <c r="W22" s="28"/>
      <c r="X22" s="28"/>
      <c r="Y22" s="28"/>
      <c r="Z22" s="28"/>
    </row>
    <row r="23" spans="1:30" s="7" customFormat="1" ht="12" x14ac:dyDescent="0.2">
      <c r="A23" s="33" t="s">
        <v>5</v>
      </c>
      <c r="B23" s="11">
        <f t="shared" ca="1" si="0"/>
        <v>6.5605205607184483E-2</v>
      </c>
      <c r="C23" s="11">
        <f t="shared" ca="1" si="1"/>
        <v>5.6234120663529799E-2</v>
      </c>
      <c r="D23" s="11">
        <f t="shared" ca="1" si="2"/>
        <v>7.3867392426148667E-5</v>
      </c>
      <c r="E23" s="3" t="s">
        <v>53</v>
      </c>
      <c r="F23" s="3" t="s">
        <v>6</v>
      </c>
      <c r="G23" s="58">
        <f t="array" aca="1" ref="G23:H24" ca="1">T41:U42</f>
        <v>7.8264920235121375E-5</v>
      </c>
      <c r="H23" s="58">
        <f ca="1"/>
        <v>1.2507431811241437E-4</v>
      </c>
      <c r="I23" s="66"/>
      <c r="J23" s="28"/>
      <c r="K23" s="35"/>
      <c r="L23" s="35" t="s">
        <v>52</v>
      </c>
      <c r="M23" s="35"/>
      <c r="N23" s="9">
        <f ca="1">SUM(N24:N25)</f>
        <v>8.5173470695724229E-2</v>
      </c>
      <c r="O23" s="9">
        <f ca="1">SUMPRODUCT(O24:O25,N24:N25)/SUM(N24:N25)</f>
        <v>4.937520576477504E-2</v>
      </c>
      <c r="P23" s="9">
        <f ca="1">SUM(P24:P25)</f>
        <v>4.6282063663284981E-2</v>
      </c>
      <c r="Q23" s="9">
        <f ca="1">SUMPRODUCT(Q24:Q25,P24:P25)/SUM(P24:P25)</f>
        <v>5.0500588406286732E-2</v>
      </c>
      <c r="R23" s="15" t="s">
        <v>1</v>
      </c>
      <c r="S23" s="16">
        <f ca="1">N$22*((N23/N$22)-(P23/P$22))*(Q23-Q$22)</f>
        <v>1.1849972760856666E-3</v>
      </c>
      <c r="T23" s="16">
        <f ca="1">SUM(T24:T25)</f>
        <v>-5.2085031059999625E-5</v>
      </c>
      <c r="U23" s="16">
        <f ca="1">SUM(U24:U25)</f>
        <v>-4.3767714378272876E-5</v>
      </c>
      <c r="V23" s="8"/>
      <c r="W23" s="28"/>
      <c r="X23" s="28"/>
      <c r="Y23" s="28"/>
      <c r="Z23" s="28"/>
    </row>
    <row r="24" spans="1:30" ht="12" x14ac:dyDescent="0.2">
      <c r="A24" s="33" t="s">
        <v>11</v>
      </c>
      <c r="B24" s="11">
        <f t="shared" ca="1" si="0"/>
        <v>6.2507887252068349E-3</v>
      </c>
      <c r="C24" s="11">
        <f t="shared" ca="1" si="1"/>
        <v>5.4139526061981913E-2</v>
      </c>
      <c r="D24" s="11">
        <f t="shared" ca="1" si="2"/>
        <v>4.1006059722581596E-2</v>
      </c>
      <c r="E24" s="3" t="s">
        <v>53</v>
      </c>
      <c r="F24" s="3" t="s">
        <v>6</v>
      </c>
      <c r="G24" s="58">
        <f ca="1"/>
        <v>1.4098466459151777E-7</v>
      </c>
      <c r="H24" s="58">
        <f ca="1"/>
        <v>-6.6334549838779777E-5</v>
      </c>
      <c r="I24" s="66"/>
      <c r="J24" s="28"/>
      <c r="M24" s="34" t="str">
        <f t="array" ref="M24:P25">A13:D14</f>
        <v>AMER EXPRESS</v>
      </c>
      <c r="N24" s="9">
        <f ca="1"/>
        <v>6.5902460756774944E-2</v>
      </c>
      <c r="O24" s="9">
        <f ca="1"/>
        <v>5.4976638970907057E-2</v>
      </c>
      <c r="P24" s="9">
        <f ca="1"/>
        <v>3.7914314199028611E-2</v>
      </c>
      <c r="Q24" s="9">
        <f t="shared" ref="Q24:Q25" ca="1" si="7">O24</f>
        <v>5.4976638970907057E-2</v>
      </c>
      <c r="R24" s="17" t="s">
        <v>1</v>
      </c>
      <c r="S24" s="17" t="s">
        <v>1</v>
      </c>
      <c r="T24" s="18">
        <f ca="1">P$23*((N24/N$23)-(P24/P$23))*(O24-Q$23)</f>
        <v>-9.416919995592831E-6</v>
      </c>
      <c r="U24" s="18">
        <f ca="1">(N24-P24)*(O$23-Q$23)</f>
        <v>-3.1497374304172943E-5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ht="12" x14ac:dyDescent="0.2">
      <c r="A25" s="33" t="s">
        <v>4</v>
      </c>
      <c r="B25" s="11">
        <f t="shared" ca="1" si="0"/>
        <v>6.1782354283900956E-2</v>
      </c>
      <c r="C25" s="11">
        <f t="shared" ca="1" si="1"/>
        <v>-8.8759153323193216E-2</v>
      </c>
      <c r="D25" s="11">
        <f t="shared" ca="1" si="2"/>
        <v>5.1196118274335109E-2</v>
      </c>
      <c r="E25" s="3" t="s">
        <v>52</v>
      </c>
      <c r="F25" s="3" t="s">
        <v>47</v>
      </c>
      <c r="G25" s="58">
        <f t="array" aca="1" ref="G25:H26" ca="1">T45:U46</f>
        <v>2.366864088507417E-4</v>
      </c>
      <c r="H25" s="58">
        <f ca="1"/>
        <v>8.5073295757856829E-4</v>
      </c>
      <c r="I25" s="66"/>
      <c r="J25" s="28"/>
      <c r="M25" s="34" t="str">
        <v>BANK OF AMERICA</v>
      </c>
      <c r="N25" s="9">
        <f ca="1"/>
        <v>1.9271009938949278E-2</v>
      </c>
      <c r="O25" s="9">
        <f ca="1"/>
        <v>3.0219581165012201E-2</v>
      </c>
      <c r="P25" s="9">
        <f ca="1"/>
        <v>8.3677494642563719E-3</v>
      </c>
      <c r="Q25" s="9">
        <f t="shared" ca="1" si="7"/>
        <v>3.0219581165012201E-2</v>
      </c>
      <c r="R25" s="17" t="s">
        <v>1</v>
      </c>
      <c r="S25" s="17" t="s">
        <v>1</v>
      </c>
      <c r="T25" s="18">
        <f ca="1">P$23*((N25/N$23)-(P25/P$23))*(O25-Q$23)</f>
        <v>-4.2668111064406795E-5</v>
      </c>
      <c r="U25" s="18">
        <f ca="1">(N25-P25)*(O$23-Q$23)</f>
        <v>-1.2270340074099929E-5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ht="12" x14ac:dyDescent="0.2">
      <c r="A26" s="33" t="s">
        <v>34</v>
      </c>
      <c r="B26" s="11">
        <f t="shared" ca="1" si="0"/>
        <v>5.8461961942285805E-2</v>
      </c>
      <c r="C26" s="11">
        <f t="shared" ca="1" si="1"/>
        <v>9.7353170145797654E-2</v>
      </c>
      <c r="D26" s="11">
        <f t="shared" ca="1" si="2"/>
        <v>2.9452464043267551E-3</v>
      </c>
      <c r="E26" s="3" t="s">
        <v>52</v>
      </c>
      <c r="F26" s="3" t="s">
        <v>47</v>
      </c>
      <c r="G26" s="58">
        <f ca="1"/>
        <v>4.1142314489031979E-3</v>
      </c>
      <c r="H26" s="58">
        <f ca="1"/>
        <v>4.4614440450768782E-3</v>
      </c>
      <c r="I26" s="66"/>
      <c r="J26" s="28"/>
      <c r="K26" s="35"/>
      <c r="L26" s="35" t="s">
        <v>53</v>
      </c>
      <c r="M26" s="35"/>
      <c r="N26" s="9">
        <f ca="1">SUM(N27:N28)</f>
        <v>4.9267296152992815E-2</v>
      </c>
      <c r="O26" s="9">
        <f ca="1">SUMPRODUCT(O27:O28,N27:N28)/SUM(N27:N28)</f>
        <v>2.6750128487545329E-2</v>
      </c>
      <c r="P26" s="9">
        <f ca="1">SUM(P27:P28)</f>
        <v>0.10942092548376262</v>
      </c>
      <c r="Q26" s="9">
        <f ca="1">SUMPRODUCT(Q27:Q28,P27:P28)/SUM(P27:P28)</f>
        <v>1.320436400655035E-2</v>
      </c>
      <c r="R26" s="15" t="s">
        <v>1</v>
      </c>
      <c r="S26" s="16">
        <f ca="1">N$22*((N26/N$22)-(P26/P$22))*(Q26-Q$22)</f>
        <v>5.0122149058915225E-4</v>
      </c>
      <c r="T26" s="16">
        <f ca="1">SUM(T27:T28)</f>
        <v>1.4821900858955502E-3</v>
      </c>
      <c r="U26" s="16">
        <f ca="1">SUM(U27:U28)</f>
        <v>-8.1482689559167932E-4</v>
      </c>
      <c r="V26" s="8"/>
      <c r="W26" s="28"/>
      <c r="X26" s="28"/>
      <c r="Y26" s="28"/>
      <c r="Z26" s="28"/>
    </row>
    <row r="27" spans="1:30" ht="12" x14ac:dyDescent="0.2">
      <c r="A27" s="33" t="s">
        <v>13</v>
      </c>
      <c r="B27" s="11">
        <f t="shared" ca="1" si="0"/>
        <v>3.5769976079515216E-2</v>
      </c>
      <c r="C27" s="11">
        <f t="shared" ca="1" si="1"/>
        <v>-4.8785066913511962E-2</v>
      </c>
      <c r="D27" s="11">
        <f t="shared" ca="1" si="2"/>
        <v>3.2336076781823487E-3</v>
      </c>
      <c r="E27" s="3" t="s">
        <v>53</v>
      </c>
      <c r="F27" s="3" t="s">
        <v>47</v>
      </c>
      <c r="G27" s="58">
        <f t="array" aca="1" ref="G27:H28" ca="1">T48:U49</f>
        <v>-3.0768243361638599E-3</v>
      </c>
      <c r="H27" s="58">
        <f ca="1"/>
        <v>-2.310001082640538E-3</v>
      </c>
      <c r="I27" s="66"/>
      <c r="J27" s="28"/>
      <c r="M27" s="34" t="str">
        <f t="array" ref="M27:P28">A15:D16</f>
        <v>CITIGROUP</v>
      </c>
      <c r="N27" s="9">
        <f ca="1"/>
        <v>3.4115965611233E-2</v>
      </c>
      <c r="O27" s="9">
        <f ca="1"/>
        <v>7.0076702236024205E-2</v>
      </c>
      <c r="P27" s="9">
        <f ca="1"/>
        <v>6.5249728750244831E-2</v>
      </c>
      <c r="Q27" s="9">
        <f t="shared" ref="Q27:Q28" ca="1" si="8">O27</f>
        <v>7.0076702236024205E-2</v>
      </c>
      <c r="R27" s="17" t="s">
        <v>1</v>
      </c>
      <c r="S27" s="17" t="s">
        <v>1</v>
      </c>
      <c r="T27" s="18">
        <f ca="1">P$26*((N27/N$26)-(P27/P$26))*(O27-Q$26)</f>
        <v>5.9833262779592671E-4</v>
      </c>
      <c r="U27" s="18">
        <f ca="1">(N27-P27)*(O$26-Q$26)</f>
        <v>-4.2173062288813716E-4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ht="12" x14ac:dyDescent="0.2">
      <c r="A28" s="33" t="s">
        <v>17</v>
      </c>
      <c r="B28" s="11">
        <f t="shared" ca="1" si="0"/>
        <v>8.4891816425592586E-4</v>
      </c>
      <c r="C28" s="11">
        <f t="shared" ca="1" si="1"/>
        <v>2.9459183005354571E-2</v>
      </c>
      <c r="D28" s="11">
        <f t="shared" ca="1" si="2"/>
        <v>4.3337074973653515E-2</v>
      </c>
      <c r="E28" s="3" t="s">
        <v>53</v>
      </c>
      <c r="F28" s="3" t="s">
        <v>47</v>
      </c>
      <c r="G28" s="58">
        <f ca="1"/>
        <v>-2.2957808767403749E-4</v>
      </c>
      <c r="H28" s="58">
        <f ca="1"/>
        <v>3.0165532618289604E-3</v>
      </c>
      <c r="I28" s="66"/>
      <c r="J28" s="28"/>
      <c r="M28" s="34" t="str">
        <v>JPMORGAN CHASE &amp; CO</v>
      </c>
      <c r="N28" s="9">
        <f ca="1"/>
        <v>1.5151330541759819E-2</v>
      </c>
      <c r="O28" s="9">
        <f ca="1"/>
        <v>-7.0807501582082349E-2</v>
      </c>
      <c r="P28" s="9">
        <f ca="1"/>
        <v>4.4171196733517791E-2</v>
      </c>
      <c r="Q28" s="9">
        <f t="shared" ca="1" si="8"/>
        <v>-7.0807501582082349E-2</v>
      </c>
      <c r="R28" s="17" t="s">
        <v>1</v>
      </c>
      <c r="S28" s="17" t="s">
        <v>1</v>
      </c>
      <c r="T28" s="18">
        <f ca="1">P$26*((N28/N$26)-(P28/P$26))*(O28-Q$26)</f>
        <v>8.8385745809962338E-4</v>
      </c>
      <c r="U28" s="18">
        <f ca="1">(N28-P28)*(O$26-Q$26)</f>
        <v>-3.9309627270354215E-4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ht="12" x14ac:dyDescent="0.2">
      <c r="A29" s="33" t="s">
        <v>21</v>
      </c>
      <c r="B29" s="11">
        <f t="shared" ca="1" si="0"/>
        <v>2.0245041750343702E-2</v>
      </c>
      <c r="C29" s="11">
        <f t="shared" ca="1" si="1"/>
        <v>-7.1506075324822491E-2</v>
      </c>
      <c r="D29" s="11">
        <f t="shared" ca="1" si="2"/>
        <v>6.2749036874422667E-2</v>
      </c>
      <c r="E29" s="3" t="s">
        <v>52</v>
      </c>
      <c r="F29" s="3" t="s">
        <v>22</v>
      </c>
      <c r="G29" s="58">
        <f t="array" aca="1" ref="G29:H30" ca="1">T52:U53</f>
        <v>1.2851735420407873E-5</v>
      </c>
      <c r="H29" s="58">
        <f ca="1"/>
        <v>-1.2440247717086882E-5</v>
      </c>
      <c r="I29" s="66"/>
      <c r="J29" s="28"/>
      <c r="K29" s="35" t="s">
        <v>3</v>
      </c>
      <c r="L29" s="35"/>
      <c r="M29" s="35"/>
      <c r="N29" s="5">
        <f ca="1">N30+N33</f>
        <v>9.0242532835389383E-2</v>
      </c>
      <c r="O29" s="6">
        <f ca="1">(O30 * N30+O33 * N33)/N29</f>
        <v>-6.2520078372751545E-2</v>
      </c>
      <c r="P29" s="5">
        <f ca="1">P30+P33</f>
        <v>0.10170171341054407</v>
      </c>
      <c r="Q29" s="6">
        <f ca="1">(Q30 * P30+Q33 * P33)/P29</f>
        <v>-4.1433077247512821E-2</v>
      </c>
      <c r="R29" s="15">
        <f ca="1">(N29-P29)*(Q29-$G$52)</f>
        <v>4.7246617891206333E-4</v>
      </c>
      <c r="S29" s="15">
        <f ca="1">S30+S33</f>
        <v>-7.90279736653992E-4</v>
      </c>
      <c r="T29" s="16">
        <f ca="1">T30+T33</f>
        <v>-5.3322466764778136E-4</v>
      </c>
      <c r="U29" s="16">
        <f ca="1">U30+U33</f>
        <v>-5.7943998714247438E-4</v>
      </c>
      <c r="V29" s="8"/>
      <c r="W29" s="28"/>
      <c r="X29" s="28"/>
      <c r="Y29" s="28"/>
      <c r="Z29" s="28"/>
    </row>
    <row r="30" spans="1:30" s="7" customFormat="1" ht="12" x14ac:dyDescent="0.2">
      <c r="A30" s="33" t="s">
        <v>35</v>
      </c>
      <c r="B30" s="11">
        <f t="shared" ca="1" si="0"/>
        <v>1.608418922586213E-2</v>
      </c>
      <c r="C30" s="11">
        <f t="shared" ca="1" si="1"/>
        <v>-6.2079525385744308E-2</v>
      </c>
      <c r="D30" s="11">
        <f t="shared" ca="1" si="2"/>
        <v>4.3909905338515604E-2</v>
      </c>
      <c r="E30" s="3" t="s">
        <v>52</v>
      </c>
      <c r="F30" s="3" t="s">
        <v>22</v>
      </c>
      <c r="G30" s="58">
        <f ca="1"/>
        <v>1.8365651521642786E-5</v>
      </c>
      <c r="H30" s="58">
        <f ca="1"/>
        <v>-8.1441473992321821E-6</v>
      </c>
      <c r="I30" s="66"/>
      <c r="J30" s="28"/>
      <c r="K30" s="35"/>
      <c r="L30" s="35" t="s">
        <v>52</v>
      </c>
      <c r="M30" s="35"/>
      <c r="N30" s="9">
        <f ca="1">SUM(N31:N32)</f>
        <v>7.9519968436861654E-2</v>
      </c>
      <c r="O30" s="9">
        <f ca="1">SUMPRODUCT(O31:O32,N31:N32)/SUM(N31:N32)</f>
        <v>-6.6237110169548738E-2</v>
      </c>
      <c r="P30" s="9">
        <f ca="1">SUM(P31:P32)</f>
        <v>3.8108524934766318E-2</v>
      </c>
      <c r="Q30" s="9">
        <f ca="1">SUMPRODUCT(Q31:Q32,P31:P32)/SUM(P31:P32)</f>
        <v>-5.224484286031679E-2</v>
      </c>
      <c r="R30" s="15" t="s">
        <v>1</v>
      </c>
      <c r="S30" s="16">
        <f ca="1">N$29*((N30/N$29)-(P30/P$29))*(Q30-Q$29)</f>
        <v>-4.9415498083845387E-4</v>
      </c>
      <c r="T30" s="16">
        <f ca="1">SUM(T31:T32)</f>
        <v>-5.3322466764778136E-4</v>
      </c>
      <c r="U30" s="16">
        <f ca="1">SUM(U31:U32)</f>
        <v>-5.7943998714247438E-4</v>
      </c>
      <c r="V30" s="8"/>
      <c r="W30" s="28"/>
      <c r="X30" s="28"/>
      <c r="Y30" s="28"/>
      <c r="Z30" s="28"/>
    </row>
    <row r="31" spans="1:30" ht="12" x14ac:dyDescent="0.2">
      <c r="A31" s="33" t="s">
        <v>36</v>
      </c>
      <c r="B31" s="11">
        <f t="shared" ca="1" si="0"/>
        <v>1.3114967139174104E-2</v>
      </c>
      <c r="C31" s="11">
        <f t="shared" ca="1" si="1"/>
        <v>-7.6915225077699208E-3</v>
      </c>
      <c r="D31" s="11">
        <f t="shared" ca="1" si="2"/>
        <v>1.5793817513670993E-2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66"/>
      <c r="J31" s="28"/>
      <c r="M31" s="34" t="str">
        <f t="array" ref="M31:P32">A17:D18</f>
        <v>JOHNSON &amp; JOHNSON</v>
      </c>
      <c r="N31" s="9">
        <f ca="1"/>
        <v>1.377207253479998E-2</v>
      </c>
      <c r="O31" s="9">
        <f ca="1"/>
        <v>4.1996918136039965E-2</v>
      </c>
      <c r="P31" s="9">
        <f ca="1"/>
        <v>1.0673373044923979E-2</v>
      </c>
      <c r="Q31" s="9">
        <f t="shared" ref="Q31:Q32" ca="1" si="9">O31</f>
        <v>4.1996918136039965E-2</v>
      </c>
      <c r="R31" s="17" t="s">
        <v>1</v>
      </c>
      <c r="S31" s="17" t="s">
        <v>1</v>
      </c>
      <c r="T31" s="18">
        <f ca="1">P$30*((N31/N$30)-(P31/P$30))*(O31-Q$30)</f>
        <v>-3.8387997891205385E-4</v>
      </c>
      <c r="U31" s="18">
        <f ca="1">(N31-P31)*(O$30-Q$30)</f>
        <v>-4.335783157332568E-5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ht="12" x14ac:dyDescent="0.2">
      <c r="A32" s="33" t="s">
        <v>37</v>
      </c>
      <c r="B32" s="11">
        <f ca="1">1-SUM(B3:B31)</f>
        <v>-6.1014637088075085E-2</v>
      </c>
      <c r="C32" s="11">
        <f t="shared" ca="1" si="1"/>
        <v>-8.3458659353461001E-2</v>
      </c>
      <c r="D32" s="11">
        <f ca="1">1-SUM(D3:D31)</f>
        <v>-1.4113223578799294E-2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66"/>
      <c r="J32" s="10"/>
      <c r="M32" s="34" t="str">
        <v>MERCK &amp; CO.</v>
      </c>
      <c r="N32" s="9">
        <f ca="1"/>
        <v>6.5747895902061676E-2</v>
      </c>
      <c r="O32" s="9">
        <f ca="1"/>
        <v>-8.8908662895412022E-2</v>
      </c>
      <c r="P32" s="9">
        <f ca="1"/>
        <v>2.7435151889842337E-2</v>
      </c>
      <c r="Q32" s="9">
        <f t="shared" ca="1" si="9"/>
        <v>-8.8908662895412022E-2</v>
      </c>
      <c r="R32" s="17" t="s">
        <v>1</v>
      </c>
      <c r="S32" s="17" t="s">
        <v>1</v>
      </c>
      <c r="T32" s="18">
        <f ca="1">P$30*((N32/N$30)-(P32/P$30))*(O32-Q$30)</f>
        <v>-1.4934468873572745E-4</v>
      </c>
      <c r="U32" s="18">
        <f ca="1">(N32-P32)*(O$30-Q$30)</f>
        <v>-5.3608215556914872E-4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ht="12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3.3420096384440606E-3</v>
      </c>
      <c r="H33" s="31">
        <f ca="1">SUM(H3:H32)</f>
        <v>5.0758380237224546E-3</v>
      </c>
      <c r="I33" s="31"/>
      <c r="K33" s="35"/>
      <c r="L33" s="35" t="s">
        <v>53</v>
      </c>
      <c r="M33" s="35"/>
      <c r="N33" s="9">
        <f ca="1">SUM(N34)</f>
        <v>1.0722564398527723E-2</v>
      </c>
      <c r="O33" s="9">
        <f ca="1">SUMPRODUCT(O34,N34)/SUM(N34)</f>
        <v>-3.4954074553673609E-2</v>
      </c>
      <c r="P33" s="9">
        <f ca="1">SUM(P34)</f>
        <v>6.3593188475777745E-2</v>
      </c>
      <c r="Q33" s="9">
        <f ca="1">SUMPRODUCT(Q34,P34)/SUM(P34)</f>
        <v>-3.4954074553673609E-2</v>
      </c>
      <c r="R33" s="15" t="s">
        <v>1</v>
      </c>
      <c r="S33" s="16">
        <f ca="1">N$29*((N33/N$29)-(P33/P$29))*(Q33-Q$29)</f>
        <v>-2.9612475581553818E-4</v>
      </c>
      <c r="T33" s="16">
        <f ca="1">T34</f>
        <v>0</v>
      </c>
      <c r="U33" s="16">
        <f ca="1">U34</f>
        <v>0</v>
      </c>
      <c r="V33" s="8"/>
      <c r="W33" s="28"/>
      <c r="X33" s="28"/>
      <c r="Y33" s="28"/>
      <c r="Z33" s="28"/>
    </row>
    <row r="34" spans="1:30" ht="12" x14ac:dyDescent="0.2">
      <c r="G34" s="32"/>
      <c r="M34" s="34" t="str">
        <f t="array" ref="M34:P34">A19:D19</f>
        <v>PFIZER</v>
      </c>
      <c r="N34" s="9">
        <f ca="1"/>
        <v>1.0722564398527723E-2</v>
      </c>
      <c r="O34" s="9">
        <f ca="1"/>
        <v>-3.4954074553673609E-2</v>
      </c>
      <c r="P34" s="9">
        <f ca="1"/>
        <v>6.3593188475777745E-2</v>
      </c>
      <c r="Q34" s="9">
        <f ca="1">O34</f>
        <v>-3.4954074553673609E-2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0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ht="12" x14ac:dyDescent="0.2">
      <c r="J35" s="23"/>
      <c r="K35" s="35" t="s">
        <v>6</v>
      </c>
      <c r="L35" s="35"/>
      <c r="M35" s="35"/>
      <c r="N35" s="5">
        <f ca="1">N36+N40</f>
        <v>0.12514893645319536</v>
      </c>
      <c r="O35" s="6">
        <f ca="1">(O36 * N36+O40 * N40)/N35</f>
        <v>6.422831261044927E-2</v>
      </c>
      <c r="P35" s="5">
        <f ca="1">P36+P40</f>
        <v>0.13032657611556286</v>
      </c>
      <c r="Q35" s="6">
        <f ca="1">(Q36 * P36+Q40 * P40)/P35</f>
        <v>6.5548557464996507E-2</v>
      </c>
      <c r="R35" s="15">
        <f ca="1">(N35-P35)*(Q35-$G$52)</f>
        <v>-3.4043639041009613E-4</v>
      </c>
      <c r="S35" s="15">
        <f ca="1">S36+S40</f>
        <v>-5.397591341062245E-4</v>
      </c>
      <c r="T35" s="16">
        <f ca="1">T36+T40</f>
        <v>4.7594306361571322E-4</v>
      </c>
      <c r="U35" s="16">
        <f ca="1">U36+U40</f>
        <v>-1.014111689138803E-4</v>
      </c>
      <c r="V35" s="8"/>
      <c r="W35" s="28"/>
      <c r="X35" s="28"/>
      <c r="Y35" s="28"/>
      <c r="Z35" s="28"/>
    </row>
    <row r="36" spans="1:30" s="7" customFormat="1" ht="12" x14ac:dyDescent="0.2">
      <c r="A36" s="69" t="s">
        <v>70</v>
      </c>
      <c r="B36" s="69"/>
      <c r="C36" s="69"/>
      <c r="D36" s="69"/>
      <c r="E36" s="70"/>
      <c r="F36" s="42"/>
      <c r="G36" s="42"/>
      <c r="J36" s="22"/>
      <c r="K36" s="35"/>
      <c r="L36" s="35" t="s">
        <v>52</v>
      </c>
      <c r="M36" s="35"/>
      <c r="N36" s="9">
        <f ca="1">SUM(N37:N39)</f>
        <v>5.3292942120804057E-2</v>
      </c>
      <c r="O36" s="9">
        <f ca="1">SUMPRODUCT(O37:O39,N37:N39)/SUM(N37:N39)</f>
        <v>7.5252727029479313E-2</v>
      </c>
      <c r="P36" s="9">
        <f ca="1">SUM(P37:P39)</f>
        <v>8.9246649000555123E-2</v>
      </c>
      <c r="Q36" s="9">
        <f ca="1">SUMPRODUCT(Q37:Q39,P37:P39)/SUM(P37:P39)</f>
        <v>7.0798361928179815E-2</v>
      </c>
      <c r="R36" s="15" t="s">
        <v>1</v>
      </c>
      <c r="S36" s="16">
        <f ca="1">N$35*((N36/N$35)-(P36/P$35))*(Q36-Q$35)</f>
        <v>-1.7013618058286115E-4</v>
      </c>
      <c r="T36" s="16">
        <f ca="1">SUM(T37:T39)</f>
        <v>3.975371587160003E-4</v>
      </c>
      <c r="U36" s="16">
        <f ca="1">SUM(U37:U39)</f>
        <v>-1.6015093718751489E-4</v>
      </c>
      <c r="V36" s="8"/>
      <c r="W36" s="28"/>
      <c r="X36" s="28"/>
      <c r="Y36" s="28"/>
      <c r="Z36" s="28"/>
    </row>
    <row r="37" spans="1:30" ht="12" x14ac:dyDescent="0.2">
      <c r="A37" s="39" t="s">
        <v>69</v>
      </c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2.4362406307060361E-3</v>
      </c>
      <c r="O37" s="9">
        <f ca="1"/>
        <v>-3.3060035419585534E-2</v>
      </c>
      <c r="P37" s="9">
        <f ca="1"/>
        <v>4.0739404175661985E-3</v>
      </c>
      <c r="Q37" s="9">
        <f t="shared" ref="Q37:Q39" ca="1" si="10">O37</f>
        <v>-3.3060035419585534E-2</v>
      </c>
      <c r="R37" s="17" t="s">
        <v>1</v>
      </c>
      <c r="S37" s="17" t="s">
        <v>1</v>
      </c>
      <c r="T37" s="18">
        <f ca="1">P$36*((N37/N$36)-(P37/P$36))*(O37-Q$36)</f>
        <v>-6.1201076780461281E-7</v>
      </c>
      <c r="U37" s="18">
        <f ca="1">(N37-P37)*(O$36-Q$36)</f>
        <v>-7.2949127769955339E-6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ht="12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1.4440442317541994E-2</v>
      </c>
      <c r="O38" s="9">
        <f ca="1"/>
        <v>6.2763768797884811E-2</v>
      </c>
      <c r="P38" s="9">
        <f ca="1"/>
        <v>4.0314178781929173E-2</v>
      </c>
      <c r="Q38" s="9">
        <f t="shared" ca="1" si="10"/>
        <v>6.2763768797884811E-2</v>
      </c>
      <c r="R38" s="17" t="s">
        <v>1</v>
      </c>
      <c r="S38" s="17" t="s">
        <v>1</v>
      </c>
      <c r="T38" s="18">
        <f ca="1">P$36*((N38/N$36)-(P38/P$36))*(O38-Q$36)</f>
        <v>1.2961079496455629E-4</v>
      </c>
      <c r="U38" s="18">
        <f ca="1">(N38-P38)*(O$36-Q$36)</f>
        <v>-1.1525106874718652E-4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ht="12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3.6416259172556024E-2</v>
      </c>
      <c r="O39" s="9">
        <f ca="1"/>
        <v>8.7451180240915402E-2</v>
      </c>
      <c r="P39" s="9">
        <f ca="1"/>
        <v>4.4858529801059761E-2</v>
      </c>
      <c r="Q39" s="9">
        <f t="shared" ca="1" si="10"/>
        <v>8.7451180240915402E-2</v>
      </c>
      <c r="R39" s="17" t="s">
        <v>1</v>
      </c>
      <c r="S39" s="17" t="s">
        <v>1</v>
      </c>
      <c r="T39" s="18">
        <f ca="1">P$36*((N39/N$36)-(P39/P$36))*(O39-Q$36)</f>
        <v>2.6853837451924859E-4</v>
      </c>
      <c r="U39" s="18">
        <f ca="1">(N39-P39)*(O$36-Q$36)</f>
        <v>-3.7604955663332826E-5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ht="12" x14ac:dyDescent="0.2">
      <c r="A40" s="40" t="str">
        <f>K4</f>
        <v>Consumer Discretionary</v>
      </c>
      <c r="B40" s="45">
        <f t="array" aca="1" ref="B40:E40" ca="1">N4:Q4</f>
        <v>0.21658245674656879</v>
      </c>
      <c r="C40" s="45">
        <f ca="1"/>
        <v>1.0943442809745291E-2</v>
      </c>
      <c r="D40" s="45">
        <f ca="1"/>
        <v>0.17300876320191352</v>
      </c>
      <c r="E40" s="46">
        <f ca="1"/>
        <v>1.1021278218259878E-2</v>
      </c>
      <c r="F40" s="45">
        <f t="array" aca="1" ref="F40:I40" ca="1">R4:U4</f>
        <v>4.8907079240038227E-4</v>
      </c>
      <c r="G40" s="45">
        <f ca="1"/>
        <v>-1.1505246165446439E-3</v>
      </c>
      <c r="H40" s="45">
        <f ca="1"/>
        <v>6.6557689823073195E-4</v>
      </c>
      <c r="I40" s="46">
        <f ca="1"/>
        <v>4.6808993431595114E-4</v>
      </c>
      <c r="K40" s="35"/>
      <c r="L40" s="35" t="s">
        <v>53</v>
      </c>
      <c r="M40" s="35"/>
      <c r="N40" s="9">
        <f ca="1">SUM(N41:N42)</f>
        <v>7.1855994332391315E-2</v>
      </c>
      <c r="O40" s="9">
        <f ca="1">SUMPRODUCT(O41:O42,N41:N42)/SUM(N41:N42)</f>
        <v>5.6051910836209487E-2</v>
      </c>
      <c r="P40" s="9">
        <f ca="1">SUM(P41:P42)</f>
        <v>4.1079927115007742E-2</v>
      </c>
      <c r="Q40" s="9">
        <f ca="1">SUMPRODUCT(Q41:Q42,P41:P42)/SUM(P41:P42)</f>
        <v>5.4143292432865996E-2</v>
      </c>
      <c r="R40" s="15" t="s">
        <v>1</v>
      </c>
      <c r="S40" s="16">
        <f ca="1">N$35*((N40/N$35)-(P40/P$35))*(Q40-Q$35)</f>
        <v>-3.696229535233633E-4</v>
      </c>
      <c r="T40" s="16">
        <f ca="1">SUM(T41:T42)</f>
        <v>7.8405904899712893E-5</v>
      </c>
      <c r="U40" s="16">
        <f ca="1">SUM(U41:U42)</f>
        <v>5.8739768273634592E-5</v>
      </c>
      <c r="V40" s="8"/>
      <c r="W40" s="28"/>
      <c r="X40" s="28"/>
      <c r="Y40" s="28"/>
      <c r="Z40" s="28"/>
    </row>
    <row r="41" spans="1:30" ht="12" x14ac:dyDescent="0.2">
      <c r="A41" s="40" t="str">
        <f>K12</f>
        <v>Consumer Staples</v>
      </c>
      <c r="B41" s="45">
        <f t="array" aca="1" ref="B41:E41" ca="1">N12:Q12</f>
        <v>0.17964748626315696</v>
      </c>
      <c r="C41" s="45">
        <f ca="1"/>
        <v>7.0265930039189444E-3</v>
      </c>
      <c r="D41" s="45">
        <f ca="1"/>
        <v>0.11011031941958707</v>
      </c>
      <c r="E41" s="46">
        <f ca="1"/>
        <v>8.3363355217587944E-3</v>
      </c>
      <c r="F41" s="45">
        <f t="array" aca="1" ref="F41:I41" ca="1">R12:U12</f>
        <v>5.9378130351515923E-4</v>
      </c>
      <c r="G41" s="45">
        <f ca="1"/>
        <v>-8.2743523721348449E-4</v>
      </c>
      <c r="H41" s="45">
        <f ca="1"/>
        <v>4.657817689355781E-4</v>
      </c>
      <c r="I41" s="46">
        <f ca="1"/>
        <v>1.2636151729599967E-4</v>
      </c>
      <c r="M41" s="34" t="str">
        <f t="array" ref="M41:P42">A23:D24</f>
        <v>GENERAL ELECTRIC</v>
      </c>
      <c r="N41" s="9">
        <f ca="1"/>
        <v>6.5605205607184483E-2</v>
      </c>
      <c r="O41" s="9">
        <f ca="1"/>
        <v>5.6234120663529799E-2</v>
      </c>
      <c r="P41" s="9">
        <f ca="1"/>
        <v>7.3867392426148667E-5</v>
      </c>
      <c r="Q41" s="9">
        <f t="shared" ref="Q41:Q42" ca="1" si="11">O41</f>
        <v>5.6234120663529799E-2</v>
      </c>
      <c r="R41" s="17" t="s">
        <v>1</v>
      </c>
      <c r="S41" s="17" t="s">
        <v>1</v>
      </c>
      <c r="T41" s="18">
        <f ca="1">P$40*((N41/N$40)-(P41/P$40))*(O41-Q$40)</f>
        <v>7.8264920235121375E-5</v>
      </c>
      <c r="U41" s="18">
        <f ca="1">(N41-P41)*(O$40-Q$40)</f>
        <v>1.2507431811241437E-4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ht="12" x14ac:dyDescent="0.2">
      <c r="A42" s="40" t="str">
        <f>K18</f>
        <v>Energy</v>
      </c>
      <c r="B42" s="45">
        <f t="array" aca="1" ref="B42:E42" ca="1">N18:Q18</f>
        <v>0.10864504935570984</v>
      </c>
      <c r="C42" s="45">
        <f ca="1"/>
        <v>-1.7330834816181966E-2</v>
      </c>
      <c r="D42" s="45">
        <f ca="1"/>
        <v>0.12009805522703698</v>
      </c>
      <c r="E42" s="45">
        <f ca="1"/>
        <v>-1.5349909313815727E-2</v>
      </c>
      <c r="F42" s="45">
        <f t="array" aca="1" ref="F42:I42" ca="1">R18:U18</f>
        <v>1.7348091814217364E-4</v>
      </c>
      <c r="G42" s="45">
        <f ca="1"/>
        <v>0</v>
      </c>
      <c r="H42" s="45">
        <f ca="1"/>
        <v>-2.3790530038382532E-4</v>
      </c>
      <c r="I42" s="45">
        <f ca="1"/>
        <v>2.2687551409262161E-5</v>
      </c>
      <c r="M42" s="34" t="str">
        <v>UNITED TECHNOLOGIES</v>
      </c>
      <c r="N42" s="9">
        <f ca="1"/>
        <v>6.2507887252068349E-3</v>
      </c>
      <c r="O42" s="9">
        <f ca="1"/>
        <v>5.4139526061981913E-2</v>
      </c>
      <c r="P42" s="9">
        <f ca="1"/>
        <v>4.1006059722581596E-2</v>
      </c>
      <c r="Q42" s="9">
        <f t="shared" ca="1" si="11"/>
        <v>5.4139526061981913E-2</v>
      </c>
      <c r="R42" s="17" t="s">
        <v>1</v>
      </c>
      <c r="S42" s="17" t="s">
        <v>1</v>
      </c>
      <c r="T42" s="18">
        <f ca="1">P$40*((N42/N$40)-(P42/P$40))*(O42-Q$40)</f>
        <v>1.4098466459151777E-7</v>
      </c>
      <c r="U42" s="18">
        <f ca="1">(N42-P42)*(O$40-Q$40)</f>
        <v>-6.6334549838779777E-5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ht="12" x14ac:dyDescent="0.2">
      <c r="A43" s="40" t="str">
        <f>K22</f>
        <v>Financials</v>
      </c>
      <c r="B43" s="45">
        <f t="array" aca="1" ref="B43:E43" ca="1">N22:Q22</f>
        <v>0.13444076684871703</v>
      </c>
      <c r="C43" s="45">
        <f ca="1"/>
        <v>4.108399760798178E-2</v>
      </c>
      <c r="D43" s="45">
        <f ca="1"/>
        <v>0.15570298914704761</v>
      </c>
      <c r="E43" s="45">
        <f ca="1"/>
        <v>2.4290511045375471E-2</v>
      </c>
      <c r="F43" s="45">
        <f t="array" aca="1" ref="F43:I43" ca="1">R22:U22</f>
        <v>-5.2078039334355921E-4</v>
      </c>
      <c r="G43" s="45">
        <f ca="1"/>
        <v>1.6862187666748189E-3</v>
      </c>
      <c r="H43" s="45">
        <f ca="1"/>
        <v>1.4301050548355507E-3</v>
      </c>
      <c r="I43" s="45">
        <f ca="1"/>
        <v>-8.5859460996995222E-4</v>
      </c>
      <c r="K43" s="35" t="s">
        <v>47</v>
      </c>
      <c r="L43" s="35"/>
      <c r="M43" s="35"/>
      <c r="N43" s="5">
        <f ca="1">N44+N47</f>
        <v>0.15686321046995788</v>
      </c>
      <c r="O43" s="6">
        <f ca="1">(O44 * N44+O47 * N47)/N43</f>
        <v>-9.6410392530773496E-3</v>
      </c>
      <c r="P43" s="5">
        <f ca="1">P44+P47</f>
        <v>0.10071204733049774</v>
      </c>
      <c r="Q43" s="6">
        <f ca="1">(Q44 * P44+Q47 * P47)/P43</f>
        <v>-3.1162825746453359E-2</v>
      </c>
      <c r="R43" s="15">
        <f ca="1">(N43-P43)*(Q43-$G$52)</f>
        <v>-1.7384462917611546E-3</v>
      </c>
      <c r="S43" s="15">
        <f ca="1">S44+S47</f>
        <v>-3.6872680913599722E-3</v>
      </c>
      <c r="T43" s="16">
        <f ca="1">T44+T47</f>
        <v>1.0445154339160418E-3</v>
      </c>
      <c r="U43" s="16">
        <f ca="1">U44+U47</f>
        <v>6.0187291818438685E-3</v>
      </c>
      <c r="V43" s="8"/>
      <c r="W43" s="28"/>
      <c r="X43" s="28"/>
      <c r="Y43" s="28"/>
      <c r="Z43" s="28"/>
    </row>
    <row r="44" spans="1:30" s="7" customFormat="1" ht="12" x14ac:dyDescent="0.2">
      <c r="A44" s="40" t="str">
        <f>K29</f>
        <v>Health Care</v>
      </c>
      <c r="B44" s="45">
        <f t="array" aca="1" ref="B44:E44" ca="1">N29:Q29</f>
        <v>9.0242532835389383E-2</v>
      </c>
      <c r="C44" s="45">
        <f ca="1"/>
        <v>-6.2520078372751545E-2</v>
      </c>
      <c r="D44" s="45">
        <f ca="1"/>
        <v>0.10170171341054407</v>
      </c>
      <c r="E44" s="45">
        <f ca="1"/>
        <v>-4.1433077247512821E-2</v>
      </c>
      <c r="F44" s="45">
        <f t="array" aca="1" ref="F44:I44" ca="1">R29:U29</f>
        <v>4.7246617891206333E-4</v>
      </c>
      <c r="G44" s="45">
        <f ca="1"/>
        <v>-7.90279736653992E-4</v>
      </c>
      <c r="H44" s="45">
        <f ca="1"/>
        <v>-5.3322466764778136E-4</v>
      </c>
      <c r="I44" s="45">
        <f ca="1"/>
        <v>-5.7943998714247438E-4</v>
      </c>
      <c r="K44" s="35"/>
      <c r="L44" s="35" t="s">
        <v>52</v>
      </c>
      <c r="M44" s="35"/>
      <c r="N44" s="9">
        <f ca="1">SUM(N45:N46)</f>
        <v>0.12024431622618675</v>
      </c>
      <c r="O44" s="9">
        <f ca="1">SUMPRODUCT(O45:O46,N45:N46)/SUM(N45:N46)</f>
        <v>1.7273820334358107E-3</v>
      </c>
      <c r="P44" s="9">
        <f ca="1">SUM(P45:P46)</f>
        <v>5.4141364678661867E-2</v>
      </c>
      <c r="Q44" s="9">
        <f ca="1">SUMPRODUCT(Q45:Q46,P45:P46)/SUM(P45:P46)</f>
        <v>-7.8634793607635867E-2</v>
      </c>
      <c r="R44" s="15" t="s">
        <v>1</v>
      </c>
      <c r="S44" s="16">
        <f ca="1">N$43*((N44/N$43)-(P44/P$43))*(Q44-Q$43)</f>
        <v>-1.7050451925721681E-3</v>
      </c>
      <c r="T44" s="16">
        <f ca="1">SUM(T45:T46)</f>
        <v>4.3509178577539392E-3</v>
      </c>
      <c r="U44" s="16">
        <f ca="1">SUM(U45:U46)</f>
        <v>5.3121770026554466E-3</v>
      </c>
      <c r="V44" s="8"/>
      <c r="W44" s="28"/>
      <c r="X44" s="28"/>
      <c r="Y44" s="28"/>
      <c r="Z44" s="28"/>
    </row>
    <row r="45" spans="1:30" ht="12" x14ac:dyDescent="0.2">
      <c r="A45" s="40" t="str">
        <f>K35</f>
        <v>Industrials</v>
      </c>
      <c r="B45" s="45">
        <f t="array" aca="1" ref="B45:E45" ca="1">N35:Q35</f>
        <v>0.12514893645319536</v>
      </c>
      <c r="C45" s="45">
        <f ca="1"/>
        <v>6.422831261044927E-2</v>
      </c>
      <c r="D45" s="45">
        <f ca="1"/>
        <v>0.13032657611556286</v>
      </c>
      <c r="E45" s="45">
        <f ca="1"/>
        <v>6.5548557464996507E-2</v>
      </c>
      <c r="F45" s="45">
        <f t="array" aca="1" ref="F45:I45" ca="1">R35:U35</f>
        <v>-3.4043639041009613E-4</v>
      </c>
      <c r="G45" s="45">
        <f ca="1"/>
        <v>-5.397591341062245E-4</v>
      </c>
      <c r="H45" s="45">
        <f ca="1"/>
        <v>4.7594306361571322E-4</v>
      </c>
      <c r="I45" s="45">
        <f ca="1"/>
        <v>-1.014111689138803E-4</v>
      </c>
      <c r="M45" s="34" t="str">
        <f t="array" ref="M45:P46">A25:D26</f>
        <v>HEWLETT-PACKARD</v>
      </c>
      <c r="N45" s="9">
        <f ca="1"/>
        <v>6.1782354283900956E-2</v>
      </c>
      <c r="O45" s="9">
        <f ca="1"/>
        <v>-8.8759153323193216E-2</v>
      </c>
      <c r="P45" s="9">
        <f ca="1"/>
        <v>5.1196118274335109E-2</v>
      </c>
      <c r="Q45" s="9">
        <f t="shared" ref="Q45:Q46" ca="1" si="12">O45</f>
        <v>-8.8759153323193216E-2</v>
      </c>
      <c r="R45" s="17" t="s">
        <v>1</v>
      </c>
      <c r="S45" s="17" t="s">
        <v>1</v>
      </c>
      <c r="T45" s="18">
        <f ca="1">P$44*((N45/N$44)-(P45/P$44))*(O45-Q$44)</f>
        <v>2.366864088507417E-4</v>
      </c>
      <c r="U45" s="18">
        <f ca="1">(N45-P45)*(O$44-Q$44)</f>
        <v>8.5073295757856829E-4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ht="12" x14ac:dyDescent="0.2">
      <c r="A46" s="40" t="str">
        <f>K43</f>
        <v>Information Technology</v>
      </c>
      <c r="B46" s="45">
        <f t="array" aca="1" ref="B46:E46" ca="1">N43:Q43</f>
        <v>0.15686321046995788</v>
      </c>
      <c r="C46" s="45">
        <f ca="1"/>
        <v>-9.6410392530773496E-3</v>
      </c>
      <c r="D46" s="45">
        <f ca="1"/>
        <v>0.10071204733049774</v>
      </c>
      <c r="E46" s="45">
        <f ca="1"/>
        <v>-3.1162825746453359E-2</v>
      </c>
      <c r="F46" s="45">
        <f t="array" aca="1" ref="F46:I46" ca="1">R43:U43</f>
        <v>-1.7384462917611546E-3</v>
      </c>
      <c r="G46" s="45">
        <f ca="1"/>
        <v>-3.6872680913599722E-3</v>
      </c>
      <c r="H46" s="45">
        <f ca="1"/>
        <v>1.0445154339160418E-3</v>
      </c>
      <c r="I46" s="45">
        <f ca="1"/>
        <v>6.0187291818438685E-3</v>
      </c>
      <c r="M46" s="34" t="str">
        <v>INTEL</v>
      </c>
      <c r="N46" s="9">
        <f ca="1"/>
        <v>5.8461961942285805E-2</v>
      </c>
      <c r="O46" s="9">
        <f ca="1"/>
        <v>9.7353170145797654E-2</v>
      </c>
      <c r="P46" s="9">
        <f ca="1"/>
        <v>2.9452464043267551E-3</v>
      </c>
      <c r="Q46" s="9">
        <f t="shared" ca="1" si="12"/>
        <v>9.7353170145797654E-2</v>
      </c>
      <c r="R46" s="17" t="s">
        <v>1</v>
      </c>
      <c r="S46" s="17" t="s">
        <v>1</v>
      </c>
      <c r="T46" s="18">
        <f ca="1">P$44*((N46/N$44)-(P46/P$44))*(O46-Q$44)</f>
        <v>4.1142314489031979E-3</v>
      </c>
      <c r="U46" s="18">
        <f ca="1">(N46-P46)*(O$44-Q$44)</f>
        <v>4.4614440450768782E-3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ht="12" x14ac:dyDescent="0.2">
      <c r="A47" s="40" t="str">
        <f>K50</f>
        <v>Materials</v>
      </c>
      <c r="B47" s="45">
        <f t="array" aca="1" ref="B47:E47" ca="1">N50:Q50</f>
        <v>3.6329230976205829E-2</v>
      </c>
      <c r="C47" s="45">
        <f ca="1"/>
        <v>-6.7332620261419784E-2</v>
      </c>
      <c r="D47" s="45">
        <f ca="1"/>
        <v>0.10665894221293827</v>
      </c>
      <c r="E47" s="45">
        <f ca="1"/>
        <v>-6.7625304459240976E-2</v>
      </c>
      <c r="F47" s="45">
        <f t="array" aca="1" ref="F47:I47" ca="1">R50:U50</f>
        <v>4.7418113256842767E-3</v>
      </c>
      <c r="G47" s="45">
        <f ca="1"/>
        <v>0</v>
      </c>
      <c r="H47" s="45">
        <f ca="1"/>
        <v>3.1217386942050662E-5</v>
      </c>
      <c r="I47" s="45">
        <f ca="1"/>
        <v>-2.0584395116319062E-5</v>
      </c>
      <c r="K47" s="35"/>
      <c r="L47" s="35" t="s">
        <v>53</v>
      </c>
      <c r="M47" s="35"/>
      <c r="N47" s="9">
        <f ca="1">SUM(N48:N49)</f>
        <v>3.6618894243771141E-2</v>
      </c>
      <c r="O47" s="9">
        <f ca="1">SUMPRODUCT(O48:O49,N48:N49)/SUM(N48:N49)</f>
        <v>-4.6971168204213695E-2</v>
      </c>
      <c r="P47" s="9">
        <f ca="1">SUM(P48:P49)</f>
        <v>4.6570682651835865E-2</v>
      </c>
      <c r="Q47" s="9">
        <f ca="1">SUMPRODUCT(Q48:Q49,P48:P49)/SUM(P48:P49)</f>
        <v>2.4026340004044359E-2</v>
      </c>
      <c r="R47" s="15" t="s">
        <v>1</v>
      </c>
      <c r="S47" s="16">
        <f ca="1">N$43*((N47/N$43)-(P47/P$43))*(Q47-Q$43)</f>
        <v>-1.9822228987878038E-3</v>
      </c>
      <c r="T47" s="16">
        <f ca="1">SUM(T48:T49)</f>
        <v>-3.3064024238378975E-3</v>
      </c>
      <c r="U47" s="16">
        <f ca="1">SUM(U48:U49)</f>
        <v>7.0655217918842239E-4</v>
      </c>
      <c r="V47" s="8"/>
      <c r="W47" s="28"/>
      <c r="X47" s="28"/>
      <c r="Y47" s="28"/>
      <c r="Z47" s="28"/>
    </row>
    <row r="48" spans="1:30" ht="12" x14ac:dyDescent="0.2">
      <c r="A48" s="40" t="str">
        <f>K54</f>
        <v>Telecommunicatons</v>
      </c>
      <c r="B48" s="45">
        <f t="array" aca="1" ref="B48:E48" ca="1">N54:Q54</f>
        <v>-4.7899669948900978E-2</v>
      </c>
      <c r="C48" s="45">
        <f ca="1"/>
        <v>-0.1042037607502055</v>
      </c>
      <c r="D48" s="45">
        <f ca="1"/>
        <v>1.6805939348716985E-3</v>
      </c>
      <c r="E48" s="45">
        <f ca="1"/>
        <v>0.62858266606375734</v>
      </c>
      <c r="F48" s="45">
        <f t="array" aca="1" ref="F48:I48" ca="1">R54:U54</f>
        <v>-3.1175345064282992E-2</v>
      </c>
      <c r="G48" s="45">
        <f ca="1"/>
        <v>3.5100227987423238E-2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3.5769976079515216E-2</v>
      </c>
      <c r="O48" s="9">
        <f ca="1"/>
        <v>-4.8785066913511962E-2</v>
      </c>
      <c r="P48" s="9">
        <f ca="1"/>
        <v>3.2336076781823487E-3</v>
      </c>
      <c r="Q48" s="9">
        <f t="shared" ref="Q48:Q49" ca="1" si="13">O48</f>
        <v>-4.8785066913511962E-2</v>
      </c>
      <c r="R48" s="17" t="s">
        <v>1</v>
      </c>
      <c r="S48" s="17" t="s">
        <v>1</v>
      </c>
      <c r="T48" s="18">
        <f ca="1">P$47*((N48/N$47)-(P48/P$47))*(O48-Q$47)</f>
        <v>-3.0768243361638599E-3</v>
      </c>
      <c r="U48" s="18">
        <f ca="1">(N48-P48)*(O$47-Q$47)</f>
        <v>-2.310001082640538E-3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ht="12" x14ac:dyDescent="0.2">
      <c r="A49" s="40" t="s">
        <v>42</v>
      </c>
      <c r="B49" s="48">
        <f ca="1">SUM(B40:B48)</f>
        <v>1.0000000000000002</v>
      </c>
      <c r="C49" s="48"/>
      <c r="D49" s="48">
        <f ca="1">SUM(D40:D48)</f>
        <v>0.99999999999999989</v>
      </c>
      <c r="E49" s="48"/>
      <c r="F49" s="48">
        <f ca="1">SUM(F40:F48)</f>
        <v>-2.7304397621143749E-2</v>
      </c>
      <c r="G49" s="48">
        <f t="shared" ref="G49:I49" ca="1" si="14">SUM(G40:G48)</f>
        <v>2.9791179938219739E-2</v>
      </c>
      <c r="H49" s="48">
        <f t="shared" ca="1" si="14"/>
        <v>3.3420096384440597E-3</v>
      </c>
      <c r="I49" s="48">
        <f t="shared" ca="1" si="14"/>
        <v>5.0758380237224555E-3</v>
      </c>
      <c r="M49" s="34" t="str">
        <v>MICROSOFT</v>
      </c>
      <c r="N49" s="9">
        <f ca="1"/>
        <v>8.4891816425592586E-4</v>
      </c>
      <c r="O49" s="9">
        <f ca="1"/>
        <v>2.9459183005354571E-2</v>
      </c>
      <c r="P49" s="9">
        <f ca="1"/>
        <v>4.3337074973653515E-2</v>
      </c>
      <c r="Q49" s="9">
        <f t="shared" ca="1" si="13"/>
        <v>2.9459183005354571E-2</v>
      </c>
      <c r="R49" s="17" t="s">
        <v>1</v>
      </c>
      <c r="S49" s="17" t="s">
        <v>1</v>
      </c>
      <c r="T49" s="18">
        <f ca="1">P$47*((N49/N$47)-(P49/P$47))*(O49-Q$47)</f>
        <v>-2.2957808767403749E-4</v>
      </c>
      <c r="U49" s="18">
        <f ca="1">(N49-P49)*(O$47-Q$47)</f>
        <v>3.0165532618289604E-3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ht="12" x14ac:dyDescent="0.2">
      <c r="C50" s="13"/>
      <c r="D50" s="12"/>
      <c r="E50" s="6"/>
      <c r="K50" s="35" t="s">
        <v>22</v>
      </c>
      <c r="L50" s="35"/>
      <c r="M50" s="35"/>
      <c r="N50" s="9">
        <f t="array" aca="1" ref="N50:Q50" ca="1">N51:Q51</f>
        <v>3.6329230976205829E-2</v>
      </c>
      <c r="O50" s="9">
        <f ca="1"/>
        <v>-6.7332620261419784E-2</v>
      </c>
      <c r="P50" s="9">
        <f ca="1"/>
        <v>0.10665894221293827</v>
      </c>
      <c r="Q50" s="9">
        <f ca="1"/>
        <v>-6.7625304459240976E-2</v>
      </c>
      <c r="R50" s="15">
        <f ca="1">(N50-P50)*(Q50-$G$52)</f>
        <v>4.7418113256842767E-3</v>
      </c>
      <c r="S50" s="15">
        <f ca="1">S51</f>
        <v>0</v>
      </c>
      <c r="T50" s="16">
        <f ca="1">T51</f>
        <v>3.1217386942050662E-5</v>
      </c>
      <c r="U50" s="16">
        <f ca="1">U51</f>
        <v>-2.0584395116319062E-5</v>
      </c>
      <c r="V50" s="8"/>
      <c r="W50" s="28"/>
      <c r="X50" s="28"/>
      <c r="Y50" s="28"/>
      <c r="Z50" s="28"/>
    </row>
    <row r="51" spans="1:30" s="7" customFormat="1" ht="12" x14ac:dyDescent="0.2">
      <c r="D51" s="12"/>
      <c r="E51" s="6"/>
      <c r="F51" s="40" t="s">
        <v>56</v>
      </c>
      <c r="G51" s="41">
        <f ca="1">SUMPRODUCT(B3:B32,C3:C32)</f>
        <v>1.0701916090907856E-2</v>
      </c>
      <c r="K51" s="35"/>
      <c r="L51" s="35" t="s">
        <v>52</v>
      </c>
      <c r="M51" s="35"/>
      <c r="N51" s="9">
        <f ca="1">SUM(N52:N53)</f>
        <v>3.6329230976205829E-2</v>
      </c>
      <c r="O51" s="9">
        <f ca="1">SUMPRODUCT(O52:O53,N52:N53)/SUM(N52:N53)</f>
        <v>-6.7332620261419784E-2</v>
      </c>
      <c r="P51" s="9">
        <f ca="1">SUM(P52:P53)</f>
        <v>0.10665894221293827</v>
      </c>
      <c r="Q51" s="9">
        <f ca="1">SUMPRODUCT(Q52:Q53,P52:P53)/SUM(P52:P53)</f>
        <v>-6.7625304459240976E-2</v>
      </c>
      <c r="R51" s="15" t="s">
        <v>1</v>
      </c>
      <c r="S51" s="16">
        <f ca="1">N$50*((N51/N$50)-(P51/P$50))*(Q51-Q$50)</f>
        <v>0</v>
      </c>
      <c r="T51" s="16">
        <f ca="1">SUM(T52:T53)</f>
        <v>3.1217386942050662E-5</v>
      </c>
      <c r="U51" s="16">
        <f ca="1">SUM(U52:U53)</f>
        <v>-2.0584395116319062E-5</v>
      </c>
      <c r="V51" s="8"/>
      <c r="W51" s="28"/>
      <c r="X51" s="28"/>
      <c r="Y51" s="28"/>
      <c r="Z51" s="28"/>
    </row>
    <row r="52" spans="1:30" ht="12" x14ac:dyDescent="0.2">
      <c r="D52" s="12"/>
      <c r="E52" s="6"/>
      <c r="F52" s="40" t="s">
        <v>57</v>
      </c>
      <c r="G52" s="43">
        <f t="array" aca="1" ref="G52" ca="1">SUMPRODUCT(D3:D32,C3:C32)</f>
        <v>-2.027138883347122E-4</v>
      </c>
      <c r="M52" s="34" t="str">
        <f t="array" ref="M52:P53">A29:D30</f>
        <v>ALCOA</v>
      </c>
      <c r="N52" s="9">
        <f ca="1"/>
        <v>2.0245041750343702E-2</v>
      </c>
      <c r="O52" s="9">
        <f ca="1"/>
        <v>-7.1506075324822491E-2</v>
      </c>
      <c r="P52" s="9">
        <f ca="1"/>
        <v>6.2749036874422667E-2</v>
      </c>
      <c r="Q52" s="9">
        <f t="shared" ref="Q52:Q53" ca="1" si="15">O52</f>
        <v>-7.1506075324822491E-2</v>
      </c>
      <c r="R52" s="17" t="s">
        <v>1</v>
      </c>
      <c r="S52" s="17" t="s">
        <v>1</v>
      </c>
      <c r="T52" s="18">
        <f ca="1">P$51*((N52/N$51)-(P52/P$51))*(O52-Q$51)</f>
        <v>1.2851735420407873E-5</v>
      </c>
      <c r="U52" s="18">
        <f ca="1">(N52-P52)*(O$51-Q$51)</f>
        <v>-1.2440247717086882E-5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ht="12" x14ac:dyDescent="0.2">
      <c r="D53" s="14"/>
      <c r="E53" s="2"/>
      <c r="F53" s="40" t="s">
        <v>58</v>
      </c>
      <c r="G53" s="44">
        <f ca="1">G51-G52</f>
        <v>1.0904629979242568E-2</v>
      </c>
      <c r="M53" s="34" t="str">
        <v>DUPONT</v>
      </c>
      <c r="N53" s="9">
        <f ca="1"/>
        <v>1.608418922586213E-2</v>
      </c>
      <c r="O53" s="9">
        <f ca="1"/>
        <v>-6.2079525385744308E-2</v>
      </c>
      <c r="P53" s="9">
        <f ca="1"/>
        <v>4.3909905338515604E-2</v>
      </c>
      <c r="Q53" s="9">
        <f t="shared" ca="1" si="15"/>
        <v>-6.2079525385744308E-2</v>
      </c>
      <c r="R53" s="17" t="s">
        <v>1</v>
      </c>
      <c r="S53" s="17" t="s">
        <v>1</v>
      </c>
      <c r="T53" s="18">
        <f ca="1">P$51*((N53/N$51)-(P53/P$51))*(O53-Q$51)</f>
        <v>1.8365651521642786E-5</v>
      </c>
      <c r="U53" s="18">
        <f ca="1">(N53-P53)*(O$51-Q$51)</f>
        <v>-8.1441473992321821E-6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ht="12" x14ac:dyDescent="0.2">
      <c r="F54" s="40" t="s">
        <v>59</v>
      </c>
      <c r="G54" s="44">
        <f ca="1">SUM(F49:I49)</f>
        <v>1.0904629979242506E-2</v>
      </c>
      <c r="K54" s="35" t="s">
        <v>48</v>
      </c>
      <c r="L54" s="35"/>
      <c r="M54" s="35"/>
      <c r="N54" s="5">
        <f ca="1">N55+N57</f>
        <v>-4.7899669948900978E-2</v>
      </c>
      <c r="O54" s="6">
        <f ca="1">(O55 * N55+O57 * N57)/N54</f>
        <v>-0.1042037607502055</v>
      </c>
      <c r="P54" s="5">
        <f ca="1">P55+P57</f>
        <v>1.6805939348716985E-3</v>
      </c>
      <c r="Q54" s="6">
        <f ca="1">(Q55 * P55+Q57 * P57)/P54</f>
        <v>0.62858266606375734</v>
      </c>
      <c r="R54" s="15">
        <f ca="1">(N54-P54)*(Q54-$G$52)</f>
        <v>-3.1175345064282992E-2</v>
      </c>
      <c r="S54" s="15">
        <f ca="1">S55+S57</f>
        <v>3.5100227987423238E-2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ht="12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1.3114967139174104E-2</v>
      </c>
      <c r="O55" s="9">
        <f ca="1">SUMPRODUCT(O56,N56)/SUM(N56)</f>
        <v>-7.6915225077699208E-3</v>
      </c>
      <c r="P55" s="9">
        <f ca="1">SUM(P56)</f>
        <v>1.5793817513670993E-2</v>
      </c>
      <c r="Q55" s="9">
        <f ca="1">SUMPRODUCT(Q56,P56)/SUM(P56)</f>
        <v>-7.6915225077699208E-3</v>
      </c>
      <c r="R55" s="15" t="s">
        <v>1</v>
      </c>
      <c r="S55" s="16">
        <f ca="1">N$54*((N55/N$54)-(P55/P$54))*(Q55-Q$54)</f>
        <v>-0.29476327087372955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ht="12" x14ac:dyDescent="0.2">
      <c r="M56" s="34" t="str">
        <f t="array" ref="M56:P56">A31:D31</f>
        <v>AT&amp;T</v>
      </c>
      <c r="N56" s="9">
        <f ca="1"/>
        <v>1.3114967139174104E-2</v>
      </c>
      <c r="O56" s="9">
        <f ca="1"/>
        <v>-7.6915225077699208E-3</v>
      </c>
      <c r="P56" s="9">
        <f ca="1"/>
        <v>1.5793817513670993E-2</v>
      </c>
      <c r="Q56" s="9">
        <f ca="1">O56</f>
        <v>-7.6915225077699208E-3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ht="12" x14ac:dyDescent="0.2">
      <c r="K57" s="35"/>
      <c r="L57" s="35" t="s">
        <v>53</v>
      </c>
      <c r="M57" s="35"/>
      <c r="N57" s="9">
        <f ca="1">SUM(N58)</f>
        <v>-6.1014637088075085E-2</v>
      </c>
      <c r="O57" s="9">
        <f ca="1">SUMPRODUCT(O58,N58)/SUM(N58)</f>
        <v>-8.3458659353461001E-2</v>
      </c>
      <c r="P57" s="9">
        <f ca="1">SUM(P58)</f>
        <v>-1.4113223578799294E-2</v>
      </c>
      <c r="Q57" s="9">
        <f ca="1">SUMPRODUCT(Q58,P58)/SUM(P58)</f>
        <v>-8.3458659353461001E-2</v>
      </c>
      <c r="R57" s="15" t="s">
        <v>1</v>
      </c>
      <c r="S57" s="16">
        <f ca="1">N$54*((N57/N$54)-(P57/P$54))*(Q57-Q$54)</f>
        <v>0.32986349886115279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ht="12" x14ac:dyDescent="0.2">
      <c r="M58" s="34" t="str">
        <f t="array" ref="M58:P58">A32:D32</f>
        <v>VERIZON COMM</v>
      </c>
      <c r="N58" s="9">
        <f ca="1"/>
        <v>-6.1014637088075085E-2</v>
      </c>
      <c r="O58" s="9">
        <f ca="1"/>
        <v>-8.3458659353461001E-2</v>
      </c>
      <c r="P58" s="9">
        <f ca="1"/>
        <v>-1.4113223578799294E-2</v>
      </c>
      <c r="Q58" s="9">
        <f ca="1">O58</f>
        <v>-8.3458659353461001E-2</v>
      </c>
      <c r="R58" s="17">
        <v>0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15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15">
      <c r="K60" s="36"/>
      <c r="L60" s="37"/>
      <c r="M60" s="36"/>
      <c r="R60" s="19"/>
      <c r="S60" s="19"/>
      <c r="T60" s="19"/>
      <c r="U60" s="19"/>
    </row>
    <row r="61" spans="1:30" x14ac:dyDescent="0.15">
      <c r="O61" s="2"/>
    </row>
    <row r="62" spans="1:30" x14ac:dyDescent="0.15">
      <c r="M62" s="38"/>
    </row>
    <row r="64" spans="1:30" x14ac:dyDescent="0.15">
      <c r="P64" s="5"/>
    </row>
  </sheetData>
  <sheetProtection selectLockedCells="1" selectUnlockedCells="1"/>
  <mergeCells count="2">
    <mergeCell ref="K1:N1"/>
    <mergeCell ref="A36:E36"/>
  </mergeCells>
  <phoneticPr fontId="43" type="noConversion"/>
  <pageMargins left="0.1701388888888889" right="0.1701388888888889" top="0.1701388888888889" bottom="0.1701388888888889" header="0.51180555555555551" footer="0.51180555555555551"/>
  <pageSetup firstPageNumber="0" orientation="landscape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"/>
  <sheetViews>
    <sheetView topLeftCell="A28" workbookViewId="0">
      <selection activeCell="I55" sqref="I55"/>
    </sheetView>
  </sheetViews>
  <sheetFormatPr defaultRowHeight="11.25" x14ac:dyDescent="0.15"/>
  <cols>
    <col min="1" max="1" width="18.7109375" style="4" bestFit="1" customWidth="1"/>
    <col min="2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17.5703125" style="4" bestFit="1" customWidth="1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ht="15" x14ac:dyDescent="0.25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8" t="s">
        <v>67</v>
      </c>
      <c r="L1" s="71"/>
      <c r="M1" s="71"/>
      <c r="N1" s="71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15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ht="12" x14ac:dyDescent="0.2">
      <c r="A3" s="33" t="s">
        <v>9</v>
      </c>
      <c r="B3" s="11">
        <f ca="1">RAND()/15</f>
        <v>1.8405069255281663E-2</v>
      </c>
      <c r="C3" s="11">
        <f ca="1">(2*RAND() -1)/10</f>
        <v>-4.4085529338370663E-2</v>
      </c>
      <c r="D3" s="11">
        <f ca="1">RAND()/15</f>
        <v>8.9311530110986661E-3</v>
      </c>
      <c r="E3" s="3" t="s">
        <v>52</v>
      </c>
      <c r="F3" s="3" t="s">
        <v>46</v>
      </c>
      <c r="G3" s="58">
        <f t="array" aca="1" ref="G3:H5" ca="1">T6:U8</f>
        <v>-3.1325681793395702E-3</v>
      </c>
      <c r="H3" s="58">
        <f ca="1"/>
        <v>-3.4870820177775334E-4</v>
      </c>
      <c r="I3" s="66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ht="12" x14ac:dyDescent="0.2">
      <c r="A4" s="33" t="s">
        <v>28</v>
      </c>
      <c r="B4" s="11">
        <f t="shared" ref="B4:B31" ca="1" si="0">RAND()/15</f>
        <v>9.8533499875603711E-3</v>
      </c>
      <c r="C4" s="11">
        <f t="shared" ref="C4:C32" ca="1" si="1">(2*RAND() -1)/10</f>
        <v>1.147583277704003E-2</v>
      </c>
      <c r="D4" s="11">
        <f t="shared" ref="D4:D31" ca="1" si="2">RAND()/15</f>
        <v>5.7644779848537428E-2</v>
      </c>
      <c r="E4" s="3" t="s">
        <v>52</v>
      </c>
      <c r="F4" s="3" t="s">
        <v>46</v>
      </c>
      <c r="G4" s="58">
        <f ca="1"/>
        <v>1.426067720392725E-4</v>
      </c>
      <c r="H4" s="58">
        <f ca="1"/>
        <v>1.7590680704446208E-3</v>
      </c>
      <c r="I4" s="66"/>
      <c r="K4" s="35" t="s">
        <v>46</v>
      </c>
      <c r="L4" s="35"/>
      <c r="M4" s="35"/>
      <c r="N4" s="5">
        <f ca="1">N5+N9</f>
        <v>0.10100795593561515</v>
      </c>
      <c r="O4" s="6">
        <f ca="1">(O5 * N5+O9 * N9)/N4</f>
        <v>-1.2408119391073101E-2</v>
      </c>
      <c r="P4" s="5">
        <f ca="1">P5+P9</f>
        <v>0.20499956973134614</v>
      </c>
      <c r="Q4" s="6">
        <f ca="1">(Q5 * P5+Q9 * P9)/P4</f>
        <v>9.0424385552676061E-3</v>
      </c>
      <c r="R4" s="15">
        <f ca="1">(N4-P4)*(Q4-$G$52)</f>
        <v>-1.7927329502715349E-3</v>
      </c>
      <c r="S4" s="16">
        <f ca="1">S5+S9</f>
        <v>-2.9096080375106879E-4</v>
      </c>
      <c r="T4" s="16">
        <f ca="1">T5+T9</f>
        <v>-4.7931866365738046E-3</v>
      </c>
      <c r="U4" s="16">
        <f ca="1">U5+U9</f>
        <v>2.9174704284865324E-3</v>
      </c>
      <c r="V4" s="8"/>
      <c r="W4" s="28"/>
      <c r="X4" s="28"/>
      <c r="Y4" s="28"/>
      <c r="Z4" s="28"/>
    </row>
    <row r="5" spans="1:30" s="7" customFormat="1" ht="12" x14ac:dyDescent="0.2">
      <c r="A5" s="33" t="s">
        <v>7</v>
      </c>
      <c r="B5" s="11">
        <f t="shared" ca="1" si="0"/>
        <v>2.2325193484775091E-3</v>
      </c>
      <c r="C5" s="11">
        <f t="shared" ca="1" si="1"/>
        <v>4.3372637684685779E-2</v>
      </c>
      <c r="D5" s="11">
        <f t="shared" ca="1" si="2"/>
        <v>3.3064717641015109E-2</v>
      </c>
      <c r="E5" s="3" t="s">
        <v>52</v>
      </c>
      <c r="F5" s="3" t="s">
        <v>46</v>
      </c>
      <c r="G5" s="58">
        <f ca="1"/>
        <v>-6.775305954268198E-4</v>
      </c>
      <c r="H5" s="58">
        <f ca="1"/>
        <v>1.134846471758425E-3</v>
      </c>
      <c r="I5" s="66"/>
      <c r="K5" s="35"/>
      <c r="L5" s="35" t="s">
        <v>52</v>
      </c>
      <c r="M5" s="35"/>
      <c r="N5" s="9">
        <f ca="1">SUM(N6:N8)</f>
        <v>3.0490938591319544E-2</v>
      </c>
      <c r="O5" s="9">
        <f ca="1">SUMPRODUCT(O6:O8,N6:N8)/SUM(N6:N8)</f>
        <v>-1.9726895885823735E-2</v>
      </c>
      <c r="P5" s="9">
        <f ca="1">SUM(P6:P8)</f>
        <v>9.9640650500651198E-2</v>
      </c>
      <c r="Q5" s="9">
        <f ca="1">SUMPRODUCT(Q6:Q8,P6:P8)/SUM(P6:P8)</f>
        <v>1.7080290581743027E-2</v>
      </c>
      <c r="R5" s="15" t="s">
        <v>1</v>
      </c>
      <c r="S5" s="16">
        <f ca="1">N$4*((N5/N$4)-(P5/P$4))*(Q5-Q$4)</f>
        <v>-1.4953843982151293E-4</v>
      </c>
      <c r="T5" s="16">
        <f ca="1">SUM(T6:T8)</f>
        <v>-3.6674920027271176E-3</v>
      </c>
      <c r="U5" s="16">
        <f ca="1">SUM(U6:U8)</f>
        <v>2.5452063404252925E-3</v>
      </c>
      <c r="V5" s="8"/>
      <c r="W5" s="28"/>
      <c r="X5" s="28"/>
      <c r="Y5" s="28"/>
      <c r="Z5" s="28"/>
    </row>
    <row r="6" spans="1:30" ht="12" x14ac:dyDescent="0.2">
      <c r="A6" s="33" t="s">
        <v>8</v>
      </c>
      <c r="B6" s="11">
        <f t="shared" ca="1" si="0"/>
        <v>1.1005337225177315E-2</v>
      </c>
      <c r="C6" s="11">
        <f t="shared" ca="1" si="1"/>
        <v>3.3030814107500216E-2</v>
      </c>
      <c r="D6" s="11">
        <f t="shared" ca="1" si="2"/>
        <v>3.8915510989014253E-2</v>
      </c>
      <c r="E6" s="3" t="s">
        <v>53</v>
      </c>
      <c r="F6" s="3" t="s">
        <v>46</v>
      </c>
      <c r="G6" s="58">
        <f t="array" aca="1" ref="G6:H7" ca="1">T10:U11</f>
        <v>-7.0990656185806946E-4</v>
      </c>
      <c r="H6" s="58">
        <f ca="1"/>
        <v>2.9820287703299166E-4</v>
      </c>
      <c r="I6" s="66"/>
      <c r="M6" s="34" t="str">
        <f t="array" ref="M6:P8">A3:D5</f>
        <v>GENERAL MOTORS</v>
      </c>
      <c r="N6" s="9">
        <f ca="1"/>
        <v>1.8405069255281663E-2</v>
      </c>
      <c r="O6" s="9">
        <f ca="1"/>
        <v>-4.4085529338370663E-2</v>
      </c>
      <c r="P6" s="9">
        <f ca="1"/>
        <v>8.9311530110986661E-3</v>
      </c>
      <c r="Q6" s="9">
        <f ca="1">O6</f>
        <v>-4.4085529338370663E-2</v>
      </c>
      <c r="R6" s="17" t="s">
        <v>1</v>
      </c>
      <c r="S6" s="17" t="s">
        <v>1</v>
      </c>
      <c r="T6" s="18">
        <f ca="1">P$5*((N6/N$5)-(P6/P$5))*(O6-Q$5)</f>
        <v>-3.1325681793395702E-3</v>
      </c>
      <c r="U6" s="18">
        <f ca="1">(N6-P6)*(O$5-Q$5)</f>
        <v>-3.4870820177775334E-4</v>
      </c>
      <c r="V6" s="8"/>
      <c r="W6" s="28"/>
      <c r="X6" s="28"/>
      <c r="Y6" s="28"/>
      <c r="Z6" s="28"/>
      <c r="AA6" s="7"/>
      <c r="AB6" s="7"/>
      <c r="AC6" s="7"/>
      <c r="AD6" s="7"/>
    </row>
    <row r="7" spans="1:30" ht="12" x14ac:dyDescent="0.2">
      <c r="A7" s="33" t="s">
        <v>20</v>
      </c>
      <c r="B7" s="11">
        <f t="shared" ca="1" si="0"/>
        <v>5.9511680119118289E-2</v>
      </c>
      <c r="C7" s="11">
        <f t="shared" ca="1" si="1"/>
        <v>-1.706122985753784E-2</v>
      </c>
      <c r="D7" s="11">
        <f t="shared" ca="1" si="2"/>
        <v>6.6443408241680699E-2</v>
      </c>
      <c r="E7" s="3" t="s">
        <v>53</v>
      </c>
      <c r="F7" s="3" t="s">
        <v>46</v>
      </c>
      <c r="G7" s="58">
        <f ca="1"/>
        <v>-4.1578807198861743E-4</v>
      </c>
      <c r="H7" s="58">
        <f ca="1"/>
        <v>7.4061211028248364E-5</v>
      </c>
      <c r="I7" s="66"/>
      <c r="M7" s="34" t="str">
        <v>HOME DEPOT</v>
      </c>
      <c r="N7" s="9">
        <f ca="1"/>
        <v>9.8533499875603711E-3</v>
      </c>
      <c r="O7" s="9">
        <f ca="1"/>
        <v>1.147583277704003E-2</v>
      </c>
      <c r="P7" s="9">
        <f ca="1"/>
        <v>5.7644779848537428E-2</v>
      </c>
      <c r="Q7" s="9">
        <f t="shared" ref="Q7:Q8" ca="1" si="3">O7</f>
        <v>1.147583277704003E-2</v>
      </c>
      <c r="R7" s="17" t="s">
        <v>1</v>
      </c>
      <c r="S7" s="17" t="s">
        <v>1</v>
      </c>
      <c r="T7" s="18">
        <f ca="1">P$5*((N7/N$5)-(P7/P$5))*(O7-Q$5)</f>
        <v>1.426067720392725E-4</v>
      </c>
      <c r="U7" s="18">
        <f ca="1">(N7-P7)*(O$5-Q$5)</f>
        <v>1.7590680704446208E-3</v>
      </c>
      <c r="V7" s="8"/>
      <c r="W7" s="28"/>
      <c r="X7" s="28"/>
      <c r="Y7" s="28"/>
      <c r="Z7" s="28"/>
      <c r="AA7" s="7"/>
      <c r="AB7" s="7"/>
      <c r="AC7" s="7"/>
      <c r="AD7" s="7"/>
    </row>
    <row r="8" spans="1:30" ht="12" x14ac:dyDescent="0.2">
      <c r="A8" s="33" t="s">
        <v>15</v>
      </c>
      <c r="B8" s="11">
        <f t="shared" ca="1" si="0"/>
        <v>6.2974607460773768E-2</v>
      </c>
      <c r="C8" s="11">
        <f t="shared" ca="1" si="1"/>
        <v>3.0218044237926022E-2</v>
      </c>
      <c r="D8" s="11">
        <f t="shared" ca="1" si="2"/>
        <v>4.6551871068065784E-2</v>
      </c>
      <c r="E8" s="3" t="s">
        <v>52</v>
      </c>
      <c r="F8" s="3" t="s">
        <v>10</v>
      </c>
      <c r="G8" s="58">
        <f t="array" aca="1" ref="G8:H9" ca="1">T14:U15</f>
        <v>-4.0582371336362266E-5</v>
      </c>
      <c r="H8" s="58">
        <f ca="1"/>
        <v>-1.4033731682827903E-5</v>
      </c>
      <c r="I8" s="66"/>
      <c r="M8" s="34" t="str">
        <v>MCDONALD'S</v>
      </c>
      <c r="N8" s="9">
        <f ca="1"/>
        <v>2.2325193484775091E-3</v>
      </c>
      <c r="O8" s="9">
        <f ca="1"/>
        <v>4.3372637684685779E-2</v>
      </c>
      <c r="P8" s="9">
        <f ca="1"/>
        <v>3.3064717641015109E-2</v>
      </c>
      <c r="Q8" s="9">
        <f t="shared" ca="1" si="3"/>
        <v>4.3372637684685779E-2</v>
      </c>
      <c r="R8" s="17" t="s">
        <v>1</v>
      </c>
      <c r="S8" s="17" t="s">
        <v>1</v>
      </c>
      <c r="T8" s="18">
        <f ca="1">P$5*((N8/N$5)-(P8/P$5))*(O8-Q$5)</f>
        <v>-6.775305954268198E-4</v>
      </c>
      <c r="U8" s="18">
        <f ca="1">(N8-P8)*(O$5-Q$5)</f>
        <v>1.134846471758425E-3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ht="12" x14ac:dyDescent="0.2">
      <c r="A9" s="33" t="s">
        <v>16</v>
      </c>
      <c r="B9" s="11">
        <f t="shared" ca="1" si="0"/>
        <v>2.4861725194113372E-4</v>
      </c>
      <c r="C9" s="11">
        <f t="shared" ca="1" si="1"/>
        <v>3.19234905800748E-2</v>
      </c>
      <c r="D9" s="11">
        <f t="shared" ca="1" si="2"/>
        <v>4.7490831498765311E-2</v>
      </c>
      <c r="E9" s="3" t="s">
        <v>52</v>
      </c>
      <c r="F9" s="3" t="s">
        <v>10</v>
      </c>
      <c r="G9" s="58">
        <f ca="1"/>
        <v>-3.978000086471033E-5</v>
      </c>
      <c r="H9" s="58">
        <f ca="1"/>
        <v>4.0369920273272991E-5</v>
      </c>
      <c r="I9" s="66"/>
      <c r="K9" s="35"/>
      <c r="L9" s="35" t="s">
        <v>53</v>
      </c>
      <c r="M9" s="35"/>
      <c r="N9" s="9">
        <f ca="1">SUM(N10:N11)</f>
        <v>7.0517017344295607E-2</v>
      </c>
      <c r="O9" s="9">
        <f ca="1">SUMPRODUCT(O10:O11,N10:N11)/SUM(N10:N11)</f>
        <v>-9.2435447526495081E-3</v>
      </c>
      <c r="P9" s="9">
        <f ca="1">SUM(P10:P11)</f>
        <v>0.10535891923069496</v>
      </c>
      <c r="Q9" s="9">
        <f ca="1">SUMPRODUCT(Q10:Q11,P10:P11)/SUM(P10:P11)</f>
        <v>1.4408343399440146E-3</v>
      </c>
      <c r="R9" s="15" t="s">
        <v>1</v>
      </c>
      <c r="S9" s="16">
        <f ca="1">N$4*((N9/N$4)-(P9/P$4))*(Q9-Q$4)</f>
        <v>-1.4142236392955586E-4</v>
      </c>
      <c r="T9" s="16">
        <f ca="1">SUM(T10:T11)</f>
        <v>-1.1256946338466869E-3</v>
      </c>
      <c r="U9" s="16">
        <f ca="1">SUM(U10:U11)</f>
        <v>3.7226408806124002E-4</v>
      </c>
      <c r="V9" s="8"/>
      <c r="W9" s="28"/>
      <c r="X9" s="28"/>
      <c r="Y9" s="28"/>
      <c r="Z9" s="28"/>
    </row>
    <row r="10" spans="1:30" ht="12" x14ac:dyDescent="0.2">
      <c r="A10" s="33" t="s">
        <v>23</v>
      </c>
      <c r="B10" s="11">
        <f t="shared" ca="1" si="0"/>
        <v>5.8205250674904237E-2</v>
      </c>
      <c r="C10" s="11">
        <f t="shared" ca="1" si="1"/>
        <v>-4.5335541506420537E-2</v>
      </c>
      <c r="D10" s="11">
        <f t="shared" ca="1" si="2"/>
        <v>2.1811444943700495E-2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0</v>
      </c>
      <c r="I10" s="66"/>
      <c r="M10" s="34" t="str">
        <f t="array" ref="M10:P11">A6:D7</f>
        <v>WALMART</v>
      </c>
      <c r="N10" s="9">
        <f ca="1"/>
        <v>1.1005337225177315E-2</v>
      </c>
      <c r="O10" s="9">
        <f ca="1"/>
        <v>3.3030814107500216E-2</v>
      </c>
      <c r="P10" s="9">
        <f ca="1"/>
        <v>3.8915510989014253E-2</v>
      </c>
      <c r="Q10" s="9">
        <f t="shared" ref="Q10:Q11" ca="1" si="4">O10</f>
        <v>3.3030814107500216E-2</v>
      </c>
      <c r="R10" s="17" t="s">
        <v>1</v>
      </c>
      <c r="S10" s="17" t="s">
        <v>1</v>
      </c>
      <c r="T10" s="18">
        <f ca="1">P$9*((N10/N$9)-(P10/P$9))*(O10-Q$9)</f>
        <v>-7.0990656185806946E-4</v>
      </c>
      <c r="U10" s="18">
        <f ca="1">(N10-P10)*(O$9-Q$9)</f>
        <v>2.9820287703299166E-4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ht="12" x14ac:dyDescent="0.2">
      <c r="A11" s="33" t="s">
        <v>27</v>
      </c>
      <c r="B11" s="11">
        <f t="shared" ca="1" si="0"/>
        <v>3.1432127557227331E-2</v>
      </c>
      <c r="C11" s="11">
        <f t="shared" ca="1" si="1"/>
        <v>-5.2577226755815928E-2</v>
      </c>
      <c r="D11" s="11">
        <f t="shared" ca="1" si="2"/>
        <v>2.1965182541610128E-2</v>
      </c>
      <c r="E11" s="3" t="s">
        <v>52</v>
      </c>
      <c r="F11" s="3" t="s">
        <v>19</v>
      </c>
      <c r="G11" s="58">
        <f t="array" aca="1" ref="G11:H12" ca="1">T20:U21</f>
        <v>-6.9917962867467021E-5</v>
      </c>
      <c r="H11" s="58">
        <f ca="1"/>
        <v>-4.9377443739176363E-5</v>
      </c>
      <c r="I11" s="66"/>
      <c r="M11" s="34" t="str">
        <v>DISNEY (WALT)</v>
      </c>
      <c r="N11" s="9">
        <f ca="1"/>
        <v>5.9511680119118289E-2</v>
      </c>
      <c r="O11" s="9">
        <f ca="1"/>
        <v>-1.706122985753784E-2</v>
      </c>
      <c r="P11" s="9">
        <f ca="1"/>
        <v>6.6443408241680699E-2</v>
      </c>
      <c r="Q11" s="9">
        <f t="shared" ca="1" si="4"/>
        <v>-1.706122985753784E-2</v>
      </c>
      <c r="R11" s="17" t="s">
        <v>1</v>
      </c>
      <c r="S11" s="17" t="s">
        <v>1</v>
      </c>
      <c r="T11" s="18">
        <f ca="1">P$9*((N11/N$9)-(P11/P$9))*(O11-Q$9)</f>
        <v>-4.1578807198861743E-4</v>
      </c>
      <c r="U11" s="18">
        <f ca="1">(N11-P11)*(O$9-Q$9)</f>
        <v>7.4061211028248364E-5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ht="12" x14ac:dyDescent="0.2">
      <c r="A12" s="33" t="s">
        <v>18</v>
      </c>
      <c r="B12" s="11">
        <f t="shared" ca="1" si="0"/>
        <v>1.0093234750279057E-2</v>
      </c>
      <c r="C12" s="11">
        <f t="shared" ca="1" si="1"/>
        <v>-1.4206578540686831E-2</v>
      </c>
      <c r="D12" s="11">
        <f t="shared" ca="1" si="2"/>
        <v>1.3405098764663507E-2</v>
      </c>
      <c r="E12" s="3" t="s">
        <v>52</v>
      </c>
      <c r="F12" s="3" t="s">
        <v>19</v>
      </c>
      <c r="G12" s="58">
        <f ca="1"/>
        <v>-1.1456542352151659E-4</v>
      </c>
      <c r="H12" s="58">
        <f ca="1"/>
        <v>1.7273933541633593E-5</v>
      </c>
      <c r="I12" s="66"/>
      <c r="K12" s="35" t="s">
        <v>10</v>
      </c>
      <c r="L12" s="35"/>
      <c r="M12" s="35"/>
      <c r="N12" s="5">
        <f ca="1">N13+N16</f>
        <v>0.12142847538761914</v>
      </c>
      <c r="O12" s="6">
        <f ca="1">(O13 * N13+O16 * N16)/N12</f>
        <v>-5.9941488264940446E-3</v>
      </c>
      <c r="P12" s="5">
        <f ca="1">P13+P16</f>
        <v>0.11585414751053158</v>
      </c>
      <c r="Q12" s="6">
        <f ca="1">(Q13 * P13+Q16 * P16)/P12</f>
        <v>1.6692936638697819E-2</v>
      </c>
      <c r="R12" s="15">
        <f ca="1">(N12-P12)*(Q12-$G$52)</f>
        <v>1.3874337656579237E-4</v>
      </c>
      <c r="S12" s="15">
        <f ca="1">S13+S16</f>
        <v>-2.7008320154162345E-3</v>
      </c>
      <c r="T12" s="16">
        <f ca="1">T13+T16</f>
        <v>-8.0362372201072589E-5</v>
      </c>
      <c r="U12" s="16">
        <f ca="1">U13+U16</f>
        <v>2.6336188590445086E-5</v>
      </c>
      <c r="V12" s="8"/>
      <c r="W12" s="28"/>
      <c r="X12" s="28"/>
      <c r="Y12" s="28"/>
      <c r="Z12" s="28"/>
    </row>
    <row r="13" spans="1:30" s="7" customFormat="1" ht="12" x14ac:dyDescent="0.2">
      <c r="A13" s="33" t="s">
        <v>29</v>
      </c>
      <c r="B13" s="11">
        <f t="shared" ca="1" si="0"/>
        <v>3.866444359928934E-2</v>
      </c>
      <c r="C13" s="11">
        <f t="shared" ca="1" si="1"/>
        <v>-2.3607756946279812E-2</v>
      </c>
      <c r="D13" s="11">
        <f t="shared" ca="1" si="2"/>
        <v>4.9238118265505233E-2</v>
      </c>
      <c r="E13" s="3" t="s">
        <v>52</v>
      </c>
      <c r="F13" s="3" t="s">
        <v>25</v>
      </c>
      <c r="G13" s="58">
        <f t="array" aca="1" ref="G13:H14" ca="1">T24:U25</f>
        <v>2.2370262598690746E-4</v>
      </c>
      <c r="H13" s="58">
        <f ca="1"/>
        <v>-4.8626346405588599E-5</v>
      </c>
      <c r="I13" s="66"/>
      <c r="K13" s="35"/>
      <c r="L13" s="35" t="s">
        <v>52</v>
      </c>
      <c r="M13" s="35"/>
      <c r="N13" s="9">
        <f ca="1">SUM(N14:N15)</f>
        <v>6.3223224712714896E-2</v>
      </c>
      <c r="O13" s="9">
        <f ca="1">SUMPRODUCT(O14:O15,N14:N15)/SUM(N14:N15)</f>
        <v>3.0224750687729E-2</v>
      </c>
      <c r="P13" s="9">
        <f ca="1">SUM(P14:P15)</f>
        <v>9.4042702566831088E-2</v>
      </c>
      <c r="Q13" s="9">
        <f ca="1">SUMPRODUCT(Q14:Q15,P14:P15)/SUM(P14:P15)</f>
        <v>3.1079281342502169E-2</v>
      </c>
      <c r="R13" s="15" t="s">
        <v>1</v>
      </c>
      <c r="S13" s="16">
        <f ca="1">N$12*((N13/N$12)-(P13/P$12))*(Q13-Q$12)</f>
        <v>-5.0847595940473154E-4</v>
      </c>
      <c r="T13" s="16">
        <f ca="1">SUM(T14:T15)</f>
        <v>-8.0362372201072589E-5</v>
      </c>
      <c r="U13" s="16">
        <f ca="1">SUM(U14:U15)</f>
        <v>2.6336188590445086E-5</v>
      </c>
      <c r="V13" s="8"/>
      <c r="W13" s="28"/>
      <c r="X13" s="28"/>
      <c r="Y13" s="28"/>
      <c r="Z13" s="28"/>
    </row>
    <row r="14" spans="1:30" ht="12" x14ac:dyDescent="0.2">
      <c r="A14" s="33" t="s">
        <v>24</v>
      </c>
      <c r="B14" s="11">
        <f t="shared" ca="1" si="0"/>
        <v>2.8023942991214558E-2</v>
      </c>
      <c r="C14" s="11">
        <f t="shared" ca="1" si="1"/>
        <v>-8.3534433105889455E-2</v>
      </c>
      <c r="D14" s="11">
        <f t="shared" ca="1" si="2"/>
        <v>4.864356391151526E-2</v>
      </c>
      <c r="E14" s="3" t="s">
        <v>52</v>
      </c>
      <c r="F14" s="3" t="s">
        <v>25</v>
      </c>
      <c r="G14" s="58">
        <f ca="1"/>
        <v>2.2643686993583867E-4</v>
      </c>
      <c r="H14" s="58">
        <f ca="1"/>
        <v>-9.4825768833806421E-5</v>
      </c>
      <c r="I14" s="66"/>
      <c r="M14" s="34" t="str">
        <f t="array" ref="M14:P15">A8:D9</f>
        <v>COCA-COLA</v>
      </c>
      <c r="N14" s="9">
        <f ca="1"/>
        <v>6.2974607460773768E-2</v>
      </c>
      <c r="O14" s="9">
        <f ca="1"/>
        <v>3.0218044237926022E-2</v>
      </c>
      <c r="P14" s="9">
        <f ca="1"/>
        <v>4.6551871068065784E-2</v>
      </c>
      <c r="Q14" s="9">
        <f t="shared" ref="Q14:Q15" ca="1" si="5">O14</f>
        <v>3.0218044237926022E-2</v>
      </c>
      <c r="R14" s="17" t="s">
        <v>1</v>
      </c>
      <c r="S14" s="17" t="s">
        <v>1</v>
      </c>
      <c r="T14" s="18">
        <f ca="1">P$13*((N14/N$13)-(P14/P$13))*(O14-Q$13)</f>
        <v>-4.0582371336362266E-5</v>
      </c>
      <c r="U14" s="18">
        <f ca="1">(N14-P14)*(O$13-Q$13)</f>
        <v>-1.4033731682827903E-5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ht="12" x14ac:dyDescent="0.2">
      <c r="A15" s="33" t="s">
        <v>30</v>
      </c>
      <c r="B15" s="11">
        <f t="shared" ca="1" si="0"/>
        <v>5.3908316357476865E-2</v>
      </c>
      <c r="C15" s="11">
        <f t="shared" ca="1" si="1"/>
        <v>-9.6010291673327419E-2</v>
      </c>
      <c r="D15" s="11">
        <f t="shared" ca="1" si="2"/>
        <v>1.4412196052867735E-3</v>
      </c>
      <c r="E15" s="3" t="s">
        <v>53</v>
      </c>
      <c r="F15" s="3" t="s">
        <v>25</v>
      </c>
      <c r="G15" s="58">
        <f t="array" aca="1" ref="G15:H16" ca="1">T27:U28</f>
        <v>-3.1388978644138008E-3</v>
      </c>
      <c r="H15" s="58">
        <f ca="1"/>
        <v>-4.2909717552457802E-3</v>
      </c>
      <c r="I15" s="66"/>
      <c r="M15" s="34" t="str">
        <v>KRAFT FOODS</v>
      </c>
      <c r="N15" s="9">
        <f ca="1"/>
        <v>2.4861725194113372E-4</v>
      </c>
      <c r="O15" s="9">
        <f ca="1"/>
        <v>3.19234905800748E-2</v>
      </c>
      <c r="P15" s="9">
        <f ca="1"/>
        <v>4.7490831498765311E-2</v>
      </c>
      <c r="Q15" s="9">
        <f t="shared" ca="1" si="5"/>
        <v>3.19234905800748E-2</v>
      </c>
      <c r="R15" s="17" t="s">
        <v>1</v>
      </c>
      <c r="S15" s="17" t="s">
        <v>1</v>
      </c>
      <c r="T15" s="18">
        <f ca="1">P$13*((N15/N$13)-(P15/P$13))*(O15-Q$13)</f>
        <v>-3.978000086471033E-5</v>
      </c>
      <c r="U15" s="18">
        <f ca="1">(N15-P15)*(O$13-Q$13)</f>
        <v>4.0369920273272991E-5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ht="12" x14ac:dyDescent="0.2">
      <c r="A16" s="33" t="s">
        <v>31</v>
      </c>
      <c r="B16" s="11">
        <f t="shared" ca="1" si="0"/>
        <v>4.5346490958515277E-2</v>
      </c>
      <c r="C16" s="11">
        <f t="shared" ca="1" si="1"/>
        <v>6.5319022549934852E-2</v>
      </c>
      <c r="D16" s="11">
        <f t="shared" ca="1" si="2"/>
        <v>3.8380317406216211E-2</v>
      </c>
      <c r="E16" s="3" t="s">
        <v>53</v>
      </c>
      <c r="F16" s="3" t="s">
        <v>25</v>
      </c>
      <c r="G16" s="58">
        <f ca="1"/>
        <v>-1.1786877876245104E-4</v>
      </c>
      <c r="H16" s="58">
        <f ca="1"/>
        <v>-5.6972189820675976E-4</v>
      </c>
      <c r="I16" s="66"/>
      <c r="K16" s="35"/>
      <c r="L16" s="35" t="s">
        <v>53</v>
      </c>
      <c r="M16" s="35"/>
      <c r="N16" s="9">
        <f ca="1">SUM(N17)</f>
        <v>5.8205250674904237E-2</v>
      </c>
      <c r="O16" s="9">
        <f ca="1">SUMPRODUCT(O17,N17)/SUM(N17)</f>
        <v>-4.5335541506420537E-2</v>
      </c>
      <c r="P16" s="9">
        <f ca="1">SUM(P17)</f>
        <v>2.1811444943700495E-2</v>
      </c>
      <c r="Q16" s="9">
        <f ca="1">SUMPRODUCT(Q17,P17)/SUM(P17)</f>
        <v>-4.5335541506420537E-2</v>
      </c>
      <c r="R16" s="15" t="s">
        <v>1</v>
      </c>
      <c r="S16" s="16">
        <f ca="1">N$12*((N16/N$12)-(P16/P$12))*(Q16-Q$12)</f>
        <v>-2.1923560560115031E-3</v>
      </c>
      <c r="T16" s="16">
        <f ca="1">T17</f>
        <v>0</v>
      </c>
      <c r="U16" s="16">
        <f ca="1">U17</f>
        <v>0</v>
      </c>
      <c r="V16" s="8"/>
      <c r="W16" s="28"/>
      <c r="X16" s="28"/>
      <c r="Y16" s="28"/>
      <c r="Z16" s="28"/>
    </row>
    <row r="17" spans="1:30" ht="12" x14ac:dyDescent="0.2">
      <c r="A17" s="33" t="s">
        <v>2</v>
      </c>
      <c r="B17" s="11">
        <f t="shared" ca="1" si="0"/>
        <v>1.2045864172899516E-2</v>
      </c>
      <c r="C17" s="11">
        <f t="shared" ca="1" si="1"/>
        <v>7.1394469478467698E-2</v>
      </c>
      <c r="D17" s="11">
        <f t="shared" ca="1" si="2"/>
        <v>3.4220820627168171E-2</v>
      </c>
      <c r="E17" s="3" t="s">
        <v>52</v>
      </c>
      <c r="F17" s="3" t="s">
        <v>3</v>
      </c>
      <c r="G17" s="58">
        <f t="array" aca="1" ref="G17:H18" ca="1">T31:U32</f>
        <v>-1.4197328382654551E-4</v>
      </c>
      <c r="H17" s="58">
        <f ca="1"/>
        <v>1.5379137740691525E-4</v>
      </c>
      <c r="I17" s="66"/>
      <c r="M17" s="34" t="str">
        <f t="array" ref="M17:P17">A10:D10</f>
        <v>PROCTER &amp; GAMBLE</v>
      </c>
      <c r="N17" s="9">
        <f ca="1"/>
        <v>5.8205250674904237E-2</v>
      </c>
      <c r="O17" s="9">
        <f ca="1"/>
        <v>-4.5335541506420537E-2</v>
      </c>
      <c r="P17" s="9">
        <f ca="1"/>
        <v>2.1811444943700495E-2</v>
      </c>
      <c r="Q17" s="9">
        <f ca="1">O17</f>
        <v>-4.5335541506420537E-2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0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ht="12" x14ac:dyDescent="0.2">
      <c r="A18" s="33" t="s">
        <v>12</v>
      </c>
      <c r="B18" s="11">
        <f t="shared" ca="1" si="0"/>
        <v>3.184022378702725E-2</v>
      </c>
      <c r="C18" s="11">
        <f t="shared" ca="1" si="1"/>
        <v>5.1648165238667068E-2</v>
      </c>
      <c r="D18" s="11">
        <f t="shared" ca="1" si="2"/>
        <v>2.0470922620019521E-2</v>
      </c>
      <c r="E18" s="3" t="s">
        <v>52</v>
      </c>
      <c r="F18" s="3" t="s">
        <v>3</v>
      </c>
      <c r="G18" s="58">
        <f ca="1"/>
        <v>-2.3733382074958115E-4</v>
      </c>
      <c r="H18" s="58">
        <f ca="1"/>
        <v>-7.8850233155320739E-5</v>
      </c>
      <c r="I18" s="66"/>
      <c r="K18" s="35" t="s">
        <v>19</v>
      </c>
      <c r="L18" s="35"/>
      <c r="M18" s="35"/>
      <c r="N18" s="5">
        <f t="array" aca="1" ref="N18:Q18" ca="1">N19:Q19</f>
        <v>4.1525362307506392E-2</v>
      </c>
      <c r="O18" s="6">
        <f ca="1"/>
        <v>-4.325078290476092E-2</v>
      </c>
      <c r="P18" s="9">
        <f ca="1"/>
        <v>3.5370281306273635E-2</v>
      </c>
      <c r="Q18" s="9">
        <f ca="1"/>
        <v>-3.8035009108914365E-2</v>
      </c>
      <c r="R18" s="15">
        <f ca="1">(N18-P18)*(Q18-$G$52)</f>
        <v>-1.8365678859029799E-4</v>
      </c>
      <c r="S18" s="15">
        <f ca="1">S19</f>
        <v>0</v>
      </c>
      <c r="T18" s="16">
        <f ca="1">T19</f>
        <v>-1.8448338638898362E-4</v>
      </c>
      <c r="U18" s="16">
        <f ca="1">U19</f>
        <v>-3.210351019754277E-5</v>
      </c>
      <c r="V18" s="8"/>
      <c r="W18" s="28"/>
      <c r="X18" s="28"/>
      <c r="Y18" s="28"/>
      <c r="Z18" s="28"/>
    </row>
    <row r="19" spans="1:30" s="7" customFormat="1" ht="12" x14ac:dyDescent="0.2">
      <c r="A19" s="33" t="s">
        <v>26</v>
      </c>
      <c r="B19" s="11">
        <f t="shared" ca="1" si="0"/>
        <v>2.5285169611813787E-2</v>
      </c>
      <c r="C19" s="11">
        <f t="shared" ca="1" si="1"/>
        <v>8.8397478015805553E-2</v>
      </c>
      <c r="D19" s="11">
        <f t="shared" ca="1" si="2"/>
        <v>3.6741123022622432E-2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0</v>
      </c>
      <c r="I19" s="66"/>
      <c r="K19" s="35"/>
      <c r="L19" s="35" t="s">
        <v>52</v>
      </c>
      <c r="M19" s="35"/>
      <c r="N19" s="9">
        <f ca="1">SUM(N20:N21)</f>
        <v>4.1525362307506392E-2</v>
      </c>
      <c r="O19" s="9">
        <f ca="1">SUMPRODUCT(O20:O21,N20:N21)/SUM(N20:N21)</f>
        <v>-4.325078290476092E-2</v>
      </c>
      <c r="P19" s="9">
        <f ca="1">SUM(P20:P21)</f>
        <v>3.5370281306273635E-2</v>
      </c>
      <c r="Q19" s="9">
        <f ca="1">SUMPRODUCT(Q20:Q21,P20:P21)/SUM(P20:P21)</f>
        <v>-3.8035009108914365E-2</v>
      </c>
      <c r="R19" s="15" t="s">
        <v>1</v>
      </c>
      <c r="S19" s="16">
        <f ca="1">N$18*((N19/N$18)-(P19/P$18))*(Q19-Q$18)</f>
        <v>0</v>
      </c>
      <c r="T19" s="16">
        <f ca="1">SUM(T20:T21)</f>
        <v>-1.8448338638898362E-4</v>
      </c>
      <c r="U19" s="16">
        <f ca="1">SUM(U20:U21)</f>
        <v>-3.210351019754277E-5</v>
      </c>
      <c r="V19" s="8"/>
      <c r="W19" s="28"/>
      <c r="X19" s="28"/>
      <c r="Y19" s="28"/>
      <c r="Z19" s="28"/>
    </row>
    <row r="20" spans="1:30" ht="12" x14ac:dyDescent="0.2">
      <c r="A20" s="33" t="s">
        <v>32</v>
      </c>
      <c r="B20" s="11">
        <f t="shared" ca="1" si="0"/>
        <v>6.2050505864844882E-2</v>
      </c>
      <c r="C20" s="11">
        <f t="shared" ca="1" si="1"/>
        <v>5.7355008494132685E-2</v>
      </c>
      <c r="D20" s="11">
        <f t="shared" ca="1" si="2"/>
        <v>5.5397419001841301E-2</v>
      </c>
      <c r="E20" s="3" t="s">
        <v>52</v>
      </c>
      <c r="F20" s="3" t="s">
        <v>6</v>
      </c>
      <c r="G20" s="58">
        <f t="array" aca="1" ref="G20:H22" ca="1">T37:U39</f>
        <v>-6.4021368455773422E-4</v>
      </c>
      <c r="H20" s="58">
        <f ca="1"/>
        <v>-7.064135287468015E-5</v>
      </c>
      <c r="I20" s="66"/>
      <c r="M20" s="34" t="str">
        <f t="array" ref="M20:P21">A11:D12</f>
        <v>CHEVRON</v>
      </c>
      <c r="N20" s="9">
        <f ca="1"/>
        <v>3.1432127557227331E-2</v>
      </c>
      <c r="O20" s="9">
        <f ca="1"/>
        <v>-5.2577226755815928E-2</v>
      </c>
      <c r="P20" s="9">
        <f ca="1"/>
        <v>2.1965182541610128E-2</v>
      </c>
      <c r="Q20" s="9">
        <f t="shared" ref="Q20:Q21" ca="1" si="6">O20</f>
        <v>-5.2577226755815928E-2</v>
      </c>
      <c r="R20" s="17" t="s">
        <v>1</v>
      </c>
      <c r="S20" s="17" t="s">
        <v>1</v>
      </c>
      <c r="T20" s="18">
        <f ca="1">P$19*((N20/N$19)-(P20/P$19))*(O20-Q$19)</f>
        <v>-6.9917962867467021E-5</v>
      </c>
      <c r="U20" s="18">
        <f ca="1">(N20-P20)*(O$19-Q$19)</f>
        <v>-4.9377443739176363E-5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ht="12" x14ac:dyDescent="0.2">
      <c r="A21" s="33" t="s">
        <v>14</v>
      </c>
      <c r="B21" s="11">
        <f t="shared" ca="1" si="0"/>
        <v>5.805593836925544E-2</v>
      </c>
      <c r="C21" s="11">
        <f t="shared" ca="1" si="1"/>
        <v>-2.8529915136121509E-2</v>
      </c>
      <c r="D21" s="11">
        <f t="shared" ca="1" si="2"/>
        <v>1.5005124738167019E-2</v>
      </c>
      <c r="E21" s="3" t="s">
        <v>52</v>
      </c>
      <c r="F21" s="3" t="s">
        <v>6</v>
      </c>
      <c r="G21" s="58">
        <f ca="1"/>
        <v>-9.7302136486713967E-4</v>
      </c>
      <c r="H21" s="58">
        <f ca="1"/>
        <v>-4.5710626959751617E-4</v>
      </c>
      <c r="I21" s="66"/>
      <c r="M21" s="34" t="str">
        <v>EXXONMOBIL</v>
      </c>
      <c r="N21" s="9">
        <f ca="1"/>
        <v>1.0093234750279057E-2</v>
      </c>
      <c r="O21" s="9">
        <f ca="1"/>
        <v>-1.4206578540686831E-2</v>
      </c>
      <c r="P21" s="9">
        <f ca="1"/>
        <v>1.3405098764663507E-2</v>
      </c>
      <c r="Q21" s="9">
        <f t="shared" ca="1" si="6"/>
        <v>-1.4206578540686831E-2</v>
      </c>
      <c r="R21" s="17" t="s">
        <v>1</v>
      </c>
      <c r="S21" s="17" t="s">
        <v>1</v>
      </c>
      <c r="T21" s="18">
        <f ca="1">P$19*((N21/N$19)-(P21/P$19))*(O21-Q$19)</f>
        <v>-1.1456542352151659E-4</v>
      </c>
      <c r="U21" s="18">
        <f ca="1">(N21-P21)*(O$19-Q$19)</f>
        <v>1.7273933541633593E-5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ht="12" x14ac:dyDescent="0.2">
      <c r="A22" s="33" t="s">
        <v>33</v>
      </c>
      <c r="B22" s="11">
        <f t="shared" ca="1" si="0"/>
        <v>2.7446116368729585E-2</v>
      </c>
      <c r="C22" s="11">
        <f t="shared" ca="1" si="1"/>
        <v>-5.4198814143909459E-2</v>
      </c>
      <c r="D22" s="11">
        <f t="shared" ca="1" si="2"/>
        <v>2.6670013018043007E-2</v>
      </c>
      <c r="E22" s="3" t="s">
        <v>52</v>
      </c>
      <c r="F22" s="3" t="s">
        <v>6</v>
      </c>
      <c r="G22" s="58">
        <f ca="1"/>
        <v>5.825350333879374E-4</v>
      </c>
      <c r="H22" s="58">
        <f ca="1"/>
        <v>-8.2405343251930769E-6</v>
      </c>
      <c r="I22" s="66"/>
      <c r="K22" s="35" t="s">
        <v>25</v>
      </c>
      <c r="L22" s="35"/>
      <c r="M22" s="35"/>
      <c r="N22" s="5">
        <f ca="1">N23+N26</f>
        <v>0.16594319390649603</v>
      </c>
      <c r="O22" s="6">
        <f ca="1">(O23 * N23+O26 * N26)/N22</f>
        <v>-3.2948080370313354E-2</v>
      </c>
      <c r="P22" s="5">
        <f ca="1">P23+P26</f>
        <v>0.13770321918852346</v>
      </c>
      <c r="Q22" s="6">
        <f ca="1">(Q23 * P23+Q26 * P26)/P22</f>
        <v>-2.0749123931007508E-2</v>
      </c>
      <c r="R22" s="15">
        <f ca="1">(N22-P22)*(Q22-$G$52)</f>
        <v>-3.5447820327173747E-4</v>
      </c>
      <c r="S22" s="15">
        <f ca="1">S23+S26</f>
        <v>5.7864391220808133E-3</v>
      </c>
      <c r="T22" s="16">
        <f ca="1">T23+T26</f>
        <v>-2.8066271472535057E-3</v>
      </c>
      <c r="U22" s="16">
        <f ca="1">U23+U26</f>
        <v>-5.0041457686919345E-3</v>
      </c>
      <c r="V22" s="8"/>
      <c r="W22" s="28"/>
      <c r="X22" s="28"/>
      <c r="Y22" s="28"/>
      <c r="Z22" s="28"/>
    </row>
    <row r="23" spans="1:30" s="7" customFormat="1" ht="12" x14ac:dyDescent="0.2">
      <c r="A23" s="33" t="s">
        <v>5</v>
      </c>
      <c r="B23" s="11">
        <f t="shared" ca="1" si="0"/>
        <v>2.8722721800097363E-2</v>
      </c>
      <c r="C23" s="11">
        <f t="shared" ca="1" si="1"/>
        <v>-7.0155587101455044E-2</v>
      </c>
      <c r="D23" s="11">
        <f t="shared" ca="1" si="2"/>
        <v>6.5326541360064563E-2</v>
      </c>
      <c r="E23" s="3" t="s">
        <v>53</v>
      </c>
      <c r="F23" s="3" t="s">
        <v>6</v>
      </c>
      <c r="G23" s="58">
        <f t="array" aca="1" ref="G23:H24" ca="1">T41:U42</f>
        <v>4.8528071519455296E-5</v>
      </c>
      <c r="H23" s="58">
        <f ca="1"/>
        <v>-7.2365902364849254E-5</v>
      </c>
      <c r="I23" s="66"/>
      <c r="K23" s="35"/>
      <c r="L23" s="35" t="s">
        <v>52</v>
      </c>
      <c r="M23" s="35"/>
      <c r="N23" s="9">
        <f ca="1">SUM(N24:N25)</f>
        <v>6.6688386590503898E-2</v>
      </c>
      <c r="O23" s="9">
        <f ca="1">SUMPRODUCT(O24:O25,N24:N25)/SUM(N24:N25)</f>
        <v>-4.879027885465978E-2</v>
      </c>
      <c r="P23" s="9">
        <f ca="1">SUM(P24:P25)</f>
        <v>9.7881682177020493E-2</v>
      </c>
      <c r="Q23" s="9">
        <f ca="1">SUMPRODUCT(Q24:Q25,P24:P25)/SUM(P24:P25)</f>
        <v>-5.3389091277076688E-2</v>
      </c>
      <c r="R23" s="15" t="s">
        <v>1</v>
      </c>
      <c r="S23" s="16">
        <f ca="1">N$22*((N23/N$22)-(P23/P$22))*(Q23-Q$22)</f>
        <v>1.6733443199267932E-3</v>
      </c>
      <c r="T23" s="16">
        <f ca="1">SUM(T24:T25)</f>
        <v>4.5013949592274613E-4</v>
      </c>
      <c r="U23" s="16">
        <f ca="1">SUM(U24:U25)</f>
        <v>-1.4345211523939503E-4</v>
      </c>
      <c r="V23" s="8"/>
      <c r="W23" s="28"/>
      <c r="X23" s="28"/>
      <c r="Y23" s="28"/>
      <c r="Z23" s="28"/>
    </row>
    <row r="24" spans="1:30" ht="12" x14ac:dyDescent="0.2">
      <c r="A24" s="33" t="s">
        <v>11</v>
      </c>
      <c r="B24" s="11">
        <f t="shared" ca="1" si="0"/>
        <v>1.4935705249197007E-2</v>
      </c>
      <c r="C24" s="11">
        <f t="shared" ca="1" si="1"/>
        <v>-4.1495592487894785E-2</v>
      </c>
      <c r="D24" s="11">
        <f t="shared" ca="1" si="2"/>
        <v>2.4546267170630177E-2</v>
      </c>
      <c r="E24" s="3" t="s">
        <v>53</v>
      </c>
      <c r="F24" s="3" t="s">
        <v>6</v>
      </c>
      <c r="G24" s="58">
        <f ca="1"/>
        <v>1.2915084192650678E-4</v>
      </c>
      <c r="H24" s="58">
        <f ca="1"/>
        <v>-1.9000120589557238E-5</v>
      </c>
      <c r="I24" s="66"/>
      <c r="M24" s="34" t="str">
        <f t="array" ref="M24:P25">A13:D14</f>
        <v>AMER EXPRESS</v>
      </c>
      <c r="N24" s="9">
        <f ca="1"/>
        <v>3.866444359928934E-2</v>
      </c>
      <c r="O24" s="9">
        <f ca="1"/>
        <v>-2.3607756946279812E-2</v>
      </c>
      <c r="P24" s="9">
        <f ca="1"/>
        <v>4.9238118265505233E-2</v>
      </c>
      <c r="Q24" s="9">
        <f t="shared" ref="Q24:Q25" ca="1" si="7">O24</f>
        <v>-2.3607756946279812E-2</v>
      </c>
      <c r="R24" s="17" t="s">
        <v>1</v>
      </c>
      <c r="S24" s="17" t="s">
        <v>1</v>
      </c>
      <c r="T24" s="18">
        <f ca="1">P$23*((N24/N$23)-(P24/P$23))*(O24-Q$23)</f>
        <v>2.2370262598690746E-4</v>
      </c>
      <c r="U24" s="18">
        <f ca="1">(N24-P24)*(O$23-Q$23)</f>
        <v>-4.8626346405588599E-5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ht="12" x14ac:dyDescent="0.2">
      <c r="A25" s="33" t="s">
        <v>4</v>
      </c>
      <c r="B25" s="11">
        <f t="shared" ca="1" si="0"/>
        <v>6.2273048909511006E-2</v>
      </c>
      <c r="C25" s="11">
        <f t="shared" ca="1" si="1"/>
        <v>-8.016400274111693E-2</v>
      </c>
      <c r="D25" s="11">
        <f t="shared" ca="1" si="2"/>
        <v>1.6291732132098193E-2</v>
      </c>
      <c r="E25" s="3" t="s">
        <v>52</v>
      </c>
      <c r="F25" s="3" t="s">
        <v>47</v>
      </c>
      <c r="G25" s="58">
        <f t="array" aca="1" ref="G25:H26" ca="1">T45:U46</f>
        <v>-8.7503236197790889E-4</v>
      </c>
      <c r="H25" s="58">
        <f ca="1"/>
        <v>-1.270261688947861E-3</v>
      </c>
      <c r="I25" s="66"/>
      <c r="M25" s="34" t="str">
        <v>BANK OF AMERICA</v>
      </c>
      <c r="N25" s="9">
        <f ca="1"/>
        <v>2.8023942991214558E-2</v>
      </c>
      <c r="O25" s="9">
        <f ca="1"/>
        <v>-8.3534433105889455E-2</v>
      </c>
      <c r="P25" s="9">
        <f ca="1"/>
        <v>4.864356391151526E-2</v>
      </c>
      <c r="Q25" s="9">
        <f t="shared" ca="1" si="7"/>
        <v>-8.3534433105889455E-2</v>
      </c>
      <c r="R25" s="17" t="s">
        <v>1</v>
      </c>
      <c r="S25" s="17" t="s">
        <v>1</v>
      </c>
      <c r="T25" s="18">
        <f ca="1">P$23*((N25/N$23)-(P25/P$23))*(O25-Q$23)</f>
        <v>2.2643686993583867E-4</v>
      </c>
      <c r="U25" s="18">
        <f ca="1">(N25-P25)*(O$23-Q$23)</f>
        <v>-9.4825768833806421E-5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ht="12" x14ac:dyDescent="0.2">
      <c r="A26" s="33" t="s">
        <v>34</v>
      </c>
      <c r="B26" s="11">
        <f t="shared" ca="1" si="0"/>
        <v>6.191296119238085E-2</v>
      </c>
      <c r="C26" s="11">
        <f t="shared" ca="1" si="1"/>
        <v>9.0574071461502162E-2</v>
      </c>
      <c r="D26" s="11">
        <f t="shared" ca="1" si="2"/>
        <v>3.1674686071907092E-2</v>
      </c>
      <c r="E26" s="3" t="s">
        <v>52</v>
      </c>
      <c r="F26" s="3" t="s">
        <v>47</v>
      </c>
      <c r="G26" s="58">
        <f ca="1"/>
        <v>-4.5006895461878075E-4</v>
      </c>
      <c r="H26" s="58">
        <f ca="1"/>
        <v>-8.3535064059477536E-4</v>
      </c>
      <c r="I26" s="66"/>
      <c r="K26" s="35"/>
      <c r="L26" s="35" t="s">
        <v>53</v>
      </c>
      <c r="M26" s="35"/>
      <c r="N26" s="9">
        <f ca="1">SUM(N27:N28)</f>
        <v>9.925480731599215E-2</v>
      </c>
      <c r="O26" s="9">
        <f ca="1">SUMPRODUCT(O27:O28,N27:N28)/SUM(N27:N28)</f>
        <v>-2.2303853802988528E-2</v>
      </c>
      <c r="P26" s="9">
        <f ca="1">SUM(P27:P28)</f>
        <v>3.9821537011502983E-2</v>
      </c>
      <c r="Q26" s="9">
        <f ca="1">SUMPRODUCT(Q27:Q28,P27:P28)/SUM(P27:P28)</f>
        <v>5.9480197933525103E-2</v>
      </c>
      <c r="R26" s="15" t="s">
        <v>1</v>
      </c>
      <c r="S26" s="16">
        <f ca="1">N$22*((N26/N$22)-(P26/P$22))*(Q26-Q$22)</f>
        <v>4.1130948021540206E-3</v>
      </c>
      <c r="T26" s="16">
        <f ca="1">SUM(T27:T28)</f>
        <v>-3.2567666431762518E-3</v>
      </c>
      <c r="U26" s="16">
        <f ca="1">SUM(U27:U28)</f>
        <v>-4.8606936534525396E-3</v>
      </c>
      <c r="V26" s="8"/>
      <c r="W26" s="28"/>
      <c r="X26" s="28"/>
      <c r="Y26" s="28"/>
      <c r="Z26" s="28"/>
    </row>
    <row r="27" spans="1:30" ht="12" x14ac:dyDescent="0.2">
      <c r="A27" s="33" t="s">
        <v>13</v>
      </c>
      <c r="B27" s="11">
        <f t="shared" ca="1" si="0"/>
        <v>1.8574154801605632E-2</v>
      </c>
      <c r="C27" s="11">
        <f t="shared" ca="1" si="1"/>
        <v>-6.4385873464465476E-2</v>
      </c>
      <c r="D27" s="11">
        <f t="shared" ca="1" si="2"/>
        <v>7.1632010968337044E-3</v>
      </c>
      <c r="E27" s="3" t="s">
        <v>53</v>
      </c>
      <c r="F27" s="3" t="s">
        <v>47</v>
      </c>
      <c r="G27" s="58">
        <f t="array" aca="1" ref="G27:H28" ca="1">T48:U49</f>
        <v>5.5477429217901785E-5</v>
      </c>
      <c r="H27" s="58">
        <f ca="1"/>
        <v>1.4731662341329869E-5</v>
      </c>
      <c r="I27" s="66"/>
      <c r="M27" s="34" t="str">
        <f t="array" ref="M27:P28">A15:D16</f>
        <v>CITIGROUP</v>
      </c>
      <c r="N27" s="9">
        <f ca="1"/>
        <v>5.3908316357476865E-2</v>
      </c>
      <c r="O27" s="9">
        <f ca="1"/>
        <v>-9.6010291673327419E-2</v>
      </c>
      <c r="P27" s="9">
        <f ca="1"/>
        <v>1.4412196052867735E-3</v>
      </c>
      <c r="Q27" s="9">
        <f t="shared" ref="Q27:Q28" ca="1" si="8">O27</f>
        <v>-9.6010291673327419E-2</v>
      </c>
      <c r="R27" s="17" t="s">
        <v>1</v>
      </c>
      <c r="S27" s="17" t="s">
        <v>1</v>
      </c>
      <c r="T27" s="18">
        <f ca="1">P$26*((N27/N$26)-(P27/P$26))*(O27-Q$26)</f>
        <v>-3.1388978644138008E-3</v>
      </c>
      <c r="U27" s="18">
        <f ca="1">(N27-P27)*(O$26-Q$26)</f>
        <v>-4.2909717552457802E-3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ht="12" x14ac:dyDescent="0.2">
      <c r="A28" s="33" t="s">
        <v>17</v>
      </c>
      <c r="B28" s="11">
        <f t="shared" ca="1" si="0"/>
        <v>1.3615192081905373E-2</v>
      </c>
      <c r="C28" s="11">
        <f t="shared" ca="1" si="1"/>
        <v>-6.7359520423321453E-2</v>
      </c>
      <c r="D28" s="11">
        <f t="shared" ca="1" si="2"/>
        <v>4.2972093834190393E-2</v>
      </c>
      <c r="E28" s="3" t="s">
        <v>53</v>
      </c>
      <c r="F28" s="3" t="s">
        <v>47</v>
      </c>
      <c r="G28" s="58">
        <f ca="1"/>
        <v>9.2477686415876188E-6</v>
      </c>
      <c r="H28" s="58">
        <f ca="1"/>
        <v>-3.7900071737334429E-5</v>
      </c>
      <c r="I28" s="66"/>
      <c r="M28" s="34" t="str">
        <v>JPMORGAN CHASE &amp; CO</v>
      </c>
      <c r="N28" s="9">
        <f ca="1"/>
        <v>4.5346490958515277E-2</v>
      </c>
      <c r="O28" s="9">
        <f ca="1"/>
        <v>6.5319022549934852E-2</v>
      </c>
      <c r="P28" s="9">
        <f ca="1"/>
        <v>3.8380317406216211E-2</v>
      </c>
      <c r="Q28" s="9">
        <f t="shared" ca="1" si="8"/>
        <v>6.5319022549934852E-2</v>
      </c>
      <c r="R28" s="17" t="s">
        <v>1</v>
      </c>
      <c r="S28" s="17" t="s">
        <v>1</v>
      </c>
      <c r="T28" s="18">
        <f ca="1">P$26*((N28/N$26)-(P28/P$26))*(O28-Q$26)</f>
        <v>-1.1786877876245104E-4</v>
      </c>
      <c r="U28" s="18">
        <f ca="1">(N28-P28)*(O$26-Q$26)</f>
        <v>-5.6972189820675976E-4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ht="12" x14ac:dyDescent="0.2">
      <c r="A29" s="33" t="s">
        <v>21</v>
      </c>
      <c r="B29" s="11">
        <f t="shared" ca="1" si="0"/>
        <v>1.4412696093728306E-2</v>
      </c>
      <c r="C29" s="11">
        <f t="shared" ca="1" si="1"/>
        <v>-6.3364375217179969E-2</v>
      </c>
      <c r="D29" s="11">
        <f t="shared" ca="1" si="2"/>
        <v>5.5007680856428376E-2</v>
      </c>
      <c r="E29" s="3" t="s">
        <v>52</v>
      </c>
      <c r="F29" s="3" t="s">
        <v>22</v>
      </c>
      <c r="G29" s="58">
        <f t="array" aca="1" ref="G29:H30" ca="1">T52:U53</f>
        <v>1.0405324390809752E-4</v>
      </c>
      <c r="H29" s="58">
        <f ca="1"/>
        <v>-7.5359778423333626E-5</v>
      </c>
      <c r="I29" s="66"/>
      <c r="K29" s="35" t="s">
        <v>3</v>
      </c>
      <c r="L29" s="35"/>
      <c r="M29" s="35"/>
      <c r="N29" s="5">
        <f ca="1">N30+N33</f>
        <v>6.9171257571740558E-2</v>
      </c>
      <c r="O29" s="6">
        <f ca="1">(O30 * N30+O33 * N33)/N29</f>
        <v>6.8520403021340118E-2</v>
      </c>
      <c r="P29" s="5">
        <f ca="1">P30+P33</f>
        <v>9.143286626981012E-2</v>
      </c>
      <c r="Q29" s="6">
        <f ca="1">(Q30 * P30+Q33 * P33)/P29</f>
        <v>7.3805906101815782E-2</v>
      </c>
      <c r="R29" s="15">
        <f ca="1">(N29-P29)*(Q29-$G$52)</f>
        <v>-1.8255114516194965E-3</v>
      </c>
      <c r="S29" s="15">
        <f ca="1">S30+S33</f>
        <v>-6.123893465127765E-5</v>
      </c>
      <c r="T29" s="16">
        <f ca="1">T30+T33</f>
        <v>-3.7930710457612668E-4</v>
      </c>
      <c r="U29" s="16">
        <f ca="1">U30+U33</f>
        <v>7.4941144251594515E-5</v>
      </c>
      <c r="V29" s="8"/>
      <c r="W29" s="28"/>
      <c r="X29" s="28"/>
      <c r="Y29" s="28"/>
      <c r="Z29" s="28"/>
    </row>
    <row r="30" spans="1:30" s="7" customFormat="1" ht="12" x14ac:dyDescent="0.2">
      <c r="A30" s="33" t="s">
        <v>35</v>
      </c>
      <c r="B30" s="11">
        <f t="shared" ca="1" si="0"/>
        <v>5.3964468294547527E-2</v>
      </c>
      <c r="C30" s="11">
        <f t="shared" ca="1" si="1"/>
        <v>-5.6839713265753079E-2</v>
      </c>
      <c r="D30" s="11">
        <f t="shared" ca="1" si="2"/>
        <v>5.6051649027285801E-2</v>
      </c>
      <c r="E30" s="3" t="s">
        <v>52</v>
      </c>
      <c r="F30" s="3" t="s">
        <v>22</v>
      </c>
      <c r="G30" s="58">
        <f ca="1"/>
        <v>1.0211524071640447E-4</v>
      </c>
      <c r="H30" s="58">
        <f ca="1"/>
        <v>-3.8746036848652767E-6</v>
      </c>
      <c r="I30" s="66"/>
      <c r="K30" s="35"/>
      <c r="L30" s="35" t="s">
        <v>52</v>
      </c>
      <c r="M30" s="35"/>
      <c r="N30" s="9">
        <f ca="1">SUM(N31:N32)</f>
        <v>4.3886087959926767E-2</v>
      </c>
      <c r="O30" s="9">
        <f ca="1">SUMPRODUCT(O31:O32,N31:N32)/SUM(N31:N32)</f>
        <v>5.7068135663157486E-2</v>
      </c>
      <c r="P30" s="9">
        <f ca="1">SUM(P31:P32)</f>
        <v>5.4691743247187688E-2</v>
      </c>
      <c r="Q30" s="9">
        <f ca="1">SUMPRODUCT(Q31:Q32,P31:P32)/SUM(P31:P32)</f>
        <v>6.4003498883557886E-2</v>
      </c>
      <c r="R30" s="15" t="s">
        <v>1</v>
      </c>
      <c r="S30" s="16">
        <f ca="1">N$29*((N30/N$29)-(P30/P$29))*(Q30-Q$29)</f>
        <v>-2.4608079387530308E-5</v>
      </c>
      <c r="T30" s="16">
        <f ca="1">SUM(T31:T32)</f>
        <v>-3.7930710457612668E-4</v>
      </c>
      <c r="U30" s="16">
        <f ca="1">SUM(U31:U32)</f>
        <v>7.4941144251594515E-5</v>
      </c>
      <c r="V30" s="8"/>
      <c r="W30" s="28"/>
      <c r="X30" s="28"/>
      <c r="Y30" s="28"/>
      <c r="Z30" s="28"/>
    </row>
    <row r="31" spans="1:30" ht="12" x14ac:dyDescent="0.2">
      <c r="A31" s="33" t="s">
        <v>36</v>
      </c>
      <c r="B31" s="11">
        <f t="shared" ca="1" si="0"/>
        <v>4.6880130498352747E-2</v>
      </c>
      <c r="C31" s="11">
        <f t="shared" ca="1" si="1"/>
        <v>-5.9458824391624289E-2</v>
      </c>
      <c r="D31" s="11">
        <f t="shared" ca="1" si="2"/>
        <v>2.922544457423518E-2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66"/>
      <c r="M31" s="34" t="str">
        <f t="array" ref="M31:P32">A17:D18</f>
        <v>JOHNSON &amp; JOHNSON</v>
      </c>
      <c r="N31" s="9">
        <f ca="1"/>
        <v>1.2045864172899516E-2</v>
      </c>
      <c r="O31" s="9">
        <f ca="1"/>
        <v>7.1394469478467698E-2</v>
      </c>
      <c r="P31" s="9">
        <f ca="1"/>
        <v>3.4220820627168171E-2</v>
      </c>
      <c r="Q31" s="9">
        <f t="shared" ref="Q31:Q32" ca="1" si="9">O31</f>
        <v>7.1394469478467698E-2</v>
      </c>
      <c r="R31" s="17" t="s">
        <v>1</v>
      </c>
      <c r="S31" s="17" t="s">
        <v>1</v>
      </c>
      <c r="T31" s="18">
        <f ca="1">P$30*((N31/N$30)-(P31/P$30))*(O31-Q$30)</f>
        <v>-1.4197328382654551E-4</v>
      </c>
      <c r="U31" s="18">
        <f ca="1">(N31-P31)*(O$30-Q$30)</f>
        <v>1.5379137740691525E-4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ht="12" x14ac:dyDescent="0.2">
      <c r="A32" s="33" t="s">
        <v>37</v>
      </c>
      <c r="B32" s="11">
        <f ca="1">1-SUM(B3:B31)</f>
        <v>3.8080115366866951E-2</v>
      </c>
      <c r="C32" s="11">
        <f t="shared" ca="1" si="1"/>
        <v>2.8275584939196239E-3</v>
      </c>
      <c r="D32" s="11">
        <f ca="1">1-SUM(D3:D31)</f>
        <v>-1.0691936888209685E-2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66"/>
      <c r="M32" s="34" t="str">
        <v>MERCK &amp; CO.</v>
      </c>
      <c r="N32" s="9">
        <f ca="1"/>
        <v>3.184022378702725E-2</v>
      </c>
      <c r="O32" s="9">
        <f ca="1"/>
        <v>5.1648165238667068E-2</v>
      </c>
      <c r="P32" s="9">
        <f ca="1"/>
        <v>2.0470922620019521E-2</v>
      </c>
      <c r="Q32" s="9">
        <f t="shared" ca="1" si="9"/>
        <v>5.1648165238667068E-2</v>
      </c>
      <c r="R32" s="17" t="s">
        <v>1</v>
      </c>
      <c r="S32" s="17" t="s">
        <v>1</v>
      </c>
      <c r="T32" s="18">
        <f ca="1">P$30*((N32/N$30)-(P32/P$30))*(O32-Q$30)</f>
        <v>-2.3733382074958115E-4</v>
      </c>
      <c r="U32" s="18">
        <f ca="1">(N32-P32)*(O$30-Q$30)</f>
        <v>-7.8850233155320739E-5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ht="12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-1.0151195383697163E-2</v>
      </c>
      <c r="H33" s="31">
        <f ca="1">SUM(H3:H32)</f>
        <v>-4.8528708183595403E-3</v>
      </c>
      <c r="I33" s="31"/>
      <c r="K33" s="35"/>
      <c r="L33" s="35" t="s">
        <v>53</v>
      </c>
      <c r="M33" s="35"/>
      <c r="N33" s="9">
        <f ca="1">SUM(N34)</f>
        <v>2.5285169611813787E-2</v>
      </c>
      <c r="O33" s="9">
        <f ca="1">SUMPRODUCT(O34,N34)/SUM(N34)</f>
        <v>8.8397478015805553E-2</v>
      </c>
      <c r="P33" s="9">
        <f ca="1">SUM(P34)</f>
        <v>3.6741123022622432E-2</v>
      </c>
      <c r="Q33" s="9">
        <f ca="1">SUMPRODUCT(Q34,P34)/SUM(P34)</f>
        <v>8.8397478015805553E-2</v>
      </c>
      <c r="R33" s="15" t="s">
        <v>1</v>
      </c>
      <c r="S33" s="16">
        <f ca="1">N$29*((N33/N$29)-(P33/P$29))*(Q33-Q$29)</f>
        <v>-3.6630855263747349E-5</v>
      </c>
      <c r="T33" s="16">
        <f ca="1">T34</f>
        <v>0</v>
      </c>
      <c r="U33" s="16">
        <f ca="1">U34</f>
        <v>0</v>
      </c>
      <c r="V33" s="8"/>
      <c r="W33" s="28"/>
      <c r="X33" s="28"/>
      <c r="Y33" s="28"/>
      <c r="Z33" s="28"/>
    </row>
    <row r="34" spans="1:30" ht="12" x14ac:dyDescent="0.2">
      <c r="G34" s="32"/>
      <c r="M34" s="34" t="str">
        <f t="array" ref="M34:P34">A19:D19</f>
        <v>PFIZER</v>
      </c>
      <c r="N34" s="9">
        <f ca="1"/>
        <v>2.5285169611813787E-2</v>
      </c>
      <c r="O34" s="9">
        <f ca="1"/>
        <v>8.8397478015805553E-2</v>
      </c>
      <c r="P34" s="9">
        <f ca="1"/>
        <v>3.6741123022622432E-2</v>
      </c>
      <c r="Q34" s="9">
        <f ca="1">O34</f>
        <v>8.8397478015805553E-2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0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ht="12" x14ac:dyDescent="0.2">
      <c r="J35" s="23"/>
      <c r="K35" s="35" t="s">
        <v>6</v>
      </c>
      <c r="L35" s="35"/>
      <c r="M35" s="35"/>
      <c r="N35" s="5">
        <f ca="1">N36+N40</f>
        <v>0.1912109876521243</v>
      </c>
      <c r="O35" s="6">
        <f ca="1">(O36 * N36+O40 * N40)/N35</f>
        <v>-1.1609144645685096E-2</v>
      </c>
      <c r="P35" s="5">
        <f ca="1">P36+P40</f>
        <v>0.18694536528874606</v>
      </c>
      <c r="Q35" s="6">
        <f ca="1">(Q36 * P36+Q40 * P40)/P35</f>
        <v>-2.2989830917497192E-2</v>
      </c>
      <c r="R35" s="15">
        <f ca="1">(N35-P35)*(Q35-$G$52)</f>
        <v>-6.3101618361696731E-5</v>
      </c>
      <c r="S35" s="15">
        <f ca="1">S36+S40</f>
        <v>3.6564875445349336E-3</v>
      </c>
      <c r="T35" s="16">
        <f ca="1">T36+T40</f>
        <v>-8.5302110259097438E-4</v>
      </c>
      <c r="U35" s="16">
        <f ca="1">U36+U40</f>
        <v>-6.2735417975179591E-4</v>
      </c>
      <c r="V35" s="8"/>
      <c r="W35" s="28"/>
      <c r="X35" s="28"/>
      <c r="Y35" s="28"/>
      <c r="Z35" s="28"/>
    </row>
    <row r="36" spans="1:30" s="7" customFormat="1" ht="15" x14ac:dyDescent="0.25">
      <c r="A36" s="69" t="s">
        <v>70</v>
      </c>
      <c r="B36" s="72"/>
      <c r="C36" s="72"/>
      <c r="D36" s="72"/>
      <c r="E36" s="73"/>
      <c r="F36" s="42"/>
      <c r="G36" s="42"/>
      <c r="J36" s="22"/>
      <c r="K36" s="35"/>
      <c r="L36" s="35" t="s">
        <v>52</v>
      </c>
      <c r="M36" s="35"/>
      <c r="N36" s="9">
        <f ca="1">SUM(N37:N39)</f>
        <v>0.14755256060282992</v>
      </c>
      <c r="O36" s="9">
        <f ca="1">SUMPRODUCT(O37:O39,N37:N39)/SUM(N37:N39)</f>
        <v>2.8127559046359518E-3</v>
      </c>
      <c r="P36" s="9">
        <f ca="1">SUM(P37:P39)</f>
        <v>9.707255675805132E-2</v>
      </c>
      <c r="Q36" s="9">
        <f ca="1">SUMPRODUCT(Q37:Q39,P37:P39)/SUM(P37:P39)</f>
        <v>1.3430587045170413E-2</v>
      </c>
      <c r="R36" s="15" t="s">
        <v>1</v>
      </c>
      <c r="S36" s="16">
        <f ca="1">N$35*((N36/N$35)-(P36/P$35))*(Q36-Q$35)</f>
        <v>1.7578333887940511E-3</v>
      </c>
      <c r="T36" s="16">
        <f ca="1">SUM(T37:T39)</f>
        <v>-1.0307000160369364E-3</v>
      </c>
      <c r="U36" s="16">
        <f ca="1">SUM(U37:U39)</f>
        <v>-5.3598815679738946E-4</v>
      </c>
      <c r="V36" s="8"/>
      <c r="W36" s="28"/>
      <c r="X36" s="28"/>
      <c r="Y36" s="28"/>
      <c r="Z36" s="28"/>
    </row>
    <row r="37" spans="1:30" ht="12" x14ac:dyDescent="0.2">
      <c r="A37" s="39" t="s">
        <v>69</v>
      </c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6.2050505864844882E-2</v>
      </c>
      <c r="O37" s="9">
        <f ca="1"/>
        <v>5.7355008494132685E-2</v>
      </c>
      <c r="P37" s="9">
        <f ca="1"/>
        <v>5.5397419001841301E-2</v>
      </c>
      <c r="Q37" s="9">
        <f t="shared" ref="Q37:Q39" ca="1" si="10">O37</f>
        <v>5.7355008494132685E-2</v>
      </c>
      <c r="R37" s="17" t="s">
        <v>1</v>
      </c>
      <c r="S37" s="17" t="s">
        <v>1</v>
      </c>
      <c r="T37" s="18">
        <f ca="1">P$36*((N37/N$36)-(P37/P$36))*(O37-Q$36)</f>
        <v>-6.4021368455773422E-4</v>
      </c>
      <c r="U37" s="18">
        <f ca="1">(N37-P37)*(O$36-Q$36)</f>
        <v>-7.064135287468015E-5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ht="12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5.805593836925544E-2</v>
      </c>
      <c r="O38" s="9">
        <f ca="1"/>
        <v>-2.8529915136121509E-2</v>
      </c>
      <c r="P38" s="9">
        <f ca="1"/>
        <v>1.5005124738167019E-2</v>
      </c>
      <c r="Q38" s="9">
        <f t="shared" ca="1" si="10"/>
        <v>-2.8529915136121509E-2</v>
      </c>
      <c r="R38" s="17" t="s">
        <v>1</v>
      </c>
      <c r="S38" s="17" t="s">
        <v>1</v>
      </c>
      <c r="T38" s="18">
        <f ca="1">P$36*((N38/N$36)-(P38/P$36))*(O38-Q$36)</f>
        <v>-9.7302136486713967E-4</v>
      </c>
      <c r="U38" s="18">
        <f ca="1">(N38-P38)*(O$36-Q$36)</f>
        <v>-4.5710626959751617E-4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ht="12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2.7446116368729585E-2</v>
      </c>
      <c r="O39" s="9">
        <f ca="1"/>
        <v>-5.4198814143909459E-2</v>
      </c>
      <c r="P39" s="9">
        <f ca="1"/>
        <v>2.6670013018043007E-2</v>
      </c>
      <c r="Q39" s="9">
        <f t="shared" ca="1" si="10"/>
        <v>-5.4198814143909459E-2</v>
      </c>
      <c r="R39" s="17" t="s">
        <v>1</v>
      </c>
      <c r="S39" s="17" t="s">
        <v>1</v>
      </c>
      <c r="T39" s="18">
        <f ca="1">P$36*((N39/N$36)-(P39/P$36))*(O39-Q$36)</f>
        <v>5.825350333879374E-4</v>
      </c>
      <c r="U39" s="18">
        <f ca="1">(N39-P39)*(O$36-Q$36)</f>
        <v>-8.2405343251930769E-6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ht="12" x14ac:dyDescent="0.2">
      <c r="A40" s="40" t="str">
        <f>K4</f>
        <v>Consumer Discretionary</v>
      </c>
      <c r="B40" s="45">
        <f t="array" aca="1" ref="B40:E40" ca="1">N4:Q4</f>
        <v>0.10100795593561515</v>
      </c>
      <c r="C40" s="45">
        <f ca="1"/>
        <v>-1.2408119391073101E-2</v>
      </c>
      <c r="D40" s="45">
        <f ca="1"/>
        <v>0.20499956973134614</v>
      </c>
      <c r="E40" s="46">
        <f ca="1"/>
        <v>9.0424385552676061E-3</v>
      </c>
      <c r="F40" s="45">
        <f t="array" aca="1" ref="F40:I40" ca="1">R4:U4</f>
        <v>-1.7927329502715349E-3</v>
      </c>
      <c r="G40" s="45">
        <f ca="1"/>
        <v>-2.9096080375106879E-4</v>
      </c>
      <c r="H40" s="45">
        <f ca="1"/>
        <v>-4.7931866365738046E-3</v>
      </c>
      <c r="I40" s="46">
        <f ca="1"/>
        <v>2.9174704284865324E-3</v>
      </c>
      <c r="J40" s="56"/>
      <c r="K40" s="35"/>
      <c r="L40" s="35" t="s">
        <v>53</v>
      </c>
      <c r="M40" s="35"/>
      <c r="N40" s="9">
        <f ca="1">SUM(N41:N42)</f>
        <v>4.3658427049294374E-2</v>
      </c>
      <c r="O40" s="9">
        <f ca="1">SUMPRODUCT(O41:O42,N41:N42)/SUM(N41:N42)</f>
        <v>-6.0350899646536102E-2</v>
      </c>
      <c r="P40" s="9">
        <f ca="1">SUM(P41:P42)</f>
        <v>8.9872808530694737E-2</v>
      </c>
      <c r="Q40" s="9">
        <f ca="1">SUMPRODUCT(Q41:Q42,P41:P42)/SUM(P41:P42)</f>
        <v>-6.2327903774378385E-2</v>
      </c>
      <c r="R40" s="15" t="s">
        <v>1</v>
      </c>
      <c r="S40" s="16">
        <f ca="1">N$35*((N40/N$35)-(P40/P$35))*(Q40-Q$35)</f>
        <v>1.8986541557408825E-3</v>
      </c>
      <c r="T40" s="16">
        <f ca="1">SUM(T41:T42)</f>
        <v>1.7767891344596206E-4</v>
      </c>
      <c r="U40" s="16">
        <f ca="1">SUM(U41:U42)</f>
        <v>-9.1366022954406488E-5</v>
      </c>
      <c r="V40" s="8"/>
      <c r="W40" s="28"/>
      <c r="X40" s="28"/>
      <c r="Y40" s="28"/>
      <c r="Z40" s="28"/>
    </row>
    <row r="41" spans="1:30" ht="12" x14ac:dyDescent="0.2">
      <c r="A41" s="40" t="str">
        <f>K12</f>
        <v>Consumer Staples</v>
      </c>
      <c r="B41" s="45">
        <f t="array" aca="1" ref="B41:E41" ca="1">N12:Q12</f>
        <v>0.12142847538761914</v>
      </c>
      <c r="C41" s="45">
        <f ca="1"/>
        <v>-5.9941488264940446E-3</v>
      </c>
      <c r="D41" s="45">
        <f ca="1"/>
        <v>0.11585414751053158</v>
      </c>
      <c r="E41" s="46">
        <f ca="1"/>
        <v>1.6692936638697819E-2</v>
      </c>
      <c r="F41" s="45">
        <f t="array" aca="1" ref="F41:I41" ca="1">R12:U12</f>
        <v>1.3874337656579237E-4</v>
      </c>
      <c r="G41" s="45">
        <f ca="1"/>
        <v>-2.7008320154162345E-3</v>
      </c>
      <c r="H41" s="45">
        <f ca="1"/>
        <v>-8.0362372201072589E-5</v>
      </c>
      <c r="I41" s="46">
        <f ca="1"/>
        <v>2.6336188590445086E-5</v>
      </c>
      <c r="M41" s="34" t="str">
        <f t="array" ref="M41:P42">A23:D24</f>
        <v>GENERAL ELECTRIC</v>
      </c>
      <c r="N41" s="9">
        <f ca="1"/>
        <v>2.8722721800097363E-2</v>
      </c>
      <c r="O41" s="9">
        <f ca="1"/>
        <v>-7.0155587101455044E-2</v>
      </c>
      <c r="P41" s="9">
        <f ca="1"/>
        <v>6.5326541360064563E-2</v>
      </c>
      <c r="Q41" s="9">
        <f t="shared" ref="Q41:Q42" ca="1" si="11">O41</f>
        <v>-7.0155587101455044E-2</v>
      </c>
      <c r="R41" s="17" t="s">
        <v>1</v>
      </c>
      <c r="S41" s="17" t="s">
        <v>1</v>
      </c>
      <c r="T41" s="18">
        <f ca="1">P$40*((N41/N$40)-(P41/P$40))*(O41-Q$40)</f>
        <v>4.8528071519455296E-5</v>
      </c>
      <c r="U41" s="18">
        <f ca="1">(N41-P41)*(O$40-Q$40)</f>
        <v>-7.2365902364849254E-5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ht="12" x14ac:dyDescent="0.2">
      <c r="A42" s="40" t="str">
        <f>K18</f>
        <v>Energy</v>
      </c>
      <c r="B42" s="45">
        <f t="array" aca="1" ref="B42:E42" ca="1">N18:Q18</f>
        <v>4.1525362307506392E-2</v>
      </c>
      <c r="C42" s="45">
        <f ca="1"/>
        <v>-4.325078290476092E-2</v>
      </c>
      <c r="D42" s="45">
        <f ca="1"/>
        <v>3.5370281306273635E-2</v>
      </c>
      <c r="E42" s="45">
        <f ca="1"/>
        <v>-3.8035009108914365E-2</v>
      </c>
      <c r="F42" s="45">
        <f t="array" aca="1" ref="F42:I42" ca="1">R18:U18</f>
        <v>-1.8365678859029799E-4</v>
      </c>
      <c r="G42" s="45">
        <f ca="1"/>
        <v>0</v>
      </c>
      <c r="H42" s="45">
        <f ca="1"/>
        <v>-1.8448338638898362E-4</v>
      </c>
      <c r="I42" s="45">
        <f ca="1"/>
        <v>-3.210351019754277E-5</v>
      </c>
      <c r="M42" s="34" t="str">
        <v>UNITED TECHNOLOGIES</v>
      </c>
      <c r="N42" s="9">
        <f ca="1"/>
        <v>1.4935705249197007E-2</v>
      </c>
      <c r="O42" s="9">
        <f ca="1"/>
        <v>-4.1495592487894785E-2</v>
      </c>
      <c r="P42" s="9">
        <f ca="1"/>
        <v>2.4546267170630177E-2</v>
      </c>
      <c r="Q42" s="9">
        <f t="shared" ca="1" si="11"/>
        <v>-4.1495592487894785E-2</v>
      </c>
      <c r="R42" s="17" t="s">
        <v>1</v>
      </c>
      <c r="S42" s="17" t="s">
        <v>1</v>
      </c>
      <c r="T42" s="18">
        <f ca="1">P$40*((N42/N$40)-(P42/P$40))*(O42-Q$40)</f>
        <v>1.2915084192650678E-4</v>
      </c>
      <c r="U42" s="18">
        <f ca="1">(N42-P42)*(O$40-Q$40)</f>
        <v>-1.9000120589557238E-5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ht="12" x14ac:dyDescent="0.2">
      <c r="A43" s="40" t="str">
        <f>K22</f>
        <v>Financials</v>
      </c>
      <c r="B43" s="45">
        <f t="array" aca="1" ref="B43:E43" ca="1">N22:Q22</f>
        <v>0.16594319390649603</v>
      </c>
      <c r="C43" s="45">
        <f ca="1"/>
        <v>-3.2948080370313354E-2</v>
      </c>
      <c r="D43" s="45">
        <f ca="1"/>
        <v>0.13770321918852346</v>
      </c>
      <c r="E43" s="45">
        <f ca="1"/>
        <v>-2.0749123931007508E-2</v>
      </c>
      <c r="F43" s="45">
        <f t="array" aca="1" ref="F43:I43" ca="1">R22:U22</f>
        <v>-3.5447820327173747E-4</v>
      </c>
      <c r="G43" s="45">
        <f ca="1"/>
        <v>5.7864391220808133E-3</v>
      </c>
      <c r="H43" s="45">
        <f ca="1"/>
        <v>-2.8066271472535057E-3</v>
      </c>
      <c r="I43" s="45">
        <f ca="1"/>
        <v>-5.0041457686919345E-3</v>
      </c>
      <c r="K43" s="35" t="s">
        <v>47</v>
      </c>
      <c r="L43" s="35"/>
      <c r="M43" s="35"/>
      <c r="N43" s="5">
        <f ca="1">N44+N47</f>
        <v>0.15637535698540286</v>
      </c>
      <c r="O43" s="6">
        <f ca="1">(O44 * N44+O47 * N47)/N43</f>
        <v>-9.5755105586216756E-3</v>
      </c>
      <c r="P43" s="5">
        <f ca="1">P44+P47</f>
        <v>9.8101713135029384E-2</v>
      </c>
      <c r="Q43" s="6">
        <f ca="1">(Q44 * P44+Q47 * P47)/P43</f>
        <v>-1.8275866076956394E-2</v>
      </c>
      <c r="R43" s="15">
        <f ca="1">(N43-P43)*(Q43-$G$52)</f>
        <v>-5.8734574923724773E-4</v>
      </c>
      <c r="S43" s="15">
        <f ca="1">S44+S47</f>
        <v>4.7496780577553528E-3</v>
      </c>
      <c r="T43" s="16">
        <f ca="1">T44+T47</f>
        <v>-1.2603761187372001E-3</v>
      </c>
      <c r="U43" s="16">
        <f ca="1">U44+U47</f>
        <v>-2.128780738938641E-3</v>
      </c>
      <c r="V43" s="8"/>
      <c r="W43" s="28"/>
      <c r="X43" s="28"/>
      <c r="Y43" s="28"/>
      <c r="Z43" s="28"/>
    </row>
    <row r="44" spans="1:30" s="7" customFormat="1" ht="12" x14ac:dyDescent="0.2">
      <c r="A44" s="40" t="str">
        <f>K29</f>
        <v>Health Care</v>
      </c>
      <c r="B44" s="45">
        <f t="array" aca="1" ref="B44:E44" ca="1">N29:Q29</f>
        <v>6.9171257571740558E-2</v>
      </c>
      <c r="C44" s="45">
        <f ca="1"/>
        <v>6.8520403021340118E-2</v>
      </c>
      <c r="D44" s="45">
        <f ca="1"/>
        <v>9.143286626981012E-2</v>
      </c>
      <c r="E44" s="45">
        <f ca="1"/>
        <v>7.3805906101815782E-2</v>
      </c>
      <c r="F44" s="45">
        <f t="array" aca="1" ref="F44:I44" ca="1">R29:U29</f>
        <v>-1.8255114516194965E-3</v>
      </c>
      <c r="G44" s="45">
        <f ca="1"/>
        <v>-6.123893465127765E-5</v>
      </c>
      <c r="H44" s="45">
        <f ca="1"/>
        <v>-3.7930710457612668E-4</v>
      </c>
      <c r="I44" s="45">
        <f ca="1"/>
        <v>7.4941144251594515E-5</v>
      </c>
      <c r="K44" s="35"/>
      <c r="L44" s="35" t="s">
        <v>52</v>
      </c>
      <c r="M44" s="35"/>
      <c r="N44" s="9">
        <f ca="1">SUM(N45:N46)</f>
        <v>0.12418601010189186</v>
      </c>
      <c r="O44" s="9">
        <f ca="1">SUMPRODUCT(O45:O46,N45:N46)/SUM(N45:N46)</f>
        <v>4.9574997010294166E-3</v>
      </c>
      <c r="P44" s="9">
        <f ca="1">SUM(P45:P46)</f>
        <v>4.7966418204005282E-2</v>
      </c>
      <c r="Q44" s="9">
        <f ca="1">SUMPRODUCT(Q45:Q46,P45:P46)/SUM(P45:P46)</f>
        <v>3.258310457652628E-2</v>
      </c>
      <c r="R44" s="15" t="s">
        <v>1</v>
      </c>
      <c r="S44" s="16">
        <f ca="1">N$43*((N44/N$43)-(P44/P$43))*(Q44-Q$43)</f>
        <v>2.427343036560592E-3</v>
      </c>
      <c r="T44" s="16">
        <f ca="1">SUM(T45:T46)</f>
        <v>-1.3251013165966896E-3</v>
      </c>
      <c r="U44" s="16">
        <f ca="1">SUM(U45:U46)</f>
        <v>-2.1056123295426364E-3</v>
      </c>
      <c r="V44" s="8"/>
      <c r="W44" s="28"/>
      <c r="X44" s="28"/>
      <c r="Y44" s="28"/>
      <c r="Z44" s="28"/>
    </row>
    <row r="45" spans="1:30" ht="12" x14ac:dyDescent="0.2">
      <c r="A45" s="40" t="str">
        <f>K35</f>
        <v>Industrials</v>
      </c>
      <c r="B45" s="45">
        <f t="array" aca="1" ref="B45:E45" ca="1">N35:Q35</f>
        <v>0.1912109876521243</v>
      </c>
      <c r="C45" s="45">
        <f ca="1"/>
        <v>-1.1609144645685096E-2</v>
      </c>
      <c r="D45" s="45">
        <f ca="1"/>
        <v>0.18694536528874606</v>
      </c>
      <c r="E45" s="45">
        <f ca="1"/>
        <v>-2.2989830917497192E-2</v>
      </c>
      <c r="F45" s="45">
        <f t="array" aca="1" ref="F45:I45" ca="1">R35:U35</f>
        <v>-6.3101618361696731E-5</v>
      </c>
      <c r="G45" s="45">
        <f ca="1"/>
        <v>3.6564875445349336E-3</v>
      </c>
      <c r="H45" s="45">
        <f ca="1"/>
        <v>-8.5302110259097438E-4</v>
      </c>
      <c r="I45" s="45">
        <f ca="1"/>
        <v>-6.2735417975179591E-4</v>
      </c>
      <c r="M45" s="34" t="str">
        <f t="array" ref="M45:P46">A25:D26</f>
        <v>HEWLETT-PACKARD</v>
      </c>
      <c r="N45" s="9">
        <f ca="1"/>
        <v>6.2273048909511006E-2</v>
      </c>
      <c r="O45" s="9">
        <f ca="1"/>
        <v>-8.016400274111693E-2</v>
      </c>
      <c r="P45" s="9">
        <f ca="1"/>
        <v>1.6291732132098193E-2</v>
      </c>
      <c r="Q45" s="9">
        <f t="shared" ref="Q45:Q46" ca="1" si="12">O45</f>
        <v>-8.016400274111693E-2</v>
      </c>
      <c r="R45" s="17" t="s">
        <v>1</v>
      </c>
      <c r="S45" s="17" t="s">
        <v>1</v>
      </c>
      <c r="T45" s="18">
        <f ca="1">P$44*((N45/N$44)-(P45/P$44))*(O45-Q$44)</f>
        <v>-8.7503236197790889E-4</v>
      </c>
      <c r="U45" s="18">
        <f ca="1">(N45-P45)*(O$44-Q$44)</f>
        <v>-1.270261688947861E-3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ht="12" x14ac:dyDescent="0.2">
      <c r="A46" s="40" t="str">
        <f>K43</f>
        <v>Information Technology</v>
      </c>
      <c r="B46" s="45">
        <f t="array" aca="1" ref="B46:E46" ca="1">N43:Q43</f>
        <v>0.15637535698540286</v>
      </c>
      <c r="C46" s="45">
        <f ca="1"/>
        <v>-9.5755105586216756E-3</v>
      </c>
      <c r="D46" s="45">
        <f ca="1"/>
        <v>9.8101713135029384E-2</v>
      </c>
      <c r="E46" s="45">
        <f ca="1"/>
        <v>-1.8275866076956394E-2</v>
      </c>
      <c r="F46" s="45">
        <f t="array" aca="1" ref="F46:I46" ca="1">R43:U43</f>
        <v>-5.8734574923724773E-4</v>
      </c>
      <c r="G46" s="45">
        <f ca="1"/>
        <v>4.7496780577553528E-3</v>
      </c>
      <c r="H46" s="45">
        <f ca="1"/>
        <v>-1.2603761187372001E-3</v>
      </c>
      <c r="I46" s="45">
        <f ca="1"/>
        <v>-2.128780738938641E-3</v>
      </c>
      <c r="M46" s="34" t="str">
        <v>INTEL</v>
      </c>
      <c r="N46" s="9">
        <f ca="1"/>
        <v>6.191296119238085E-2</v>
      </c>
      <c r="O46" s="9">
        <f ca="1"/>
        <v>9.0574071461502162E-2</v>
      </c>
      <c r="P46" s="9">
        <f ca="1"/>
        <v>3.1674686071907092E-2</v>
      </c>
      <c r="Q46" s="9">
        <f t="shared" ca="1" si="12"/>
        <v>9.0574071461502162E-2</v>
      </c>
      <c r="R46" s="17" t="s">
        <v>1</v>
      </c>
      <c r="S46" s="17" t="s">
        <v>1</v>
      </c>
      <c r="T46" s="18">
        <f ca="1">P$44*((N46/N$44)-(P46/P$44))*(O46-Q$44)</f>
        <v>-4.5006895461878075E-4</v>
      </c>
      <c r="U46" s="18">
        <f ca="1">(N46-P46)*(O$44-Q$44)</f>
        <v>-8.3535064059477536E-4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ht="12" x14ac:dyDescent="0.2">
      <c r="A47" s="40" t="str">
        <f>K50</f>
        <v>Materials</v>
      </c>
      <c r="B47" s="45">
        <f t="array" aca="1" ref="B47:E47" ca="1">N50:Q50</f>
        <v>6.8377164388275832E-2</v>
      </c>
      <c r="C47" s="45">
        <f ca="1"/>
        <v>-5.8214996529712938E-2</v>
      </c>
      <c r="D47" s="45">
        <f ca="1"/>
        <v>0.11105932988371417</v>
      </c>
      <c r="E47" s="45">
        <f ca="1"/>
        <v>-6.0071378022743489E-2</v>
      </c>
      <c r="F47" s="45">
        <f t="array" aca="1" ref="F47:I47" ca="1">R50:U50</f>
        <v>2.2141206735716689E-3</v>
      </c>
      <c r="G47" s="45">
        <f ca="1"/>
        <v>0</v>
      </c>
      <c r="H47" s="45">
        <f ca="1"/>
        <v>2.06168484624502E-4</v>
      </c>
      <c r="I47" s="45">
        <f ca="1"/>
        <v>-7.9234382108198903E-5</v>
      </c>
      <c r="K47" s="35"/>
      <c r="L47" s="35" t="s">
        <v>53</v>
      </c>
      <c r="M47" s="35"/>
      <c r="N47" s="9">
        <f ca="1">SUM(N48:N49)</f>
        <v>3.2189346883511008E-2</v>
      </c>
      <c r="O47" s="9">
        <f ca="1">SUMPRODUCT(O48:O49,N48:N49)/SUM(N48:N49)</f>
        <v>-6.5643642833788637E-2</v>
      </c>
      <c r="P47" s="9">
        <f ca="1">SUM(P48:P49)</f>
        <v>5.0135294931024095E-2</v>
      </c>
      <c r="Q47" s="9">
        <f ca="1">SUMPRODUCT(Q48:Q49,P48:P49)/SUM(P48:P49)</f>
        <v>-6.6934653447140724E-2</v>
      </c>
      <c r="R47" s="15" t="s">
        <v>1</v>
      </c>
      <c r="S47" s="16">
        <f ca="1">N$43*((N47/N$43)-(P47/P$43))*(Q47-Q$43)</f>
        <v>2.3223350211947604E-3</v>
      </c>
      <c r="T47" s="16">
        <f ca="1">SUM(T48:T49)</f>
        <v>6.47251978594894E-5</v>
      </c>
      <c r="U47" s="16">
        <f ca="1">SUM(U48:U49)</f>
        <v>-2.316840939600456E-5</v>
      </c>
      <c r="V47" s="8"/>
      <c r="W47" s="28"/>
      <c r="X47" s="28"/>
      <c r="Y47" s="28"/>
      <c r="Z47" s="28"/>
    </row>
    <row r="48" spans="1:30" ht="12" x14ac:dyDescent="0.2">
      <c r="A48" s="40" t="str">
        <f>K54</f>
        <v>Telecommunicatons</v>
      </c>
      <c r="B48" s="45">
        <f t="array" aca="1" ref="B48:E48" ca="1">N54:Q54</f>
        <v>8.4960245865219691E-2</v>
      </c>
      <c r="C48" s="45">
        <f ca="1"/>
        <v>-3.1541383453081336E-2</v>
      </c>
      <c r="D48" s="45">
        <f ca="1"/>
        <v>1.8533507686025495E-2</v>
      </c>
      <c r="E48" s="45">
        <f ca="1"/>
        <v>-9.5391691827681382E-2</v>
      </c>
      <c r="F48" s="45">
        <f t="array" aca="1" ref="F48:I48" ca="1">R54:U54</f>
        <v>-5.7920743500853664E-3</v>
      </c>
      <c r="G48" s="45">
        <f ca="1"/>
        <v>5.4247378980761159E-3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1.8574154801605632E-2</v>
      </c>
      <c r="O48" s="9">
        <f ca="1"/>
        <v>-6.4385873464465476E-2</v>
      </c>
      <c r="P48" s="9">
        <f ca="1"/>
        <v>7.1632010968337044E-3</v>
      </c>
      <c r="Q48" s="9">
        <f t="shared" ref="Q48:Q49" ca="1" si="13">O48</f>
        <v>-6.4385873464465476E-2</v>
      </c>
      <c r="R48" s="17" t="s">
        <v>1</v>
      </c>
      <c r="S48" s="17" t="s">
        <v>1</v>
      </c>
      <c r="T48" s="18">
        <f ca="1">P$47*((N48/N$47)-(P48/P$47))*(O48-Q$47)</f>
        <v>5.5477429217901785E-5</v>
      </c>
      <c r="U48" s="18">
        <f ca="1">(N48-P48)*(O$47-Q$47)</f>
        <v>1.4731662341329869E-5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ht="12" x14ac:dyDescent="0.2">
      <c r="A49" s="40" t="s">
        <v>42</v>
      </c>
      <c r="B49" s="48">
        <f ca="1">SUM(B40:B48)</f>
        <v>0.99999999999999989</v>
      </c>
      <c r="C49" s="48"/>
      <c r="D49" s="48">
        <f ca="1">SUM(D40:D48)</f>
        <v>1</v>
      </c>
      <c r="E49" s="48"/>
      <c r="F49" s="48">
        <f ca="1">SUM(F40:F48)</f>
        <v>-8.246037061299916E-3</v>
      </c>
      <c r="G49" s="48">
        <f ca="1">SUM(G40:G48)</f>
        <v>1.6564310868628633E-2</v>
      </c>
      <c r="H49" s="48">
        <f ca="1">SUM(H40:H48)</f>
        <v>-1.0151195383697164E-2</v>
      </c>
      <c r="I49" s="48">
        <f ca="1">SUM(I40:I48)</f>
        <v>-4.852870818359542E-3</v>
      </c>
      <c r="M49" s="34" t="str">
        <v>MICROSOFT</v>
      </c>
      <c r="N49" s="9">
        <f ca="1"/>
        <v>1.3615192081905373E-2</v>
      </c>
      <c r="O49" s="9">
        <f ca="1"/>
        <v>-6.7359520423321453E-2</v>
      </c>
      <c r="P49" s="9">
        <f ca="1"/>
        <v>4.2972093834190393E-2</v>
      </c>
      <c r="Q49" s="9">
        <f t="shared" ca="1" si="13"/>
        <v>-6.7359520423321453E-2</v>
      </c>
      <c r="R49" s="17" t="s">
        <v>1</v>
      </c>
      <c r="S49" s="17" t="s">
        <v>1</v>
      </c>
      <c r="T49" s="18">
        <f ca="1">P$47*((N49/N$47)-(P49/P$47))*(O49-Q$47)</f>
        <v>9.2477686415876188E-6</v>
      </c>
      <c r="U49" s="18">
        <f ca="1">(N49-P49)*(O$47-Q$47)</f>
        <v>-3.7900071737334429E-5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ht="12" x14ac:dyDescent="0.2">
      <c r="C50" s="13"/>
      <c r="D50" s="12"/>
      <c r="E50" s="6"/>
      <c r="K50" s="35" t="s">
        <v>22</v>
      </c>
      <c r="L50" s="35"/>
      <c r="M50" s="35"/>
      <c r="N50" s="9">
        <f t="array" aca="1" ref="N50:Q50" ca="1">N51:Q51</f>
        <v>6.8377164388275832E-2</v>
      </c>
      <c r="O50" s="9">
        <f ca="1"/>
        <v>-5.8214996529712938E-2</v>
      </c>
      <c r="P50" s="9">
        <f ca="1"/>
        <v>0.11105932988371417</v>
      </c>
      <c r="Q50" s="9">
        <f ca="1"/>
        <v>-6.0071378022743489E-2</v>
      </c>
      <c r="R50" s="15">
        <f ca="1">(N50-P50)*(Q50-$G$52)</f>
        <v>2.2141206735716689E-3</v>
      </c>
      <c r="S50" s="15">
        <f ca="1">S51</f>
        <v>0</v>
      </c>
      <c r="T50" s="16">
        <f ca="1">T51</f>
        <v>2.06168484624502E-4</v>
      </c>
      <c r="U50" s="16">
        <f ca="1">U51</f>
        <v>-7.9234382108198903E-5</v>
      </c>
      <c r="V50" s="8"/>
      <c r="W50" s="28"/>
      <c r="X50" s="28"/>
      <c r="Y50" s="28"/>
      <c r="Z50" s="28"/>
    </row>
    <row r="51" spans="1:30" s="7" customFormat="1" ht="12" x14ac:dyDescent="0.2">
      <c r="D51" s="12"/>
      <c r="E51" s="6"/>
      <c r="F51" s="40" t="s">
        <v>56</v>
      </c>
      <c r="G51" s="41">
        <f ca="1">SUMPRODUCT(B3:B32,C3:C32)</f>
        <v>-1.4882560779675489E-2</v>
      </c>
      <c r="K51" s="35"/>
      <c r="L51" s="35" t="s">
        <v>52</v>
      </c>
      <c r="M51" s="35"/>
      <c r="N51" s="9">
        <f ca="1">SUM(N52:N53)</f>
        <v>6.8377164388275832E-2</v>
      </c>
      <c r="O51" s="9">
        <f ca="1">SUMPRODUCT(O52:O53,N52:N53)/SUM(N52:N53)</f>
        <v>-5.8214996529712938E-2</v>
      </c>
      <c r="P51" s="9">
        <f ca="1">SUM(P52:P53)</f>
        <v>0.11105932988371417</v>
      </c>
      <c r="Q51" s="9">
        <f ca="1">SUMPRODUCT(Q52:Q53,P52:P53)/SUM(P52:P53)</f>
        <v>-6.0071378022743489E-2</v>
      </c>
      <c r="R51" s="15" t="s">
        <v>1</v>
      </c>
      <c r="S51" s="16">
        <f ca="1">N$50*((N51/N$50)-(P51/P$50))*(Q51-Q$50)</f>
        <v>0</v>
      </c>
      <c r="T51" s="16">
        <f ca="1">SUM(T52:T53)</f>
        <v>2.06168484624502E-4</v>
      </c>
      <c r="U51" s="16">
        <f ca="1">SUM(U52:U53)</f>
        <v>-7.9234382108198903E-5</v>
      </c>
      <c r="V51" s="8"/>
      <c r="W51" s="28"/>
      <c r="X51" s="28"/>
      <c r="Y51" s="28"/>
      <c r="Z51" s="28"/>
    </row>
    <row r="52" spans="1:30" ht="12" x14ac:dyDescent="0.2">
      <c r="D52" s="12"/>
      <c r="E52" s="6"/>
      <c r="F52" s="40" t="s">
        <v>57</v>
      </c>
      <c r="G52" s="43">
        <f t="array" aca="1" ref="G52" ca="1">SUMPRODUCT(D3:D32,C3:C32)</f>
        <v>-8.1967683849474993E-3</v>
      </c>
      <c r="M52" s="34" t="str">
        <f t="array" ref="M52:P53">A29:D30</f>
        <v>ALCOA</v>
      </c>
      <c r="N52" s="9">
        <f ca="1"/>
        <v>1.4412696093728306E-2</v>
      </c>
      <c r="O52" s="9">
        <f ca="1"/>
        <v>-6.3364375217179969E-2</v>
      </c>
      <c r="P52" s="9">
        <f ca="1"/>
        <v>5.5007680856428376E-2</v>
      </c>
      <c r="Q52" s="9">
        <f t="shared" ref="Q52:Q53" ca="1" si="14">O52</f>
        <v>-6.3364375217179969E-2</v>
      </c>
      <c r="R52" s="17" t="s">
        <v>1</v>
      </c>
      <c r="S52" s="17" t="s">
        <v>1</v>
      </c>
      <c r="T52" s="18">
        <f ca="1">P$51*((N52/N$51)-(P52/P$51))*(O52-Q$51)</f>
        <v>1.0405324390809752E-4</v>
      </c>
      <c r="U52" s="18">
        <f ca="1">(N52-P52)*(O$51-Q$51)</f>
        <v>-7.5359778423333626E-5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ht="12" x14ac:dyDescent="0.2">
      <c r="D53" s="14"/>
      <c r="E53" s="2"/>
      <c r="F53" s="40" t="s">
        <v>58</v>
      </c>
      <c r="G53" s="44">
        <f ca="1">G51-G52</f>
        <v>-6.6857923947279893E-3</v>
      </c>
      <c r="M53" s="34" t="str">
        <v>DUPONT</v>
      </c>
      <c r="N53" s="9">
        <f ca="1"/>
        <v>5.3964468294547527E-2</v>
      </c>
      <c r="O53" s="9">
        <f ca="1"/>
        <v>-5.6839713265753079E-2</v>
      </c>
      <c r="P53" s="9">
        <f ca="1"/>
        <v>5.6051649027285801E-2</v>
      </c>
      <c r="Q53" s="9">
        <f t="shared" ca="1" si="14"/>
        <v>-5.6839713265753079E-2</v>
      </c>
      <c r="R53" s="17" t="s">
        <v>1</v>
      </c>
      <c r="S53" s="17" t="s">
        <v>1</v>
      </c>
      <c r="T53" s="18">
        <f ca="1">P$51*((N53/N$51)-(P53/P$51))*(O53-Q$51)</f>
        <v>1.0211524071640447E-4</v>
      </c>
      <c r="U53" s="18">
        <f ca="1">(N53-P53)*(O$51-Q$51)</f>
        <v>-3.8746036848652767E-6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ht="12" x14ac:dyDescent="0.2">
      <c r="F54" s="40" t="s">
        <v>59</v>
      </c>
      <c r="G54" s="44">
        <f ca="1">SUM(F49:I49)</f>
        <v>-6.6857923947279893E-3</v>
      </c>
      <c r="K54" s="35" t="s">
        <v>48</v>
      </c>
      <c r="L54" s="35"/>
      <c r="M54" s="35"/>
      <c r="N54" s="5">
        <f ca="1">N55+N57</f>
        <v>8.4960245865219691E-2</v>
      </c>
      <c r="O54" s="6">
        <f ca="1">(O55 * N55+O57 * N57)/N54</f>
        <v>-3.1541383453081336E-2</v>
      </c>
      <c r="P54" s="5">
        <f ca="1">P55+P57</f>
        <v>1.8533507686025495E-2</v>
      </c>
      <c r="Q54" s="6">
        <f ca="1">(Q55 * P55+Q57 * P57)/P54</f>
        <v>-9.5391691827681382E-2</v>
      </c>
      <c r="R54" s="15">
        <f ca="1">(N54-P54)*(Q54-$G$52)</f>
        <v>-5.7920743500853664E-3</v>
      </c>
      <c r="S54" s="15">
        <f ca="1">S55+S57</f>
        <v>5.4247378980761159E-3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ht="12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4.6880130498352747E-2</v>
      </c>
      <c r="O55" s="9">
        <f ca="1">SUMPRODUCT(O56,N56)/SUM(N56)</f>
        <v>-5.9458824391624289E-2</v>
      </c>
      <c r="P55" s="9">
        <f ca="1">SUM(P56)</f>
        <v>2.922544457423518E-2</v>
      </c>
      <c r="Q55" s="9">
        <f ca="1">SUMPRODUCT(Q56,P56)/SUM(P56)</f>
        <v>-5.9458824391624289E-2</v>
      </c>
      <c r="R55" s="15" t="s">
        <v>1</v>
      </c>
      <c r="S55" s="16">
        <f ca="1">N$54*((N55/N$54)-(P55/P$54))*(Q55-Q$54)</f>
        <v>-3.1295185036690366E-3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ht="12" x14ac:dyDescent="0.2">
      <c r="M56" s="34" t="str">
        <f t="array" ref="M56:P56">A31:D31</f>
        <v>AT&amp;T</v>
      </c>
      <c r="N56" s="9">
        <f ca="1"/>
        <v>4.6880130498352747E-2</v>
      </c>
      <c r="O56" s="9">
        <f ca="1"/>
        <v>-5.9458824391624289E-2</v>
      </c>
      <c r="P56" s="9">
        <f ca="1"/>
        <v>2.922544457423518E-2</v>
      </c>
      <c r="Q56" s="9">
        <f ca="1">O56</f>
        <v>-5.9458824391624289E-2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ht="12" x14ac:dyDescent="0.2">
      <c r="K57" s="35"/>
      <c r="L57" s="35" t="s">
        <v>53</v>
      </c>
      <c r="M57" s="35"/>
      <c r="N57" s="9">
        <f ca="1">SUM(N58)</f>
        <v>3.8080115366866951E-2</v>
      </c>
      <c r="O57" s="9">
        <f ca="1">SUMPRODUCT(O58,N58)/SUM(N58)</f>
        <v>2.8275584939196239E-3</v>
      </c>
      <c r="P57" s="9">
        <f ca="1">SUM(P58)</f>
        <v>-1.0691936888209685E-2</v>
      </c>
      <c r="Q57" s="9">
        <f ca="1">SUMPRODUCT(Q58,P58)/SUM(P58)</f>
        <v>2.8275584939196239E-3</v>
      </c>
      <c r="R57" s="15" t="s">
        <v>1</v>
      </c>
      <c r="S57" s="16">
        <f ca="1">N$54*((N57/N$54)-(P57/P$54))*(Q57-Q$54)</f>
        <v>8.5542564017451524E-3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ht="12" x14ac:dyDescent="0.2">
      <c r="M58" s="34" t="str">
        <f t="array" ref="M58:P58">A32:D32</f>
        <v>VERIZON COMM</v>
      </c>
      <c r="N58" s="9">
        <f ca="1"/>
        <v>3.8080115366866951E-2</v>
      </c>
      <c r="O58" s="9">
        <f ca="1"/>
        <v>2.8275584939196239E-3</v>
      </c>
      <c r="P58" s="9">
        <f ca="1"/>
        <v>-1.0691936888209685E-2</v>
      </c>
      <c r="Q58" s="9">
        <f ca="1">O58</f>
        <v>2.8275584939196239E-3</v>
      </c>
      <c r="R58" s="15">
        <f ca="1">(N58-P58)*(Q58-$G$52)</f>
        <v>5.3767904661315322E-4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15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15">
      <c r="K60" s="36"/>
      <c r="L60" s="37"/>
      <c r="M60" s="36"/>
      <c r="R60" s="19"/>
      <c r="S60" s="19"/>
      <c r="T60" s="19"/>
      <c r="U60" s="19"/>
    </row>
    <row r="61" spans="1:30" x14ac:dyDescent="0.15">
      <c r="O61" s="2"/>
    </row>
    <row r="62" spans="1:30" x14ac:dyDescent="0.15">
      <c r="M62" s="38"/>
    </row>
    <row r="64" spans="1:30" x14ac:dyDescent="0.15">
      <c r="P64" s="5"/>
    </row>
  </sheetData>
  <mergeCells count="2">
    <mergeCell ref="K1:N1"/>
    <mergeCell ref="A36:E36"/>
  </mergeCells>
  <phoneticPr fontId="4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4"/>
  <sheetViews>
    <sheetView tabSelected="1" zoomScale="145" zoomScaleNormal="145" workbookViewId="0">
      <selection activeCell="K1" sqref="K1:N1"/>
    </sheetView>
  </sheetViews>
  <sheetFormatPr defaultRowHeight="11.25" x14ac:dyDescent="0.15"/>
  <cols>
    <col min="1" max="1" width="18.7109375" style="4" bestFit="1" customWidth="1"/>
    <col min="2" max="2" width="9.140625" style="4"/>
    <col min="3" max="3" width="10.42578125" style="4" bestFit="1" customWidth="1"/>
    <col min="4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9.140625" style="4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ht="15" x14ac:dyDescent="0.25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8" t="s">
        <v>73</v>
      </c>
      <c r="L1" s="71"/>
      <c r="M1" s="71"/>
      <c r="N1" s="71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15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ht="12" x14ac:dyDescent="0.2">
      <c r="A3" s="33" t="s">
        <v>9</v>
      </c>
      <c r="B3" s="11">
        <f ca="1">RAND()/15</f>
        <v>2.808740111457934E-2</v>
      </c>
      <c r="C3" s="11">
        <f ca="1">(2*RAND() -1)/10</f>
        <v>-2.9914468370609914E-2</v>
      </c>
      <c r="D3" s="11">
        <f ca="1">RAND()/15</f>
        <v>6.1735799128404309E-2</v>
      </c>
      <c r="E3" s="3" t="s">
        <v>52</v>
      </c>
      <c r="F3" s="3" t="s">
        <v>46</v>
      </c>
      <c r="G3" s="58">
        <f t="array" aca="1" ref="G3:H5" ca="1">T6:U8</f>
        <v>-7.0761082187017327E-4</v>
      </c>
      <c r="H3" s="58">
        <f ca="1"/>
        <v>4.165407073609191E-4</v>
      </c>
      <c r="I3" s="66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ht="12" x14ac:dyDescent="0.2">
      <c r="A4" s="33" t="s">
        <v>28</v>
      </c>
      <c r="B4" s="11">
        <f t="shared" ref="B4:B31" ca="1" si="0">RAND()/15</f>
        <v>6.2333807747311724E-2</v>
      </c>
      <c r="C4" s="11">
        <f t="shared" ref="C4:C32" ca="1" si="1">(2*RAND() -1)/10</f>
        <v>-8.2417788439709191E-2</v>
      </c>
      <c r="D4" s="11">
        <f t="shared" ref="D4:D31" ca="1" si="2">RAND()/15</f>
        <v>4.1344776723854067E-2</v>
      </c>
      <c r="E4" s="3" t="s">
        <v>52</v>
      </c>
      <c r="F4" s="3" t="s">
        <v>46</v>
      </c>
      <c r="G4" s="58">
        <f ca="1"/>
        <v>-6.5414237256598102E-4</v>
      </c>
      <c r="H4" s="58">
        <f ca="1"/>
        <v>-2.5982769895135037E-4</v>
      </c>
      <c r="I4" s="66"/>
      <c r="K4" s="35" t="s">
        <v>46</v>
      </c>
      <c r="L4" s="35"/>
      <c r="M4" s="35"/>
      <c r="N4" s="5">
        <f ca="1">N5+N9</f>
        <v>0.18436623819216796</v>
      </c>
      <c r="O4" s="6">
        <f ca="1">(O5 * N5+O9 * N9)/N4</f>
        <v>-2.6364695755381636E-2</v>
      </c>
      <c r="P4" s="5">
        <f ca="1">P5+P9</f>
        <v>0.14728099641521258</v>
      </c>
      <c r="Q4" s="6">
        <f ca="1">(Q5 * P5+Q9 * P9)/P4</f>
        <v>-3.6930411412859465E-2</v>
      </c>
      <c r="R4" s="15">
        <f ca="1">(N4-P4)*(Q4-$G$52)</f>
        <v>-1.5549334111297631E-3</v>
      </c>
      <c r="S4" s="16">
        <f ca="1">S5+S9</f>
        <v>1.2831543312003728E-3</v>
      </c>
      <c r="T4" s="16">
        <f ca="1">T5+T9</f>
        <v>-2.5281232088778254E-4</v>
      </c>
      <c r="U4" s="16">
        <f ca="1">U5+U9</f>
        <v>9.1761923926468342E-4</v>
      </c>
      <c r="V4" s="8"/>
      <c r="W4" s="28"/>
      <c r="X4" s="28"/>
      <c r="Y4" s="28"/>
      <c r="Z4" s="28"/>
    </row>
    <row r="5" spans="1:30" s="7" customFormat="1" ht="12" x14ac:dyDescent="0.2">
      <c r="A5" s="33" t="s">
        <v>7</v>
      </c>
      <c r="B5" s="11">
        <f t="shared" ca="1" si="0"/>
        <v>1.5472559448656397E-2</v>
      </c>
      <c r="C5" s="11">
        <f t="shared" ca="1" si="1"/>
        <v>-4.6560878549394814E-2</v>
      </c>
      <c r="D5" s="11">
        <f t="shared" ca="1" si="2"/>
        <v>2.3853037898277233E-3</v>
      </c>
      <c r="E5" s="3" t="s">
        <v>52</v>
      </c>
      <c r="F5" s="3" t="s">
        <v>46</v>
      </c>
      <c r="G5" s="58">
        <f ca="1"/>
        <v>5.6168539543921986E-5</v>
      </c>
      <c r="H5" s="58">
        <f ca="1"/>
        <v>-1.6200993364682341E-4</v>
      </c>
      <c r="I5" s="66"/>
      <c r="K5" s="35"/>
      <c r="L5" s="35" t="s">
        <v>52</v>
      </c>
      <c r="M5" s="35"/>
      <c r="N5" s="9">
        <f ca="1">SUM(N6:N8)</f>
        <v>0.10589376831054746</v>
      </c>
      <c r="O5" s="9">
        <f ca="1">SUMPRODUCT(O6:O8,N6:N8)/SUM(N6:N8)</f>
        <v>-6.3252543752229357E-2</v>
      </c>
      <c r="P5" s="9">
        <f ca="1">SUM(P6:P8)</f>
        <v>0.1054658796420861</v>
      </c>
      <c r="Q5" s="9">
        <f ca="1">SUMPRODUCT(Q6:Q8,P6:P8)/SUM(P6:P8)</f>
        <v>-5.0873330121025372E-2</v>
      </c>
      <c r="R5" s="15" t="s">
        <v>1</v>
      </c>
      <c r="S5" s="16">
        <f ca="1">N$4*((N5/N$4)-(P5/P$4))*(Q5-Q$4)</f>
        <v>3.6430530416716101E-4</v>
      </c>
      <c r="T5" s="16">
        <f ca="1">SUM(T6:T8)</f>
        <v>-1.3055846548922323E-3</v>
      </c>
      <c r="U5" s="16">
        <f ca="1">SUM(U6:U8)</f>
        <v>-5.2969252372546893E-6</v>
      </c>
      <c r="V5" s="8"/>
      <c r="W5" s="28"/>
      <c r="X5" s="28"/>
      <c r="Y5" s="28"/>
      <c r="Z5" s="28"/>
    </row>
    <row r="6" spans="1:30" ht="12" x14ac:dyDescent="0.2">
      <c r="A6" s="33" t="s">
        <v>8</v>
      </c>
      <c r="B6" s="11">
        <f t="shared" ca="1" si="0"/>
        <v>1.9497751226048392E-2</v>
      </c>
      <c r="C6" s="11">
        <f t="shared" ca="1" si="1"/>
        <v>-7.1632130624427998E-2</v>
      </c>
      <c r="D6" s="11">
        <f t="shared" ca="1" si="2"/>
        <v>1.8714028193979278E-2</v>
      </c>
      <c r="E6" s="3" t="s">
        <v>53</v>
      </c>
      <c r="F6" s="3" t="s">
        <v>46</v>
      </c>
      <c r="G6" s="58">
        <f t="array" aca="1" ref="G6:H7" ca="1">T10:U11</f>
        <v>5.8161231674814563E-4</v>
      </c>
      <c r="H6" s="58">
        <f ca="1"/>
        <v>1.9731666185725113E-5</v>
      </c>
      <c r="I6" s="66"/>
      <c r="M6" s="34" t="str">
        <f t="array" ref="M6:P8">A3:D5</f>
        <v>GENERAL MOTORS</v>
      </c>
      <c r="N6" s="9">
        <f ca="1"/>
        <v>2.808740111457934E-2</v>
      </c>
      <c r="O6" s="9">
        <f ca="1"/>
        <v>-2.9914468370609914E-2</v>
      </c>
      <c r="P6" s="9">
        <f ca="1"/>
        <v>6.1735799128404309E-2</v>
      </c>
      <c r="Q6" s="9">
        <f ca="1">O6</f>
        <v>-2.9914468370609914E-2</v>
      </c>
      <c r="R6" s="17" t="s">
        <v>1</v>
      </c>
      <c r="S6" s="17" t="s">
        <v>1</v>
      </c>
      <c r="T6" s="18">
        <f ca="1">P$5*((N6/N$5)-(P6/P$5))*(O6-Q$5)</f>
        <v>-7.0761082187017327E-4</v>
      </c>
      <c r="U6" s="18">
        <f ca="1">(N6-P6)*(O$5-Q$5)</f>
        <v>4.165407073609191E-4</v>
      </c>
      <c r="V6" s="8"/>
      <c r="W6" s="28"/>
      <c r="X6" s="28"/>
      <c r="Y6" s="28"/>
      <c r="Z6" s="28"/>
      <c r="AA6" s="7"/>
      <c r="AB6" s="7"/>
      <c r="AC6" s="7"/>
      <c r="AD6" s="7"/>
    </row>
    <row r="7" spans="1:30" ht="12" x14ac:dyDescent="0.2">
      <c r="A7" s="33" t="s">
        <v>20</v>
      </c>
      <c r="B7" s="11">
        <f t="shared" ca="1" si="0"/>
        <v>5.8974718655572092E-2</v>
      </c>
      <c r="C7" s="11">
        <f t="shared" ca="1" si="1"/>
        <v>5.4836309050402862E-2</v>
      </c>
      <c r="D7" s="11">
        <f t="shared" ca="1" si="2"/>
        <v>2.3101088579147187E-2</v>
      </c>
      <c r="E7" s="3" t="s">
        <v>53</v>
      </c>
      <c r="F7" s="3" t="s">
        <v>46</v>
      </c>
      <c r="G7" s="58">
        <f ca="1"/>
        <v>4.7116001725630417E-4</v>
      </c>
      <c r="H7" s="58">
        <f ca="1"/>
        <v>9.0318449831621296E-4</v>
      </c>
      <c r="I7" s="66"/>
      <c r="M7" s="34" t="str">
        <v>HOME DEPOT</v>
      </c>
      <c r="N7" s="9">
        <f ca="1"/>
        <v>6.2333807747311724E-2</v>
      </c>
      <c r="O7" s="9">
        <f ca="1"/>
        <v>-8.2417788439709191E-2</v>
      </c>
      <c r="P7" s="9">
        <f ca="1"/>
        <v>4.1344776723854067E-2</v>
      </c>
      <c r="Q7" s="9">
        <f t="shared" ref="Q7:Q8" ca="1" si="3">O7</f>
        <v>-8.2417788439709191E-2</v>
      </c>
      <c r="R7" s="17" t="s">
        <v>1</v>
      </c>
      <c r="S7" s="17" t="s">
        <v>1</v>
      </c>
      <c r="T7" s="18">
        <f ca="1">P$5*((N7/N$5)-(P7/P$5))*(O7-Q$5)</f>
        <v>-6.5414237256598102E-4</v>
      </c>
      <c r="U7" s="18">
        <f ca="1">(N7-P7)*(O$5-Q$5)</f>
        <v>-2.5982769895135037E-4</v>
      </c>
      <c r="V7" s="8"/>
      <c r="W7" s="28"/>
      <c r="X7" s="28"/>
      <c r="Y7" s="28"/>
      <c r="Z7" s="28"/>
      <c r="AA7" s="7"/>
      <c r="AB7" s="7"/>
      <c r="AC7" s="7"/>
      <c r="AD7" s="7"/>
    </row>
    <row r="8" spans="1:30" ht="12" x14ac:dyDescent="0.2">
      <c r="A8" s="33" t="s">
        <v>15</v>
      </c>
      <c r="B8" s="11">
        <f t="shared" ca="1" si="0"/>
        <v>4.5435154680688816E-2</v>
      </c>
      <c r="C8" s="11">
        <f t="shared" ca="1" si="1"/>
        <v>-8.3966954907019734E-2</v>
      </c>
      <c r="D8" s="11">
        <f t="shared" ca="1" si="2"/>
        <v>4.1320116326071195E-2</v>
      </c>
      <c r="E8" s="3" t="s">
        <v>52</v>
      </c>
      <c r="F8" s="3" t="s">
        <v>10</v>
      </c>
      <c r="G8" s="58">
        <f t="array" aca="1" ref="G8:H9" ca="1">T14:U15</f>
        <v>-4.6028141691588928E-3</v>
      </c>
      <c r="H8" s="58">
        <f ca="1"/>
        <v>-2.9056836675280543E-4</v>
      </c>
      <c r="I8" s="66"/>
      <c r="M8" s="34" t="str">
        <v>MCDONALD'S</v>
      </c>
      <c r="N8" s="9">
        <f ca="1"/>
        <v>1.5472559448656397E-2</v>
      </c>
      <c r="O8" s="9">
        <f ca="1"/>
        <v>-4.6560878549394814E-2</v>
      </c>
      <c r="P8" s="9">
        <f ca="1"/>
        <v>2.3853037898277233E-3</v>
      </c>
      <c r="Q8" s="9">
        <f t="shared" ca="1" si="3"/>
        <v>-4.6560878549394814E-2</v>
      </c>
      <c r="R8" s="17" t="s">
        <v>1</v>
      </c>
      <c r="S8" s="17" t="s">
        <v>1</v>
      </c>
      <c r="T8" s="18">
        <f ca="1">P$5*((N8/N$5)-(P8/P$5))*(O8-Q$5)</f>
        <v>5.6168539543921986E-5</v>
      </c>
      <c r="U8" s="18">
        <f ca="1">(N8-P8)*(O$5-Q$5)</f>
        <v>-1.6200993364682341E-4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ht="12" x14ac:dyDescent="0.2">
      <c r="A9" s="33" t="s">
        <v>16</v>
      </c>
      <c r="B9" s="11">
        <f t="shared" ca="1" si="0"/>
        <v>1.2232378512984206E-2</v>
      </c>
      <c r="C9" s="11">
        <f t="shared" ca="1" si="1"/>
        <v>9.2597557792478316E-2</v>
      </c>
      <c r="D9" s="11">
        <f t="shared" ca="1" si="2"/>
        <v>6.5185199121760254E-2</v>
      </c>
      <c r="E9" s="3" t="s">
        <v>52</v>
      </c>
      <c r="F9" s="3" t="s">
        <v>10</v>
      </c>
      <c r="G9" s="58">
        <f ca="1"/>
        <v>-2.917668726326633E-3</v>
      </c>
      <c r="H9" s="58">
        <f ca="1"/>
        <v>3.7390695476703746E-3</v>
      </c>
      <c r="I9" s="66"/>
      <c r="K9" s="35"/>
      <c r="L9" s="35" t="s">
        <v>53</v>
      </c>
      <c r="M9" s="35"/>
      <c r="N9" s="9">
        <f ca="1">SUM(N10:N11)</f>
        <v>7.8472469881620488E-2</v>
      </c>
      <c r="O9" s="9">
        <f ca="1">SUMPRODUCT(O10:O11,N10:N11)/SUM(N10:N11)</f>
        <v>2.3413184756670109E-2</v>
      </c>
      <c r="P9" s="9">
        <f ca="1">SUM(P10:P11)</f>
        <v>4.1815116773126465E-2</v>
      </c>
      <c r="Q9" s="9">
        <f ca="1">SUMPRODUCT(Q10:Q11,P10:P11)/SUM(P10:P11)</f>
        <v>-1.763651164090505E-3</v>
      </c>
      <c r="R9" s="15" t="s">
        <v>1</v>
      </c>
      <c r="S9" s="16">
        <f ca="1">N$4*((N9/N$4)-(P9/P$4))*(Q9-Q$4)</f>
        <v>9.1884902703321173E-4</v>
      </c>
      <c r="T9" s="16">
        <f ca="1">SUM(T10:T11)</f>
        <v>1.0527723340044497E-3</v>
      </c>
      <c r="U9" s="16">
        <f ca="1">SUM(U10:U11)</f>
        <v>9.2291616450193808E-4</v>
      </c>
      <c r="V9" s="8"/>
      <c r="W9" s="28"/>
      <c r="X9" s="28"/>
      <c r="Y9" s="28"/>
      <c r="Z9" s="28"/>
    </row>
    <row r="10" spans="1:30" ht="12" x14ac:dyDescent="0.2">
      <c r="A10" s="33" t="s">
        <v>23</v>
      </c>
      <c r="B10" s="11">
        <f t="shared" ca="1" si="0"/>
        <v>7.8136565627021284E-3</v>
      </c>
      <c r="C10" s="11">
        <f t="shared" ca="1" si="1"/>
        <v>9.9594877812102342E-2</v>
      </c>
      <c r="D10" s="11">
        <f t="shared" ca="1" si="2"/>
        <v>2.6711475207623899E-2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0</v>
      </c>
      <c r="I10" s="66"/>
      <c r="M10" s="34" t="str">
        <f t="array" ref="M10:P11">A6:D7</f>
        <v>WALMART</v>
      </c>
      <c r="N10" s="9">
        <f ca="1"/>
        <v>1.9497751226048392E-2</v>
      </c>
      <c r="O10" s="9">
        <f ca="1"/>
        <v>-7.1632130624427998E-2</v>
      </c>
      <c r="P10" s="9">
        <f ca="1"/>
        <v>1.8714028193979278E-2</v>
      </c>
      <c r="Q10" s="9">
        <f t="shared" ref="Q10:Q11" ca="1" si="4">O10</f>
        <v>-7.1632130624427998E-2</v>
      </c>
      <c r="R10" s="17" t="s">
        <v>1</v>
      </c>
      <c r="S10" s="17" t="s">
        <v>1</v>
      </c>
      <c r="T10" s="18">
        <f ca="1">P$9*((N10/N$9)-(P10/P$9))*(O10-Q$9)</f>
        <v>5.8161231674814563E-4</v>
      </c>
      <c r="U10" s="18">
        <f ca="1">(N10-P10)*(O$9-Q$9)</f>
        <v>1.9731666185725113E-5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ht="12" x14ac:dyDescent="0.2">
      <c r="A11" s="33" t="s">
        <v>27</v>
      </c>
      <c r="B11" s="11">
        <f t="shared" ca="1" si="0"/>
        <v>5.2657362458005119E-2</v>
      </c>
      <c r="C11" s="11">
        <f t="shared" ca="1" si="1"/>
        <v>6.6615059383994216E-2</v>
      </c>
      <c r="D11" s="11">
        <f t="shared" ca="1" si="2"/>
        <v>1.0606366895686154E-2</v>
      </c>
      <c r="E11" s="3" t="s">
        <v>52</v>
      </c>
      <c r="F11" s="3" t="s">
        <v>19</v>
      </c>
      <c r="G11" s="58">
        <f t="array" aca="1" ref="G11:H12" ca="1">T20:U21</f>
        <v>1.6575086062634134E-3</v>
      </c>
      <c r="H11" s="58">
        <f ca="1"/>
        <v>1.7404213179674315E-3</v>
      </c>
      <c r="I11" s="66"/>
      <c r="M11" s="34" t="str">
        <v>DISNEY (WALT)</v>
      </c>
      <c r="N11" s="9">
        <f ca="1"/>
        <v>5.8974718655572092E-2</v>
      </c>
      <c r="O11" s="9">
        <f ca="1"/>
        <v>5.4836309050402862E-2</v>
      </c>
      <c r="P11" s="9">
        <f ca="1"/>
        <v>2.3101088579147187E-2</v>
      </c>
      <c r="Q11" s="9">
        <f t="shared" ca="1" si="4"/>
        <v>5.4836309050402862E-2</v>
      </c>
      <c r="R11" s="17" t="s">
        <v>1</v>
      </c>
      <c r="S11" s="17" t="s">
        <v>1</v>
      </c>
      <c r="T11" s="18">
        <f ca="1">P$9*((N11/N$9)-(P11/P$9))*(O11-Q$9)</f>
        <v>4.7116001725630417E-4</v>
      </c>
      <c r="U11" s="18">
        <f ca="1">(N11-P11)*(O$9-Q$9)</f>
        <v>9.0318449831621296E-4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ht="12" x14ac:dyDescent="0.2">
      <c r="A12" s="33" t="s">
        <v>18</v>
      </c>
      <c r="B12" s="11">
        <f t="shared" ca="1" si="0"/>
        <v>4.9166685999886717E-2</v>
      </c>
      <c r="C12" s="11">
        <f t="shared" ca="1" si="1"/>
        <v>-6.7870766232240934E-2</v>
      </c>
      <c r="D12" s="11">
        <f t="shared" ca="1" si="2"/>
        <v>4.0047709325859104E-2</v>
      </c>
      <c r="E12" s="3" t="s">
        <v>52</v>
      </c>
      <c r="F12" s="3" t="s">
        <v>19</v>
      </c>
      <c r="G12" s="58">
        <f ca="1"/>
        <v>4.3898002424412185E-4</v>
      </c>
      <c r="H12" s="58">
        <f ca="1"/>
        <v>3.7741939731260381E-4</v>
      </c>
      <c r="I12" s="66"/>
      <c r="K12" s="35" t="s">
        <v>10</v>
      </c>
      <c r="L12" s="35"/>
      <c r="M12" s="35"/>
      <c r="N12" s="5">
        <f ca="1">N13+N16</f>
        <v>6.5481189756375152E-2</v>
      </c>
      <c r="O12" s="6">
        <f ca="1">(O13 * N13+O16 * N16)/N12</f>
        <v>-2.9079542452233816E-2</v>
      </c>
      <c r="P12" s="5">
        <f ca="1">P13+P16</f>
        <v>0.13321679065545536</v>
      </c>
      <c r="Q12" s="6">
        <f ca="1">(Q13 * P13+Q16 * P16)/P12</f>
        <v>3.9235234405173181E-2</v>
      </c>
      <c r="R12" s="15">
        <f ca="1">(N12-P12)*(Q12-$G$52)</f>
        <v>-2.3190647842599868E-3</v>
      </c>
      <c r="S12" s="15">
        <f ca="1">S13+S16</f>
        <v>-4.0135115199633711E-4</v>
      </c>
      <c r="T12" s="16">
        <f ca="1">T13+T16</f>
        <v>-7.5204828954855262E-3</v>
      </c>
      <c r="U12" s="16">
        <f ca="1">U13+U16</f>
        <v>3.4485011809175692E-3</v>
      </c>
      <c r="V12" s="8"/>
      <c r="W12" s="28"/>
      <c r="X12" s="28"/>
      <c r="Y12" s="28"/>
      <c r="Z12" s="28"/>
    </row>
    <row r="13" spans="1:30" s="7" customFormat="1" ht="12" x14ac:dyDescent="0.2">
      <c r="A13" s="33" t="s">
        <v>29</v>
      </c>
      <c r="B13" s="11">
        <f t="shared" ca="1" si="0"/>
        <v>2.1359954850261393E-2</v>
      </c>
      <c r="C13" s="11">
        <f t="shared" ca="1" si="1"/>
        <v>8.1753778355003678E-2</v>
      </c>
      <c r="D13" s="11">
        <f t="shared" ca="1" si="2"/>
        <v>5.8608830001914719E-2</v>
      </c>
      <c r="E13" s="3" t="s">
        <v>52</v>
      </c>
      <c r="F13" s="3" t="s">
        <v>25</v>
      </c>
      <c r="G13" s="58">
        <f t="array" aca="1" ref="G13:H14" ca="1">T24:U25</f>
        <v>3.9200352654776522E-4</v>
      </c>
      <c r="H13" s="58">
        <f ca="1"/>
        <v>-3.4093017602383822E-4</v>
      </c>
      <c r="I13" s="66"/>
      <c r="K13" s="35"/>
      <c r="L13" s="35" t="s">
        <v>52</v>
      </c>
      <c r="M13" s="35"/>
      <c r="N13" s="9">
        <f ca="1">SUM(N14:N15)</f>
        <v>5.7667533193673022E-2</v>
      </c>
      <c r="O13" s="9">
        <f ca="1">SUMPRODUCT(O14:O15,N14:N15)/SUM(N14:N15)</f>
        <v>-4.6514269978616567E-2</v>
      </c>
      <c r="P13" s="9">
        <f ca="1">SUM(P14:P15)</f>
        <v>0.10650531544783146</v>
      </c>
      <c r="Q13" s="9">
        <f ca="1">SUMPRODUCT(Q14:Q15,P14:P15)/SUM(P14:P15)</f>
        <v>2.4097068656113045E-2</v>
      </c>
      <c r="R13" s="15" t="s">
        <v>1</v>
      </c>
      <c r="S13" s="16">
        <f ca="1">N$12*((N13/N$12)-(P13/P$12))*(Q13-Q$12)</f>
        <v>-8.0475451280228062E-5</v>
      </c>
      <c r="T13" s="16">
        <f ca="1">SUM(T14:T15)</f>
        <v>-7.5204828954855262E-3</v>
      </c>
      <c r="U13" s="16">
        <f ca="1">SUM(U14:U15)</f>
        <v>3.4485011809175692E-3</v>
      </c>
      <c r="V13" s="8"/>
      <c r="W13" s="28"/>
      <c r="X13" s="28"/>
      <c r="Y13" s="28"/>
      <c r="Z13" s="28"/>
    </row>
    <row r="14" spans="1:30" ht="12" x14ac:dyDescent="0.2">
      <c r="A14" s="33" t="s">
        <v>24</v>
      </c>
      <c r="B14" s="11">
        <f t="shared" ca="1" si="0"/>
        <v>2.3530984078610428E-3</v>
      </c>
      <c r="C14" s="11">
        <f t="shared" ca="1" si="1"/>
        <v>5.3415894897168623E-2</v>
      </c>
      <c r="D14" s="11">
        <f t="shared" ca="1" si="2"/>
        <v>4.2828976272151882E-2</v>
      </c>
      <c r="E14" s="3" t="s">
        <v>52</v>
      </c>
      <c r="F14" s="3" t="s">
        <v>25</v>
      </c>
      <c r="G14" s="58">
        <f ca="1"/>
        <v>5.364328089842227E-4</v>
      </c>
      <c r="H14" s="58">
        <f ca="1"/>
        <v>-3.7046617136248075E-4</v>
      </c>
      <c r="I14" s="66"/>
      <c r="M14" s="34" t="str">
        <f t="array" ref="M14:P15">A8:D9</f>
        <v>COCA-COLA</v>
      </c>
      <c r="N14" s="9">
        <f ca="1"/>
        <v>4.5435154680688816E-2</v>
      </c>
      <c r="O14" s="9">
        <f ca="1"/>
        <v>-8.3966954907019734E-2</v>
      </c>
      <c r="P14" s="9">
        <f ca="1"/>
        <v>4.1320116326071195E-2</v>
      </c>
      <c r="Q14" s="9">
        <f t="shared" ref="Q14:Q15" ca="1" si="5">O14</f>
        <v>-8.3966954907019734E-2</v>
      </c>
      <c r="R14" s="17" t="s">
        <v>1</v>
      </c>
      <c r="S14" s="17" t="s">
        <v>1</v>
      </c>
      <c r="T14" s="18">
        <f ca="1">P$13*((N14/N$13)-(P14/P$13))*(O14-Q$13)</f>
        <v>-4.6028141691588928E-3</v>
      </c>
      <c r="U14" s="18">
        <f ca="1">(N14-P14)*(O$13-Q$13)</f>
        <v>-2.9056836675280543E-4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ht="12" x14ac:dyDescent="0.2">
      <c r="A15" s="33" t="s">
        <v>30</v>
      </c>
      <c r="B15" s="11">
        <f t="shared" ca="1" si="0"/>
        <v>5.7741153472868269E-2</v>
      </c>
      <c r="C15" s="11">
        <f t="shared" ca="1" si="1"/>
        <v>-1.9244242024678292E-2</v>
      </c>
      <c r="D15" s="11">
        <f t="shared" ca="1" si="2"/>
        <v>1.7593337392077003E-2</v>
      </c>
      <c r="E15" s="3" t="s">
        <v>53</v>
      </c>
      <c r="F15" s="3" t="s">
        <v>25</v>
      </c>
      <c r="G15" s="58">
        <f t="array" aca="1" ref="G15:H16" ca="1">T27:U28</f>
        <v>-1.4797097557890406E-3</v>
      </c>
      <c r="H15" s="58">
        <f ca="1"/>
        <v>-9.0711378210393443E-4</v>
      </c>
      <c r="I15" s="66"/>
      <c r="M15" s="34" t="str">
        <v>KRAFT FOODS</v>
      </c>
      <c r="N15" s="9">
        <f ca="1"/>
        <v>1.2232378512984206E-2</v>
      </c>
      <c r="O15" s="9">
        <f ca="1"/>
        <v>9.2597557792478316E-2</v>
      </c>
      <c r="P15" s="9">
        <f ca="1"/>
        <v>6.5185199121760254E-2</v>
      </c>
      <c r="Q15" s="9">
        <f t="shared" ca="1" si="5"/>
        <v>9.2597557792478316E-2</v>
      </c>
      <c r="R15" s="17" t="s">
        <v>1</v>
      </c>
      <c r="S15" s="17" t="s">
        <v>1</v>
      </c>
      <c r="T15" s="18">
        <f ca="1">P$13*((N15/N$13)-(P15/P$13))*(O15-Q$13)</f>
        <v>-2.917668726326633E-3</v>
      </c>
      <c r="U15" s="18">
        <f ca="1">(N15-P15)*(O$13-Q$13)</f>
        <v>3.7390695476703746E-3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ht="12" x14ac:dyDescent="0.2">
      <c r="A16" s="33" t="s">
        <v>31</v>
      </c>
      <c r="B16" s="11">
        <f t="shared" ca="1" si="0"/>
        <v>4.7432284498133956E-2</v>
      </c>
      <c r="C16" s="11">
        <f t="shared" ca="1" si="1"/>
        <v>4.7750760215270763E-2</v>
      </c>
      <c r="D16" s="11">
        <f t="shared" ca="1" si="2"/>
        <v>6.5490257452139836E-2</v>
      </c>
      <c r="E16" s="3" t="s">
        <v>53</v>
      </c>
      <c r="F16" s="3" t="s">
        <v>25</v>
      </c>
      <c r="G16" s="58">
        <f ca="1"/>
        <v>-3.975100112405171E-4</v>
      </c>
      <c r="H16" s="58">
        <f ca="1"/>
        <v>4.0800814944641912E-4</v>
      </c>
      <c r="I16" s="66"/>
      <c r="K16" s="35"/>
      <c r="L16" s="35" t="s">
        <v>53</v>
      </c>
      <c r="M16" s="35"/>
      <c r="N16" s="9">
        <f ca="1">SUM(N17)</f>
        <v>7.8136565627021284E-3</v>
      </c>
      <c r="O16" s="9">
        <f ca="1">SUMPRODUCT(O17,N17)/SUM(N17)</f>
        <v>9.9594877812102342E-2</v>
      </c>
      <c r="P16" s="9">
        <f ca="1">SUM(P17)</f>
        <v>2.6711475207623899E-2</v>
      </c>
      <c r="Q16" s="9">
        <f ca="1">SUMPRODUCT(Q17,P17)/SUM(P17)</f>
        <v>9.9594877812102342E-2</v>
      </c>
      <c r="R16" s="15" t="s">
        <v>1</v>
      </c>
      <c r="S16" s="16">
        <f ca="1">N$12*((N16/N$12)-(P16/P$12))*(Q16-Q$12)</f>
        <v>-3.2087570071610903E-4</v>
      </c>
      <c r="T16" s="16">
        <f ca="1">T17</f>
        <v>0</v>
      </c>
      <c r="U16" s="16">
        <f ca="1">U17</f>
        <v>0</v>
      </c>
      <c r="V16" s="8"/>
      <c r="W16" s="28"/>
      <c r="X16" s="28"/>
      <c r="Y16" s="28"/>
      <c r="Z16" s="28"/>
    </row>
    <row r="17" spans="1:30" ht="12" x14ac:dyDescent="0.2">
      <c r="A17" s="33" t="s">
        <v>2</v>
      </c>
      <c r="B17" s="11">
        <f t="shared" ca="1" si="0"/>
        <v>5.5302975052052034E-2</v>
      </c>
      <c r="C17" s="11">
        <f t="shared" ca="1" si="1"/>
        <v>-8.2692224887873422E-2</v>
      </c>
      <c r="D17" s="11">
        <f t="shared" ca="1" si="2"/>
        <v>9.3714220379305397E-3</v>
      </c>
      <c r="E17" s="3" t="s">
        <v>52</v>
      </c>
      <c r="F17" s="3" t="s">
        <v>3</v>
      </c>
      <c r="G17" s="58">
        <f t="array" aca="1" ref="G17:H18" ca="1">T31:U32</f>
        <v>-2.6985520496469353E-3</v>
      </c>
      <c r="H17" s="58">
        <f ca="1"/>
        <v>-2.4094112085730939E-3</v>
      </c>
      <c r="I17" s="66"/>
      <c r="M17" s="34" t="str">
        <f t="array" ref="M17:P17">A10:D10</f>
        <v>PROCTER &amp; GAMBLE</v>
      </c>
      <c r="N17" s="9">
        <f ca="1"/>
        <v>7.8136565627021284E-3</v>
      </c>
      <c r="O17" s="9">
        <f ca="1"/>
        <v>9.9594877812102342E-2</v>
      </c>
      <c r="P17" s="9">
        <f ca="1"/>
        <v>2.6711475207623899E-2</v>
      </c>
      <c r="Q17" s="9">
        <f ca="1">O17</f>
        <v>9.9594877812102342E-2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0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ht="12" x14ac:dyDescent="0.2">
      <c r="A18" s="33" t="s">
        <v>12</v>
      </c>
      <c r="B18" s="11">
        <f t="shared" ca="1" si="0"/>
        <v>6.4778630139271723E-2</v>
      </c>
      <c r="C18" s="11">
        <f t="shared" ca="1" si="1"/>
        <v>8.8484010046557218E-2</v>
      </c>
      <c r="D18" s="11">
        <f t="shared" ca="1" si="2"/>
        <v>5.1443558529442372E-2</v>
      </c>
      <c r="E18" s="3" t="s">
        <v>52</v>
      </c>
      <c r="F18" s="3" t="s">
        <v>3</v>
      </c>
      <c r="G18" s="58">
        <f ca="1"/>
        <v>-4.9159255058318452E-4</v>
      </c>
      <c r="H18" s="58">
        <f ca="1"/>
        <v>-6.9951196716491466E-4</v>
      </c>
      <c r="I18" s="66"/>
      <c r="K18" s="35" t="s">
        <v>19</v>
      </c>
      <c r="L18" s="35"/>
      <c r="M18" s="35"/>
      <c r="N18" s="5">
        <f t="array" aca="1" ref="N18:Q18" ca="1">N19:Q19</f>
        <v>0.10182404845789184</v>
      </c>
      <c r="O18" s="6">
        <f ca="1"/>
        <v>1.6773314145218218E-3</v>
      </c>
      <c r="P18" s="9">
        <f ca="1"/>
        <v>5.0654076221545261E-2</v>
      </c>
      <c r="Q18" s="9">
        <f ca="1"/>
        <v>-3.9711018485260034E-2</v>
      </c>
      <c r="R18" s="15">
        <f ca="1">(N18-P18)*(Q18-$G$52)</f>
        <v>-2.2877704613772313E-3</v>
      </c>
      <c r="S18" s="15">
        <f ca="1">S19</f>
        <v>0</v>
      </c>
      <c r="T18" s="16">
        <f ca="1">T19</f>
        <v>2.0964886305075352E-3</v>
      </c>
      <c r="U18" s="16">
        <f ca="1">U19</f>
        <v>2.1178407152800355E-3</v>
      </c>
      <c r="V18" s="8"/>
      <c r="W18" s="28"/>
      <c r="X18" s="28"/>
      <c r="Y18" s="28"/>
      <c r="Z18" s="28"/>
    </row>
    <row r="19" spans="1:30" s="7" customFormat="1" ht="12" x14ac:dyDescent="0.2">
      <c r="A19" s="33" t="s">
        <v>26</v>
      </c>
      <c r="B19" s="11">
        <f t="shared" ca="1" si="0"/>
        <v>2.9806863475398227E-2</v>
      </c>
      <c r="C19" s="11">
        <f t="shared" ca="1" si="1"/>
        <v>5.1162617931423716E-2</v>
      </c>
      <c r="D19" s="11">
        <f t="shared" ca="1" si="2"/>
        <v>5.9676218772860782E-3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0</v>
      </c>
      <c r="I19" s="66"/>
      <c r="K19" s="35"/>
      <c r="L19" s="35" t="s">
        <v>52</v>
      </c>
      <c r="M19" s="35"/>
      <c r="N19" s="9">
        <f ca="1">SUM(N20:N21)</f>
        <v>0.10182404845789184</v>
      </c>
      <c r="O19" s="9">
        <f ca="1">SUMPRODUCT(O20:O21,N20:N21)/SUM(N20:N21)</f>
        <v>1.6773314145218218E-3</v>
      </c>
      <c r="P19" s="9">
        <f ca="1">SUM(P20:P21)</f>
        <v>5.0654076221545261E-2</v>
      </c>
      <c r="Q19" s="9">
        <f ca="1">SUMPRODUCT(Q20:Q21,P20:P21)/SUM(P20:P21)</f>
        <v>-3.9711018485260034E-2</v>
      </c>
      <c r="R19" s="15" t="s">
        <v>1</v>
      </c>
      <c r="S19" s="16">
        <f ca="1">N$18*((N19/N$18)-(P19/P$18))*(Q19-Q$18)</f>
        <v>0</v>
      </c>
      <c r="T19" s="16">
        <f ca="1">SUM(T20:T21)</f>
        <v>2.0964886305075352E-3</v>
      </c>
      <c r="U19" s="16">
        <f ca="1">SUM(U20:U21)</f>
        <v>2.1178407152800355E-3</v>
      </c>
      <c r="V19" s="8"/>
      <c r="W19" s="28"/>
      <c r="X19" s="28"/>
      <c r="Y19" s="28"/>
      <c r="Z19" s="28"/>
    </row>
    <row r="20" spans="1:30" ht="12" x14ac:dyDescent="0.2">
      <c r="A20" s="33" t="s">
        <v>32</v>
      </c>
      <c r="B20" s="11">
        <f t="shared" ca="1" si="0"/>
        <v>3.5327040782703991E-3</v>
      </c>
      <c r="C20" s="11">
        <f t="shared" ca="1" si="1"/>
        <v>-3.9912581214390674E-2</v>
      </c>
      <c r="D20" s="11">
        <f t="shared" ca="1" si="2"/>
        <v>4.6803942633926267E-2</v>
      </c>
      <c r="E20" s="3" t="s">
        <v>52</v>
      </c>
      <c r="F20" s="3" t="s">
        <v>6</v>
      </c>
      <c r="G20" s="58">
        <f t="array" aca="1" ref="G20:H22" ca="1">T37:U39</f>
        <v>1.1630285514573741E-3</v>
      </c>
      <c r="H20" s="58">
        <f ca="1"/>
        <v>-2.125428594722286E-4</v>
      </c>
      <c r="I20" s="66"/>
      <c r="M20" s="34" t="str">
        <f t="array" ref="M20:P21">A11:D12</f>
        <v>CHEVRON</v>
      </c>
      <c r="N20" s="9">
        <f ca="1"/>
        <v>5.2657362458005119E-2</v>
      </c>
      <c r="O20" s="9">
        <f ca="1"/>
        <v>6.6615059383994216E-2</v>
      </c>
      <c r="P20" s="9">
        <f ca="1"/>
        <v>1.0606366895686154E-2</v>
      </c>
      <c r="Q20" s="9">
        <f t="shared" ref="Q20:Q21" ca="1" si="6">O20</f>
        <v>6.6615059383994216E-2</v>
      </c>
      <c r="R20" s="17" t="s">
        <v>1</v>
      </c>
      <c r="S20" s="17" t="s">
        <v>1</v>
      </c>
      <c r="T20" s="18">
        <f ca="1">P$19*((N20/N$19)-(P20/P$19))*(O20-Q$19)</f>
        <v>1.6575086062634134E-3</v>
      </c>
      <c r="U20" s="18">
        <f ca="1">(N20-P20)*(O$19-Q$19)</f>
        <v>1.7404213179674315E-3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ht="12" x14ac:dyDescent="0.2">
      <c r="A21" s="33" t="s">
        <v>14</v>
      </c>
      <c r="B21" s="11">
        <f t="shared" ca="1" si="0"/>
        <v>2.4935697394378079E-2</v>
      </c>
      <c r="C21" s="11">
        <f t="shared" ca="1" si="1"/>
        <v>6.6677480500032221E-2</v>
      </c>
      <c r="D21" s="11">
        <f t="shared" ca="1" si="2"/>
        <v>1.7348360523958405E-2</v>
      </c>
      <c r="E21" s="3" t="s">
        <v>52</v>
      </c>
      <c r="F21" s="3" t="s">
        <v>6</v>
      </c>
      <c r="G21" s="58">
        <f ca="1"/>
        <v>1.1695098801875986E-3</v>
      </c>
      <c r="H21" s="58">
        <f ca="1"/>
        <v>3.7268040574893241E-5</v>
      </c>
      <c r="I21" s="66"/>
      <c r="M21" s="34" t="str">
        <v>EXXONMOBIL</v>
      </c>
      <c r="N21" s="9">
        <f ca="1"/>
        <v>4.9166685999886717E-2</v>
      </c>
      <c r="O21" s="9">
        <f ca="1"/>
        <v>-6.7870766232240934E-2</v>
      </c>
      <c r="P21" s="9">
        <f ca="1"/>
        <v>4.0047709325859104E-2</v>
      </c>
      <c r="Q21" s="9">
        <f t="shared" ca="1" si="6"/>
        <v>-6.7870766232240934E-2</v>
      </c>
      <c r="R21" s="17" t="s">
        <v>1</v>
      </c>
      <c r="S21" s="17" t="s">
        <v>1</v>
      </c>
      <c r="T21" s="18">
        <f ca="1">P$19*((N21/N$19)-(P21/P$19))*(O21-Q$19)</f>
        <v>4.3898002424412185E-4</v>
      </c>
      <c r="U21" s="18">
        <f ca="1">(N21-P21)*(O$19-Q$19)</f>
        <v>3.7741939731260381E-4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ht="12" x14ac:dyDescent="0.2">
      <c r="A22" s="33" t="s">
        <v>33</v>
      </c>
      <c r="B22" s="11">
        <f t="shared" ca="1" si="0"/>
        <v>2.2184660788164324E-2</v>
      </c>
      <c r="C22" s="11">
        <f t="shared" ca="1" si="1"/>
        <v>-8.5654594724581104E-2</v>
      </c>
      <c r="D22" s="11">
        <f t="shared" ca="1" si="2"/>
        <v>1.1361517115537161E-3</v>
      </c>
      <c r="E22" s="3" t="s">
        <v>52</v>
      </c>
      <c r="F22" s="3" t="s">
        <v>6</v>
      </c>
      <c r="G22" s="58">
        <f ca="1"/>
        <v>-2.0118497859842807E-3</v>
      </c>
      <c r="H22" s="58">
        <f ca="1"/>
        <v>1.0338761856829795E-4</v>
      </c>
      <c r="I22" s="66"/>
      <c r="K22" s="35" t="s">
        <v>25</v>
      </c>
      <c r="L22" s="35"/>
      <c r="M22" s="35"/>
      <c r="N22" s="5">
        <f ca="1">N23+N26</f>
        <v>0.12888649122912466</v>
      </c>
      <c r="O22" s="6">
        <f ca="1">(O23 * N23+O26 * N26)/N22</f>
        <v>2.3475639333498784E-2</v>
      </c>
      <c r="P22" s="5">
        <f ca="1">P23+P26</f>
        <v>0.18452140111828344</v>
      </c>
      <c r="Q22" s="6">
        <f ca="1">(Q23 * P23+Q26 * P26)/P22</f>
        <v>5.3478244096153135E-2</v>
      </c>
      <c r="R22" s="15">
        <f ca="1">(N22-P22)*(Q22-$G$52)</f>
        <v>-2.6971818053074079E-3</v>
      </c>
      <c r="S22" s="15">
        <f ca="1">S23+S26</f>
        <v>-1.7076450440513403E-3</v>
      </c>
      <c r="T22" s="16">
        <f ca="1">T23+T26</f>
        <v>-9.487834314975698E-4</v>
      </c>
      <c r="U22" s="16">
        <f ca="1">U23+U26</f>
        <v>-1.2105019800438342E-3</v>
      </c>
      <c r="V22" s="8"/>
      <c r="W22" s="28"/>
      <c r="X22" s="28"/>
      <c r="Y22" s="28"/>
      <c r="Z22" s="28"/>
    </row>
    <row r="23" spans="1:30" s="7" customFormat="1" ht="12" x14ac:dyDescent="0.2">
      <c r="A23" s="33" t="s">
        <v>5</v>
      </c>
      <c r="B23" s="11">
        <f t="shared" ca="1" si="0"/>
        <v>4.0749263260980904E-2</v>
      </c>
      <c r="C23" s="11">
        <f t="shared" ca="1" si="1"/>
        <v>-6.3570421293483184E-2</v>
      </c>
      <c r="D23" s="11">
        <f t="shared" ca="1" si="2"/>
        <v>3.231280399154198E-3</v>
      </c>
      <c r="E23" s="3" t="s">
        <v>53</v>
      </c>
      <c r="F23" s="3" t="s">
        <v>6</v>
      </c>
      <c r="G23" s="58">
        <f t="array" aca="1" ref="G23:H24" ca="1">T41:U42</f>
        <v>-8.1226235160712385E-4</v>
      </c>
      <c r="H23" s="58">
        <f ca="1"/>
        <v>-6.9226775304880007E-4</v>
      </c>
      <c r="I23" s="66"/>
      <c r="K23" s="35"/>
      <c r="L23" s="35" t="s">
        <v>52</v>
      </c>
      <c r="M23" s="35"/>
      <c r="N23" s="9">
        <f ca="1">SUM(N24:N25)</f>
        <v>2.3713053258122434E-2</v>
      </c>
      <c r="O23" s="9">
        <f ca="1">SUMPRODUCT(O24:O25,N24:N25)/SUM(N24:N25)</f>
        <v>7.8941747878753521E-2</v>
      </c>
      <c r="P23" s="9">
        <f ca="1">SUM(P24:P25)</f>
        <v>0.10143780627406659</v>
      </c>
      <c r="Q23" s="9">
        <f ca="1">SUMPRODUCT(Q24:Q25,P24:P25)/SUM(P24:P25)</f>
        <v>6.9788983543299335E-2</v>
      </c>
      <c r="R23" s="15" t="s">
        <v>1</v>
      </c>
      <c r="S23" s="16">
        <f ca="1">N$22*((N23/N$22)-(P23/P$22))*(Q23-Q$22)</f>
        <v>-7.6889340812423708E-4</v>
      </c>
      <c r="T23" s="16">
        <f ca="1">SUM(T24:T25)</f>
        <v>9.2843633553198798E-4</v>
      </c>
      <c r="U23" s="16">
        <f ca="1">SUM(U24:U25)</f>
        <v>-7.1139634738631892E-4</v>
      </c>
      <c r="V23" s="8"/>
      <c r="W23" s="28"/>
      <c r="X23" s="28"/>
      <c r="Y23" s="28"/>
      <c r="Z23" s="28"/>
    </row>
    <row r="24" spans="1:30" ht="12" x14ac:dyDescent="0.2">
      <c r="A24" s="33" t="s">
        <v>11</v>
      </c>
      <c r="B24" s="11">
        <f t="shared" ca="1" si="0"/>
        <v>1.0181685433013306E-3</v>
      </c>
      <c r="C24" s="11">
        <f t="shared" ca="1" si="1"/>
        <v>-4.323221585131496E-2</v>
      </c>
      <c r="D24" s="11">
        <f t="shared" ca="1" si="2"/>
        <v>4.4021182342657658E-2</v>
      </c>
      <c r="E24" s="3" t="s">
        <v>53</v>
      </c>
      <c r="F24" s="3" t="s">
        <v>6</v>
      </c>
      <c r="G24" s="58">
        <f ca="1"/>
        <v>-5.9622374412594013E-5</v>
      </c>
      <c r="H24" s="58">
        <f ca="1"/>
        <v>7.934754873907819E-4</v>
      </c>
      <c r="I24" s="66"/>
      <c r="M24" s="34" t="str">
        <f t="array" ref="M24:P25">A13:D14</f>
        <v>AMER EXPRESS</v>
      </c>
      <c r="N24" s="9">
        <f ca="1"/>
        <v>2.1359954850261393E-2</v>
      </c>
      <c r="O24" s="9">
        <f ca="1"/>
        <v>8.1753778355003678E-2</v>
      </c>
      <c r="P24" s="9">
        <f ca="1"/>
        <v>5.8608830001914719E-2</v>
      </c>
      <c r="Q24" s="9">
        <f t="shared" ref="Q24:Q25" ca="1" si="7">O24</f>
        <v>8.1753778355003678E-2</v>
      </c>
      <c r="R24" s="17" t="s">
        <v>1</v>
      </c>
      <c r="S24" s="17" t="s">
        <v>1</v>
      </c>
      <c r="T24" s="18">
        <f ca="1">P$23*((N24/N$23)-(P24/P$23))*(O24-Q$23)</f>
        <v>3.9200352654776522E-4</v>
      </c>
      <c r="U24" s="18">
        <f ca="1">(N24-P24)*(O$23-Q$23)</f>
        <v>-3.4093017602383822E-4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ht="12" x14ac:dyDescent="0.2">
      <c r="A25" s="33" t="s">
        <v>4</v>
      </c>
      <c r="B25" s="11">
        <f t="shared" ca="1" si="0"/>
        <v>1.1437550909158914E-2</v>
      </c>
      <c r="C25" s="11">
        <f t="shared" ca="1" si="1"/>
        <v>-1.6817582578807323E-2</v>
      </c>
      <c r="D25" s="11">
        <f t="shared" ca="1" si="2"/>
        <v>2.2997810603105996E-2</v>
      </c>
      <c r="E25" s="3" t="s">
        <v>52</v>
      </c>
      <c r="F25" s="3" t="s">
        <v>47</v>
      </c>
      <c r="G25" s="58">
        <f t="array" aca="1" ref="G25:H26" ca="1">T45:U46</f>
        <v>5.3953530688890085E-4</v>
      </c>
      <c r="H25" s="58">
        <f ca="1"/>
        <v>-2.3622647600886966E-4</v>
      </c>
      <c r="I25" s="66"/>
      <c r="M25" s="34" t="str">
        <v>BANK OF AMERICA</v>
      </c>
      <c r="N25" s="9">
        <f ca="1"/>
        <v>2.3530984078610428E-3</v>
      </c>
      <c r="O25" s="9">
        <f ca="1"/>
        <v>5.3415894897168623E-2</v>
      </c>
      <c r="P25" s="9">
        <f ca="1"/>
        <v>4.2828976272151882E-2</v>
      </c>
      <c r="Q25" s="9">
        <f t="shared" ca="1" si="7"/>
        <v>5.3415894897168623E-2</v>
      </c>
      <c r="R25" s="17" t="s">
        <v>1</v>
      </c>
      <c r="S25" s="17" t="s">
        <v>1</v>
      </c>
      <c r="T25" s="18">
        <f ca="1">P$23*((N25/N$23)-(P25/P$23))*(O25-Q$23)</f>
        <v>5.364328089842227E-4</v>
      </c>
      <c r="U25" s="18">
        <f ca="1">(N25-P25)*(O$23-Q$23)</f>
        <v>-3.7046617136248075E-4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ht="12" x14ac:dyDescent="0.2">
      <c r="A26" s="33" t="s">
        <v>34</v>
      </c>
      <c r="B26" s="11">
        <f t="shared" ca="1" si="0"/>
        <v>6.3312184134353605E-2</v>
      </c>
      <c r="C26" s="11">
        <f t="shared" ca="1" si="1"/>
        <v>4.8568047543412415E-2</v>
      </c>
      <c r="D26" s="11">
        <f t="shared" ca="1" si="2"/>
        <v>2.6403341264147458E-2</v>
      </c>
      <c r="E26" s="3" t="s">
        <v>52</v>
      </c>
      <c r="F26" s="3" t="s">
        <v>47</v>
      </c>
      <c r="G26" s="58">
        <f ca="1"/>
        <v>4.6994547687675996E-4</v>
      </c>
      <c r="H26" s="58">
        <f ca="1"/>
        <v>7.5420847936132909E-4</v>
      </c>
      <c r="I26" s="66"/>
      <c r="K26" s="35"/>
      <c r="L26" s="35" t="s">
        <v>53</v>
      </c>
      <c r="M26" s="35"/>
      <c r="N26" s="9">
        <f ca="1">SUM(N27:N28)</f>
        <v>0.10517343797100223</v>
      </c>
      <c r="O26" s="9">
        <f ca="1">SUMPRODUCT(O27:O28,N27:N28)/SUM(N27:N28)</f>
        <v>1.0969907740726623E-2</v>
      </c>
      <c r="P26" s="9">
        <f ca="1">SUM(P27:P28)</f>
        <v>8.3083594844216846E-2</v>
      </c>
      <c r="Q26" s="9">
        <f ca="1">SUMPRODUCT(Q27:Q28,P27:P28)/SUM(P27:P28)</f>
        <v>3.3564257089107326E-2</v>
      </c>
      <c r="R26" s="15" t="s">
        <v>1</v>
      </c>
      <c r="S26" s="16">
        <f ca="1">N$22*((N26/N$22)-(P26/P$22))*(Q26-Q$22)</f>
        <v>-9.3875163592710322E-4</v>
      </c>
      <c r="T26" s="16">
        <f ca="1">SUM(T27:T28)</f>
        <v>-1.8772197670295578E-3</v>
      </c>
      <c r="U26" s="16">
        <f ca="1">SUM(U27:U28)</f>
        <v>-4.9910563265751526E-4</v>
      </c>
      <c r="V26" s="8"/>
      <c r="W26" s="28"/>
      <c r="X26" s="28"/>
      <c r="Y26" s="28"/>
      <c r="Z26" s="28"/>
    </row>
    <row r="27" spans="1:30" ht="12" x14ac:dyDescent="0.2">
      <c r="A27" s="33" t="s">
        <v>13</v>
      </c>
      <c r="B27" s="11">
        <f t="shared" ca="1" si="0"/>
        <v>6.6219148589736113E-2</v>
      </c>
      <c r="C27" s="11">
        <f t="shared" ca="1" si="1"/>
        <v>2.9719534694427608E-2</v>
      </c>
      <c r="D27" s="11">
        <f t="shared" ca="1" si="2"/>
        <v>5.8256183296661795E-2</v>
      </c>
      <c r="E27" s="3" t="s">
        <v>53</v>
      </c>
      <c r="F27" s="3" t="s">
        <v>47</v>
      </c>
      <c r="G27" s="58">
        <f t="array" aca="1" ref="G27:H28" ca="1">T48:U49</f>
        <v>1.8205311198143533E-3</v>
      </c>
      <c r="H27" s="58">
        <f ca="1"/>
        <v>3.3302830343201641E-4</v>
      </c>
      <c r="I27" s="66"/>
      <c r="M27" s="34" t="str">
        <f t="array" ref="M27:P28">A15:D16</f>
        <v>CITIGROUP</v>
      </c>
      <c r="N27" s="9">
        <f ca="1"/>
        <v>5.7741153472868269E-2</v>
      </c>
      <c r="O27" s="9">
        <f ca="1"/>
        <v>-1.9244242024678292E-2</v>
      </c>
      <c r="P27" s="9">
        <f ca="1"/>
        <v>1.7593337392077003E-2</v>
      </c>
      <c r="Q27" s="9">
        <f t="shared" ref="Q27:Q28" ca="1" si="8">O27</f>
        <v>-1.9244242024678292E-2</v>
      </c>
      <c r="R27" s="17" t="s">
        <v>1</v>
      </c>
      <c r="S27" s="17" t="s">
        <v>1</v>
      </c>
      <c r="T27" s="18">
        <f ca="1">P$26*((N27/N$26)-(P27/P$26))*(O27-Q$26)</f>
        <v>-1.4797097557890406E-3</v>
      </c>
      <c r="U27" s="18">
        <f ca="1">(N27-P27)*(O$26-Q$26)</f>
        <v>-9.0711378210393443E-4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ht="12" x14ac:dyDescent="0.2">
      <c r="A28" s="33" t="s">
        <v>17</v>
      </c>
      <c r="B28" s="11">
        <f t="shared" ca="1" si="0"/>
        <v>7.4147089876246634E-3</v>
      </c>
      <c r="C28" s="11">
        <f t="shared" ca="1" si="1"/>
        <v>-9.8190262177830154E-2</v>
      </c>
      <c r="D28" s="11">
        <f t="shared" ca="1" si="2"/>
        <v>4.3530312506915088E-2</v>
      </c>
      <c r="E28" s="3" t="s">
        <v>53</v>
      </c>
      <c r="F28" s="3" t="s">
        <v>47</v>
      </c>
      <c r="G28" s="58">
        <f ca="1"/>
        <v>2.4363986497072366E-3</v>
      </c>
      <c r="H28" s="58">
        <f ca="1"/>
        <v>-1.510432072071622E-3</v>
      </c>
      <c r="I28" s="66"/>
      <c r="M28" s="34" t="str">
        <v>JPMORGAN CHASE &amp; CO</v>
      </c>
      <c r="N28" s="9">
        <f ca="1"/>
        <v>4.7432284498133956E-2</v>
      </c>
      <c r="O28" s="9">
        <f ca="1"/>
        <v>4.7750760215270763E-2</v>
      </c>
      <c r="P28" s="9">
        <f ca="1"/>
        <v>6.5490257452139836E-2</v>
      </c>
      <c r="Q28" s="9">
        <f t="shared" ca="1" si="8"/>
        <v>4.7750760215270763E-2</v>
      </c>
      <c r="R28" s="17" t="s">
        <v>1</v>
      </c>
      <c r="S28" s="17" t="s">
        <v>1</v>
      </c>
      <c r="T28" s="18">
        <f ca="1">P$26*((N28/N$26)-(P28/P$26))*(O28-Q$26)</f>
        <v>-3.975100112405171E-4</v>
      </c>
      <c r="U28" s="18">
        <f ca="1">(N28-P28)*(O$26-Q$26)</f>
        <v>4.0800814944641912E-4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ht="12" x14ac:dyDescent="0.2">
      <c r="A29" s="33" t="s">
        <v>21</v>
      </c>
      <c r="B29" s="11">
        <f t="shared" ca="1" si="0"/>
        <v>2.7867261995837039E-2</v>
      </c>
      <c r="C29" s="11">
        <f t="shared" ca="1" si="1"/>
        <v>2.8232158771767945E-2</v>
      </c>
      <c r="D29" s="11">
        <f t="shared" ca="1" si="2"/>
        <v>6.3160531753732582E-2</v>
      </c>
      <c r="E29" s="3" t="s">
        <v>52</v>
      </c>
      <c r="F29" s="3" t="s">
        <v>22</v>
      </c>
      <c r="G29" s="58">
        <f t="array" aca="1" ref="G29:H30" ca="1">T52:U53</f>
        <v>-1.3523520459472749E-4</v>
      </c>
      <c r="H29" s="58">
        <f ca="1"/>
        <v>1.3879348381049713E-4</v>
      </c>
      <c r="I29" s="66"/>
      <c r="K29" s="35" t="s">
        <v>3</v>
      </c>
      <c r="L29" s="35"/>
      <c r="M29" s="35"/>
      <c r="N29" s="5">
        <f ca="1">N30+N33</f>
        <v>0.14988846866672198</v>
      </c>
      <c r="O29" s="6">
        <f ca="1">(O30 * N30+O33 * N33)/N29</f>
        <v>1.7904940264391017E-2</v>
      </c>
      <c r="P29" s="5">
        <f ca="1">P30+P33</f>
        <v>6.6782602444658987E-2</v>
      </c>
      <c r="Q29" s="6">
        <f ca="1">(Q30 * P30+Q33 * P33)/P29</f>
        <v>6.1128312160638E-2</v>
      </c>
      <c r="R29" s="15">
        <f ca="1">(N29-P29)*(Q29-$G$52)</f>
        <v>4.6647399798672154E-3</v>
      </c>
      <c r="S29" s="15">
        <f ca="1">S30+S33</f>
        <v>-1.796172481725593E-4</v>
      </c>
      <c r="T29" s="16">
        <f ca="1">T30+T33</f>
        <v>-3.1901446002301197E-3</v>
      </c>
      <c r="U29" s="16">
        <f ca="1">U30+U33</f>
        <v>-3.1089231757380088E-3</v>
      </c>
      <c r="V29" s="8"/>
      <c r="W29" s="28"/>
      <c r="X29" s="28"/>
      <c r="Y29" s="28"/>
      <c r="Z29" s="28"/>
    </row>
    <row r="30" spans="1:30" s="7" customFormat="1" ht="12" x14ac:dyDescent="0.2">
      <c r="A30" s="33" t="s">
        <v>35</v>
      </c>
      <c r="B30" s="11">
        <f t="shared" ca="1" si="0"/>
        <v>1.8196358110424429E-2</v>
      </c>
      <c r="C30" s="11">
        <f t="shared" ca="1" si="1"/>
        <v>-6.4295303978243276E-2</v>
      </c>
      <c r="D30" s="11">
        <f t="shared" ca="1" si="2"/>
        <v>3.4388448401818365E-2</v>
      </c>
      <c r="E30" s="3" t="s">
        <v>52</v>
      </c>
      <c r="F30" s="3" t="s">
        <v>22</v>
      </c>
      <c r="G30" s="58">
        <f ca="1"/>
        <v>-2.483836238908677E-4</v>
      </c>
      <c r="H30" s="58">
        <f ca="1"/>
        <v>6.3676634019264557E-5</v>
      </c>
      <c r="I30" s="66"/>
      <c r="K30" s="35"/>
      <c r="L30" s="35" t="s">
        <v>52</v>
      </c>
      <c r="M30" s="35"/>
      <c r="N30" s="9">
        <f ca="1">SUM(N31:N32)</f>
        <v>0.12008160519132376</v>
      </c>
      <c r="O30" s="9">
        <f ca="1">SUMPRODUCT(O31:O32,N31:N32)/SUM(N31:N32)</f>
        <v>9.6496620629494753E-3</v>
      </c>
      <c r="P30" s="9">
        <f ca="1">SUM(P31:P32)</f>
        <v>6.081498056737291E-2</v>
      </c>
      <c r="Q30" s="9">
        <f ca="1">SUMPRODUCT(Q31:Q32,P31:P32)/SUM(P31:P32)</f>
        <v>6.2106220800084468E-2</v>
      </c>
      <c r="R30" s="15" t="s">
        <v>1</v>
      </c>
      <c r="S30" s="16">
        <f ca="1">N$29*((N30/N$29)-(P30/P$29))*(Q30-Q$29)</f>
        <v>-1.6050405053033639E-5</v>
      </c>
      <c r="T30" s="16">
        <f ca="1">SUM(T31:T32)</f>
        <v>-3.1901446002301197E-3</v>
      </c>
      <c r="U30" s="16">
        <f ca="1">SUM(U31:U32)</f>
        <v>-3.1089231757380088E-3</v>
      </c>
      <c r="V30" s="8"/>
      <c r="W30" s="28"/>
      <c r="X30" s="28"/>
      <c r="Y30" s="28"/>
      <c r="Z30" s="28"/>
    </row>
    <row r="31" spans="1:30" ht="12" x14ac:dyDescent="0.2">
      <c r="A31" s="33" t="s">
        <v>36</v>
      </c>
      <c r="B31" s="11">
        <f t="shared" ca="1" si="0"/>
        <v>2.6460351588522415E-2</v>
      </c>
      <c r="C31" s="11">
        <f t="shared" ca="1" si="1"/>
        <v>-5.7239111163409871E-2</v>
      </c>
      <c r="D31" s="11">
        <f t="shared" ca="1" si="2"/>
        <v>3.0508327526158788E-2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66"/>
      <c r="M31" s="34" t="str">
        <f t="array" ref="M31:P32">A17:D18</f>
        <v>JOHNSON &amp; JOHNSON</v>
      </c>
      <c r="N31" s="9">
        <f ca="1"/>
        <v>5.5302975052052034E-2</v>
      </c>
      <c r="O31" s="9">
        <f ca="1"/>
        <v>-8.2692224887873422E-2</v>
      </c>
      <c r="P31" s="9">
        <f ca="1"/>
        <v>9.3714220379305397E-3</v>
      </c>
      <c r="Q31" s="9">
        <f t="shared" ref="Q31:Q32" ca="1" si="9">O31</f>
        <v>-8.2692224887873422E-2</v>
      </c>
      <c r="R31" s="17" t="s">
        <v>1</v>
      </c>
      <c r="S31" s="17" t="s">
        <v>1</v>
      </c>
      <c r="T31" s="18">
        <f ca="1">P$30*((N31/N$30)-(P31/P$30))*(O31-Q$30)</f>
        <v>-2.6985520496469353E-3</v>
      </c>
      <c r="U31" s="18">
        <f ca="1">(N31-P31)*(O$30-Q$30)</f>
        <v>-2.4094112085730939E-3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ht="12" x14ac:dyDescent="0.2">
      <c r="A32" s="33" t="s">
        <v>37</v>
      </c>
      <c r="B32" s="11">
        <f ca="1">1-SUM(B3:B31)</f>
        <v>5.6225505316966351E-2</v>
      </c>
      <c r="C32" s="11">
        <f t="shared" ca="1" si="1"/>
        <v>4.0914552490136649E-4</v>
      </c>
      <c r="D32" s="11">
        <f ca="1">1-SUM(D3:D31)</f>
        <v>2.5758260181054093E-2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66"/>
      <c r="M32" s="34" t="str">
        <v>MERCK &amp; CO.</v>
      </c>
      <c r="N32" s="9">
        <f ca="1"/>
        <v>6.4778630139271723E-2</v>
      </c>
      <c r="O32" s="9">
        <f ca="1"/>
        <v>8.8484010046557218E-2</v>
      </c>
      <c r="P32" s="9">
        <f ca="1"/>
        <v>5.1443558529442372E-2</v>
      </c>
      <c r="Q32" s="9">
        <f t="shared" ca="1" si="9"/>
        <v>8.8484010046557218E-2</v>
      </c>
      <c r="R32" s="17" t="s">
        <v>1</v>
      </c>
      <c r="S32" s="17" t="s">
        <v>1</v>
      </c>
      <c r="T32" s="18">
        <f ca="1">P$30*((N32/N$30)-(P32/P$30))*(O32-Q$30)</f>
        <v>-4.9159255058318452E-4</v>
      </c>
      <c r="U32" s="18">
        <f ca="1">(N32-P32)*(O$30-Q$30)</f>
        <v>-6.9951196716491466E-4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ht="12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-5.484138973150832E-3</v>
      </c>
      <c r="H33" s="31">
        <f ca="1">SUM(H3:H32)</f>
        <v>1.7369048662360057E-3</v>
      </c>
      <c r="I33" s="31"/>
      <c r="K33" s="35"/>
      <c r="L33" s="35" t="s">
        <v>53</v>
      </c>
      <c r="M33" s="35"/>
      <c r="N33" s="9">
        <f ca="1">SUM(N34)</f>
        <v>2.9806863475398227E-2</v>
      </c>
      <c r="O33" s="9">
        <f ca="1">SUMPRODUCT(O34,N34)/SUM(N34)</f>
        <v>5.1162617931423716E-2</v>
      </c>
      <c r="P33" s="9">
        <f ca="1">SUM(P34)</f>
        <v>5.9676218772860782E-3</v>
      </c>
      <c r="Q33" s="9">
        <f ca="1">SUMPRODUCT(Q34,P34)/SUM(P34)</f>
        <v>5.1162617931423716E-2</v>
      </c>
      <c r="R33" s="15" t="s">
        <v>1</v>
      </c>
      <c r="S33" s="16">
        <f ca="1">N$29*((N33/N$29)-(P33/P$29))*(Q33-Q$29)</f>
        <v>-1.6356684311952566E-4</v>
      </c>
      <c r="T33" s="16">
        <f ca="1">T34</f>
        <v>0</v>
      </c>
      <c r="U33" s="16">
        <f ca="1">U34</f>
        <v>0</v>
      </c>
      <c r="V33" s="8"/>
      <c r="W33" s="28"/>
      <c r="X33" s="28"/>
      <c r="Y33" s="28"/>
      <c r="Z33" s="28"/>
    </row>
    <row r="34" spans="1:30" ht="12" x14ac:dyDescent="0.2">
      <c r="G34" s="32"/>
      <c r="M34" s="34" t="str">
        <f t="array" ref="M34:P34">A19:D19</f>
        <v>PFIZER</v>
      </c>
      <c r="N34" s="9">
        <f ca="1"/>
        <v>2.9806863475398227E-2</v>
      </c>
      <c r="O34" s="9">
        <f ca="1"/>
        <v>5.1162617931423716E-2</v>
      </c>
      <c r="P34" s="9">
        <f ca="1"/>
        <v>5.9676218772860782E-3</v>
      </c>
      <c r="Q34" s="9">
        <f ca="1">O34</f>
        <v>5.1162617931423716E-2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0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ht="12" x14ac:dyDescent="0.2">
      <c r="J35" s="23"/>
      <c r="K35" s="35" t="s">
        <v>6</v>
      </c>
      <c r="L35" s="35"/>
      <c r="M35" s="35"/>
      <c r="N35" s="5">
        <f ca="1">N36+N40</f>
        <v>9.2420494065095032E-2</v>
      </c>
      <c r="O35" s="6">
        <f ca="1">(O36 * N36+O40 * N40)/N35</f>
        <v>-3.2601356833139167E-2</v>
      </c>
      <c r="P35" s="5">
        <f ca="1">P36+P40</f>
        <v>0.11254091761125025</v>
      </c>
      <c r="Q35" s="6">
        <f ca="1">(Q36 * P36+Q40 * P40)/P35</f>
        <v>-2.5921104791606305E-2</v>
      </c>
      <c r="R35" s="15">
        <f ca="1">(N35-P35)*(Q35-$G$52)</f>
        <v>6.221098985275613E-4</v>
      </c>
      <c r="S35" s="15">
        <f ca="1">S36+S40</f>
        <v>-9.5516647811745217E-5</v>
      </c>
      <c r="T35" s="16">
        <f ca="1">T36+T40</f>
        <v>-5.5119608035902586E-4</v>
      </c>
      <c r="U35" s="16">
        <f ca="1">U36+U40</f>
        <v>2.9320534012944416E-5</v>
      </c>
      <c r="V35" s="8"/>
      <c r="W35" s="28"/>
      <c r="X35" s="28"/>
      <c r="Y35" s="28"/>
      <c r="Z35" s="28"/>
    </row>
    <row r="36" spans="1:30" s="7" customFormat="1" ht="15" x14ac:dyDescent="0.25">
      <c r="A36" s="69" t="s">
        <v>70</v>
      </c>
      <c r="B36" s="72"/>
      <c r="C36" s="72"/>
      <c r="D36" s="72"/>
      <c r="E36" s="73"/>
      <c r="F36" s="42"/>
      <c r="G36" s="42"/>
      <c r="H36" s="42"/>
      <c r="I36" s="42"/>
      <c r="J36" s="22"/>
      <c r="K36" s="35"/>
      <c r="L36" s="35" t="s">
        <v>52</v>
      </c>
      <c r="M36" s="35"/>
      <c r="N36" s="9">
        <f ca="1">SUM(N37:N39)</f>
        <v>5.0653062260812801E-2</v>
      </c>
      <c r="O36" s="9">
        <f ca="1">SUMPRODUCT(O37:O39,N37:N39)/SUM(N37:N39)</f>
        <v>-7.4737434160505696E-3</v>
      </c>
      <c r="P36" s="9">
        <f ca="1">SUM(P37:P39)</f>
        <v>6.5288454869438392E-2</v>
      </c>
      <c r="Q36" s="9">
        <f ca="1">SUMPRODUCT(Q37:Q39,P37:P39)/SUM(P37:P39)</f>
        <v>-1.2385617135561834E-2</v>
      </c>
      <c r="R36" s="15" t="s">
        <v>1</v>
      </c>
      <c r="S36" s="16">
        <f ca="1">N$35*((N36/N$35)-(P36/P$35))*(Q36-Q$35)</f>
        <v>-4.0104496548871913E-5</v>
      </c>
      <c r="T36" s="16">
        <f ca="1">SUM(T37:T39)</f>
        <v>3.2068864566069197E-4</v>
      </c>
      <c r="U36" s="16">
        <f ca="1">SUM(U37:U39)</f>
        <v>-7.1887200329037414E-5</v>
      </c>
      <c r="V36" s="8"/>
      <c r="W36" s="28"/>
      <c r="X36" s="28"/>
      <c r="Y36" s="28"/>
      <c r="Z36" s="28"/>
    </row>
    <row r="37" spans="1:30" ht="12" x14ac:dyDescent="0.2">
      <c r="A37" s="39" t="s">
        <v>69</v>
      </c>
      <c r="B37" s="40"/>
      <c r="C37" s="40"/>
      <c r="D37" s="40"/>
      <c r="E37" s="40"/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3.5327040782703991E-3</v>
      </c>
      <c r="O37" s="9">
        <f ca="1"/>
        <v>-3.9912581214390674E-2</v>
      </c>
      <c r="P37" s="9">
        <f ca="1"/>
        <v>4.6803942633926267E-2</v>
      </c>
      <c r="Q37" s="9">
        <f t="shared" ref="Q37:Q39" ca="1" si="10">O37</f>
        <v>-3.9912581214390674E-2</v>
      </c>
      <c r="R37" s="17" t="s">
        <v>1</v>
      </c>
      <c r="S37" s="17" t="s">
        <v>1</v>
      </c>
      <c r="T37" s="18">
        <f ca="1">P$36*((N37/N$36)-(P37/P$36))*(O37-Q$36)</f>
        <v>1.1630285514573741E-3</v>
      </c>
      <c r="U37" s="18">
        <f ca="1">(N37-P37)*(O$36-Q$36)</f>
        <v>-2.125428594722286E-4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ht="12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2.4935697394378079E-2</v>
      </c>
      <c r="O38" s="9">
        <f ca="1"/>
        <v>6.6677480500032221E-2</v>
      </c>
      <c r="P38" s="9">
        <f ca="1"/>
        <v>1.7348360523958405E-2</v>
      </c>
      <c r="Q38" s="9">
        <f t="shared" ca="1" si="10"/>
        <v>6.6677480500032221E-2</v>
      </c>
      <c r="R38" s="17" t="s">
        <v>1</v>
      </c>
      <c r="S38" s="17" t="s">
        <v>1</v>
      </c>
      <c r="T38" s="18">
        <f ca="1">P$36*((N38/N$36)-(P38/P$36))*(O38-Q$36)</f>
        <v>1.1695098801875986E-3</v>
      </c>
      <c r="U38" s="18">
        <f ca="1">(N38-P38)*(O$36-Q$36)</f>
        <v>3.7268040574893241E-5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ht="12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2.2184660788164324E-2</v>
      </c>
      <c r="O39" s="9">
        <f ca="1"/>
        <v>-8.5654594724581104E-2</v>
      </c>
      <c r="P39" s="9">
        <f ca="1"/>
        <v>1.1361517115537161E-3</v>
      </c>
      <c r="Q39" s="9">
        <f t="shared" ca="1" si="10"/>
        <v>-8.5654594724581104E-2</v>
      </c>
      <c r="R39" s="17" t="s">
        <v>1</v>
      </c>
      <c r="S39" s="17" t="s">
        <v>1</v>
      </c>
      <c r="T39" s="18">
        <f ca="1">P$36*((N39/N$36)-(P39/P$36))*(O39-Q$36)</f>
        <v>-2.0118497859842807E-3</v>
      </c>
      <c r="U39" s="18">
        <f ca="1">(N39-P39)*(O$36-Q$36)</f>
        <v>1.0338761856829795E-4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ht="12" x14ac:dyDescent="0.2">
      <c r="A40" s="40" t="str">
        <f>K4</f>
        <v>Consumer Discretionary</v>
      </c>
      <c r="B40" s="45">
        <f t="array" aca="1" ref="B40:E40" ca="1">N4:Q4</f>
        <v>0.18436623819216796</v>
      </c>
      <c r="C40" s="45">
        <f ca="1"/>
        <v>-2.6364695755381636E-2</v>
      </c>
      <c r="D40" s="45">
        <f ca="1"/>
        <v>0.14728099641521258</v>
      </c>
      <c r="E40" s="46">
        <f ca="1"/>
        <v>-3.6930411412859465E-2</v>
      </c>
      <c r="F40" s="45">
        <f t="array" aca="1" ref="F40:I40" ca="1">R4:U4</f>
        <v>-1.5549334111297631E-3</v>
      </c>
      <c r="G40" s="45">
        <f ca="1"/>
        <v>1.2831543312003728E-3</v>
      </c>
      <c r="H40" s="45">
        <f ca="1"/>
        <v>-2.5281232088778254E-4</v>
      </c>
      <c r="I40" s="46">
        <f ca="1"/>
        <v>9.1761923926468342E-4</v>
      </c>
      <c r="K40" s="35"/>
      <c r="L40" s="35" t="s">
        <v>53</v>
      </c>
      <c r="M40" s="35"/>
      <c r="N40" s="9">
        <f ca="1">SUM(N41:N42)</f>
        <v>4.1767431804282232E-2</v>
      </c>
      <c r="O40" s="9">
        <f ca="1">SUMPRODUCT(O41:O42,N41:N42)/SUM(N41:N42)</f>
        <v>-6.3074634980706049E-2</v>
      </c>
      <c r="P40" s="9">
        <f ca="1">SUM(P41:P42)</f>
        <v>4.7252462741811857E-2</v>
      </c>
      <c r="Q40" s="9">
        <f ca="1">SUMPRODUCT(Q41:Q42,P41:P42)/SUM(P41:P42)</f>
        <v>-4.4623009913379752E-2</v>
      </c>
      <c r="R40" s="15" t="s">
        <v>1</v>
      </c>
      <c r="S40" s="16">
        <f ca="1">N$35*((N40/N$35)-(P40/P$35))*(Q40-Q$35)</f>
        <v>-5.5412151262873298E-5</v>
      </c>
      <c r="T40" s="16">
        <f ca="1">SUM(T41:T42)</f>
        <v>-8.7188472601971783E-4</v>
      </c>
      <c r="U40" s="16">
        <f ca="1">SUM(U41:U42)</f>
        <v>1.0120773434198183E-4</v>
      </c>
      <c r="V40" s="8"/>
      <c r="W40" s="28"/>
      <c r="X40" s="28"/>
      <c r="Y40" s="28"/>
      <c r="Z40" s="28"/>
    </row>
    <row r="41" spans="1:30" ht="12" x14ac:dyDescent="0.2">
      <c r="A41" s="40" t="str">
        <f>K12</f>
        <v>Consumer Staples</v>
      </c>
      <c r="B41" s="45">
        <f t="array" aca="1" ref="B41:E41" ca="1">N12:Q12</f>
        <v>6.5481189756375152E-2</v>
      </c>
      <c r="C41" s="45">
        <f ca="1"/>
        <v>-2.9079542452233816E-2</v>
      </c>
      <c r="D41" s="45">
        <f ca="1"/>
        <v>0.13321679065545536</v>
      </c>
      <c r="E41" s="46">
        <f ca="1"/>
        <v>3.9235234405173181E-2</v>
      </c>
      <c r="F41" s="45">
        <f t="array" aca="1" ref="F41:I41" ca="1">R12:U12</f>
        <v>-2.3190647842599868E-3</v>
      </c>
      <c r="G41" s="45">
        <f ca="1"/>
        <v>-4.0135115199633711E-4</v>
      </c>
      <c r="H41" s="45">
        <f ca="1"/>
        <v>-7.5204828954855262E-3</v>
      </c>
      <c r="I41" s="46">
        <f ca="1"/>
        <v>3.4485011809175692E-3</v>
      </c>
      <c r="M41" s="34" t="str">
        <f t="array" ref="M41:P42">A23:D24</f>
        <v>GENERAL ELECTRIC</v>
      </c>
      <c r="N41" s="9">
        <f ca="1"/>
        <v>4.0749263260980904E-2</v>
      </c>
      <c r="O41" s="9">
        <f ca="1"/>
        <v>-6.3570421293483184E-2</v>
      </c>
      <c r="P41" s="9">
        <f ca="1"/>
        <v>3.231280399154198E-3</v>
      </c>
      <c r="Q41" s="9">
        <f t="shared" ref="Q41:Q42" ca="1" si="11">O41</f>
        <v>-6.3570421293483184E-2</v>
      </c>
      <c r="R41" s="17" t="s">
        <v>1</v>
      </c>
      <c r="S41" s="17" t="s">
        <v>1</v>
      </c>
      <c r="T41" s="18">
        <f ca="1">P$40*((N41/N$40)-(P41/P$40))*(O41-Q$40)</f>
        <v>-8.1226235160712385E-4</v>
      </c>
      <c r="U41" s="18">
        <f ca="1">(N41-P41)*(O$40-Q$40)</f>
        <v>-6.9226775304880007E-4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ht="12" x14ac:dyDescent="0.2">
      <c r="A42" s="40" t="str">
        <f>K18</f>
        <v>Energy</v>
      </c>
      <c r="B42" s="45">
        <f t="array" aca="1" ref="B42:E42" ca="1">N18:Q18</f>
        <v>0.10182404845789184</v>
      </c>
      <c r="C42" s="45">
        <f ca="1"/>
        <v>1.6773314145218218E-3</v>
      </c>
      <c r="D42" s="45">
        <f ca="1"/>
        <v>5.0654076221545261E-2</v>
      </c>
      <c r="E42" s="45">
        <f ca="1"/>
        <v>-3.9711018485260034E-2</v>
      </c>
      <c r="F42" s="45">
        <f t="array" aca="1" ref="F42:I42" ca="1">R18:U18</f>
        <v>-2.2877704613772313E-3</v>
      </c>
      <c r="G42" s="45">
        <f ca="1"/>
        <v>0</v>
      </c>
      <c r="H42" s="45">
        <f ca="1"/>
        <v>2.0964886305075352E-3</v>
      </c>
      <c r="I42" s="45">
        <f ca="1"/>
        <v>2.1178407152800355E-3</v>
      </c>
      <c r="M42" s="34" t="str">
        <v>UNITED TECHNOLOGIES</v>
      </c>
      <c r="N42" s="9">
        <f ca="1"/>
        <v>1.0181685433013306E-3</v>
      </c>
      <c r="O42" s="9">
        <f ca="1"/>
        <v>-4.323221585131496E-2</v>
      </c>
      <c r="P42" s="9">
        <f ca="1"/>
        <v>4.4021182342657658E-2</v>
      </c>
      <c r="Q42" s="9">
        <f t="shared" ca="1" si="11"/>
        <v>-4.323221585131496E-2</v>
      </c>
      <c r="R42" s="17" t="s">
        <v>1</v>
      </c>
      <c r="S42" s="17" t="s">
        <v>1</v>
      </c>
      <c r="T42" s="18">
        <f ca="1">P$40*((N42/N$40)-(P42/P$40))*(O42-Q$40)</f>
        <v>-5.9622374412594013E-5</v>
      </c>
      <c r="U42" s="18">
        <f ca="1">(N42-P42)*(O$40-Q$40)</f>
        <v>7.934754873907819E-4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ht="12" x14ac:dyDescent="0.2">
      <c r="A43" s="40" t="str">
        <f>K22</f>
        <v>Financials</v>
      </c>
      <c r="B43" s="45">
        <f t="array" aca="1" ref="B43:E43" ca="1">N22:Q22</f>
        <v>0.12888649122912466</v>
      </c>
      <c r="C43" s="45">
        <f ca="1"/>
        <v>2.3475639333498784E-2</v>
      </c>
      <c r="D43" s="45">
        <f ca="1"/>
        <v>0.18452140111828344</v>
      </c>
      <c r="E43" s="45">
        <f ca="1"/>
        <v>5.3478244096153135E-2</v>
      </c>
      <c r="F43" s="45">
        <f t="array" aca="1" ref="F43:I43" ca="1">R22:U22</f>
        <v>-2.6971818053074079E-3</v>
      </c>
      <c r="G43" s="45">
        <f ca="1"/>
        <v>-1.7076450440513403E-3</v>
      </c>
      <c r="H43" s="45">
        <f ca="1"/>
        <v>-9.487834314975698E-4</v>
      </c>
      <c r="I43" s="45">
        <f ca="1"/>
        <v>-1.2105019800438342E-3</v>
      </c>
      <c r="K43" s="35" t="s">
        <v>47</v>
      </c>
      <c r="L43" s="35"/>
      <c r="M43" s="35"/>
      <c r="N43" s="5">
        <f ca="1">N44+N47</f>
        <v>0.14838359262087331</v>
      </c>
      <c r="O43" s="6">
        <f ca="1">(O44 * N44+O47 * N47)/N43</f>
        <v>2.7783039916109229E-2</v>
      </c>
      <c r="P43" s="5">
        <f ca="1">P44+P47</f>
        <v>0.15118764767083032</v>
      </c>
      <c r="Q43" s="6">
        <f ca="1">(Q44 * P44+Q47 * P47)/P43</f>
        <v>-1.0895830496687291E-2</v>
      </c>
      <c r="R43" s="15">
        <f ca="1">(N43-P43)*(Q43-$G$52)</f>
        <v>4.4567790881472897E-5</v>
      </c>
      <c r="S43" s="15">
        <f ca="1">S44+S47</f>
        <v>1.1323209623678441E-3</v>
      </c>
      <c r="T43" s="16">
        <f ca="1">T44+T47</f>
        <v>5.2664105532872511E-3</v>
      </c>
      <c r="U43" s="16">
        <f ca="1">U44+U47</f>
        <v>-6.5942176528714614E-4</v>
      </c>
      <c r="V43" s="8"/>
      <c r="W43" s="28"/>
      <c r="X43" s="28"/>
      <c r="Y43" s="28"/>
      <c r="Z43" s="28"/>
    </row>
    <row r="44" spans="1:30" s="7" customFormat="1" ht="12" x14ac:dyDescent="0.2">
      <c r="A44" s="40" t="str">
        <f>K29</f>
        <v>Health Care</v>
      </c>
      <c r="B44" s="45">
        <f t="array" aca="1" ref="B44:E44" ca="1">N29:Q29</f>
        <v>0.14988846866672198</v>
      </c>
      <c r="C44" s="45">
        <f ca="1"/>
        <v>1.7904940264391017E-2</v>
      </c>
      <c r="D44" s="45">
        <f ca="1"/>
        <v>6.6782602444658987E-2</v>
      </c>
      <c r="E44" s="45">
        <f ca="1"/>
        <v>6.1128312160638E-2</v>
      </c>
      <c r="F44" s="45">
        <f t="array" aca="1" ref="F44:I44" ca="1">R29:U29</f>
        <v>4.6647399798672154E-3</v>
      </c>
      <c r="G44" s="45">
        <f ca="1"/>
        <v>-1.796172481725593E-4</v>
      </c>
      <c r="H44" s="45">
        <f ca="1"/>
        <v>-3.1901446002301197E-3</v>
      </c>
      <c r="I44" s="45">
        <f ca="1"/>
        <v>-3.1089231757380088E-3</v>
      </c>
      <c r="K44" s="35"/>
      <c r="L44" s="35" t="s">
        <v>52</v>
      </c>
      <c r="M44" s="35"/>
      <c r="N44" s="9">
        <f ca="1">SUM(N45:N46)</f>
        <v>7.4749735043512525E-2</v>
      </c>
      <c r="O44" s="9">
        <f ca="1">SUMPRODUCT(O45:O46,N45:N46)/SUM(N45:N46)</f>
        <v>3.8563310097654353E-2</v>
      </c>
      <c r="P44" s="9">
        <f ca="1">SUM(P45:P46)</f>
        <v>4.9401151867253454E-2</v>
      </c>
      <c r="Q44" s="9">
        <f ca="1">SUMPRODUCT(Q45:Q46,P45:P46)/SUM(P45:P46)</f>
        <v>1.81289528891777E-2</v>
      </c>
      <c r="R44" s="15" t="s">
        <v>1</v>
      </c>
      <c r="S44" s="16">
        <f ca="1">N$43*((N44/N$43)-(P44/P$43))*(Q44-Q$43)</f>
        <v>7.6233068415280057E-4</v>
      </c>
      <c r="T44" s="16">
        <f ca="1">SUM(T45:T46)</f>
        <v>1.0094807837656608E-3</v>
      </c>
      <c r="U44" s="16">
        <f ca="1">SUM(U45:U46)</f>
        <v>5.1798200335245943E-4</v>
      </c>
      <c r="V44" s="8"/>
      <c r="W44" s="28"/>
      <c r="X44" s="28"/>
      <c r="Y44" s="28"/>
      <c r="Z44" s="28"/>
    </row>
    <row r="45" spans="1:30" ht="12" x14ac:dyDescent="0.2">
      <c r="A45" s="40" t="str">
        <f>K35</f>
        <v>Industrials</v>
      </c>
      <c r="B45" s="45">
        <f t="array" aca="1" ref="B45:E45" ca="1">N35:Q35</f>
        <v>9.2420494065095032E-2</v>
      </c>
      <c r="C45" s="45">
        <f ca="1"/>
        <v>-3.2601356833139167E-2</v>
      </c>
      <c r="D45" s="45">
        <f ca="1"/>
        <v>0.11254091761125025</v>
      </c>
      <c r="E45" s="45">
        <f ca="1"/>
        <v>-2.5921104791606305E-2</v>
      </c>
      <c r="F45" s="45">
        <f t="array" aca="1" ref="F45:I45" ca="1">R35:U35</f>
        <v>6.221098985275613E-4</v>
      </c>
      <c r="G45" s="45">
        <f ca="1"/>
        <v>-9.5516647811745217E-5</v>
      </c>
      <c r="H45" s="45">
        <f ca="1"/>
        <v>-5.5119608035902586E-4</v>
      </c>
      <c r="I45" s="45">
        <f ca="1"/>
        <v>2.9320534012944416E-5</v>
      </c>
      <c r="M45" s="34" t="str">
        <f t="array" ref="M45:P46">A25:D26</f>
        <v>HEWLETT-PACKARD</v>
      </c>
      <c r="N45" s="9">
        <f ca="1"/>
        <v>1.1437550909158914E-2</v>
      </c>
      <c r="O45" s="9">
        <f ca="1"/>
        <v>-1.6817582578807323E-2</v>
      </c>
      <c r="P45" s="9">
        <f ca="1"/>
        <v>2.2997810603105996E-2</v>
      </c>
      <c r="Q45" s="9">
        <f t="shared" ref="Q45:Q46" ca="1" si="12">O45</f>
        <v>-1.6817582578807323E-2</v>
      </c>
      <c r="R45" s="17" t="s">
        <v>1</v>
      </c>
      <c r="S45" s="17" t="s">
        <v>1</v>
      </c>
      <c r="T45" s="18">
        <f ca="1">P$44*((N45/N$44)-(P45/P$44))*(O45-Q$44)</f>
        <v>5.3953530688890085E-4</v>
      </c>
      <c r="U45" s="18">
        <f ca="1">(N45-P45)*(O$44-Q$44)</f>
        <v>-2.3622647600886966E-4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ht="12" x14ac:dyDescent="0.2">
      <c r="A46" s="40" t="str">
        <f>K43</f>
        <v>Information Technology</v>
      </c>
      <c r="B46" s="45">
        <f t="array" aca="1" ref="B46:E46" ca="1">N43:Q43</f>
        <v>0.14838359262087331</v>
      </c>
      <c r="C46" s="45">
        <f ca="1"/>
        <v>2.7783039916109229E-2</v>
      </c>
      <c r="D46" s="45">
        <f ca="1"/>
        <v>0.15118764767083032</v>
      </c>
      <c r="E46" s="45">
        <f ca="1"/>
        <v>-1.0895830496687291E-2</v>
      </c>
      <c r="F46" s="45">
        <f t="array" aca="1" ref="F46:I46" ca="1">R43:U43</f>
        <v>4.4567790881472897E-5</v>
      </c>
      <c r="G46" s="45">
        <f ca="1"/>
        <v>1.1323209623678441E-3</v>
      </c>
      <c r="H46" s="45">
        <f ca="1"/>
        <v>5.2664105532872511E-3</v>
      </c>
      <c r="I46" s="45">
        <f ca="1"/>
        <v>-6.5942176528714614E-4</v>
      </c>
      <c r="M46" s="34" t="str">
        <v>INTEL</v>
      </c>
      <c r="N46" s="9">
        <f ca="1"/>
        <v>6.3312184134353605E-2</v>
      </c>
      <c r="O46" s="9">
        <f ca="1"/>
        <v>4.8568047543412415E-2</v>
      </c>
      <c r="P46" s="9">
        <f ca="1"/>
        <v>2.6403341264147458E-2</v>
      </c>
      <c r="Q46" s="9">
        <f t="shared" ca="1" si="12"/>
        <v>4.8568047543412415E-2</v>
      </c>
      <c r="R46" s="17" t="s">
        <v>1</v>
      </c>
      <c r="S46" s="17" t="s">
        <v>1</v>
      </c>
      <c r="T46" s="18">
        <f ca="1">P$44*((N46/N$44)-(P46/P$44))*(O46-Q$44)</f>
        <v>4.6994547687675996E-4</v>
      </c>
      <c r="U46" s="18">
        <f ca="1">(N46-P46)*(O$44-Q$44)</f>
        <v>7.5420847936132909E-4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ht="12" x14ac:dyDescent="0.2">
      <c r="A47" s="40" t="str">
        <f>K50</f>
        <v>Materials</v>
      </c>
      <c r="B47" s="45">
        <f t="array" aca="1" ref="B47:E47" ca="1">N50:Q50</f>
        <v>4.6063620106261471E-2</v>
      </c>
      <c r="C47" s="45">
        <f ca="1"/>
        <v>-8.3186560222976921E-3</v>
      </c>
      <c r="D47" s="45">
        <f ca="1"/>
        <v>9.7548980155550941E-2</v>
      </c>
      <c r="E47" s="45">
        <f ca="1"/>
        <v>-4.3860795066449501E-3</v>
      </c>
      <c r="F47" s="45">
        <f t="array" aca="1" ref="F47:I47" ca="1">R50:U50</f>
        <v>4.8315400809952432E-4</v>
      </c>
      <c r="G47" s="45">
        <f ca="1"/>
        <v>0</v>
      </c>
      <c r="H47" s="45">
        <f ca="1"/>
        <v>-3.8361882848559519E-4</v>
      </c>
      <c r="I47" s="45">
        <f ca="1"/>
        <v>2.0247011782976169E-4</v>
      </c>
      <c r="K47" s="35"/>
      <c r="L47" s="35" t="s">
        <v>53</v>
      </c>
      <c r="M47" s="35"/>
      <c r="N47" s="9">
        <f ca="1">SUM(N48:N49)</f>
        <v>7.3633857577360781E-2</v>
      </c>
      <c r="O47" s="9">
        <f ca="1">SUMPRODUCT(O48:O49,N48:N49)/SUM(N48:N49)</f>
        <v>1.6839401129816276E-2</v>
      </c>
      <c r="P47" s="9">
        <f ca="1">SUM(P48:P49)</f>
        <v>0.10178649580357688</v>
      </c>
      <c r="Q47" s="9">
        <f ca="1">SUMPRODUCT(Q48:Q49,P48:P49)/SUM(P48:P49)</f>
        <v>-2.498274566789278E-2</v>
      </c>
      <c r="R47" s="15" t="s">
        <v>1</v>
      </c>
      <c r="S47" s="16">
        <f ca="1">N$43*((N47/N$43)-(P47/P$43))*(Q47-Q$43)</f>
        <v>3.6999027821504351E-4</v>
      </c>
      <c r="T47" s="16">
        <f ca="1">SUM(T48:T49)</f>
        <v>4.2569297695215901E-3</v>
      </c>
      <c r="U47" s="16">
        <f ca="1">SUM(U48:U49)</f>
        <v>-1.1774037686396056E-3</v>
      </c>
      <c r="V47" s="8"/>
      <c r="W47" s="28"/>
      <c r="X47" s="28"/>
      <c r="Y47" s="28"/>
      <c r="Z47" s="28"/>
    </row>
    <row r="48" spans="1:30" ht="12" x14ac:dyDescent="0.2">
      <c r="A48" s="40" t="str">
        <f>K54</f>
        <v>Telecommunicatons</v>
      </c>
      <c r="B48" s="45">
        <f t="array" aca="1" ref="B48:E48" ca="1">N54:Q54</f>
        <v>8.2685856905488769E-2</v>
      </c>
      <c r="C48" s="45">
        <f ca="1"/>
        <v>-1.8038908320409233E-2</v>
      </c>
      <c r="D48" s="45">
        <f ca="1"/>
        <v>5.6266587707212878E-2</v>
      </c>
      <c r="E48" s="45">
        <f ca="1"/>
        <v>-3.0848337255303143E-2</v>
      </c>
      <c r="F48" s="45">
        <f t="array" aca="1" ref="F48:I48" ca="1">R54:U54</f>
        <v>-9.4703983014914094E-4</v>
      </c>
      <c r="G48" s="45">
        <f ca="1"/>
        <v>1.0591586079516646E-3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6.6219148589736113E-2</v>
      </c>
      <c r="O48" s="9">
        <f ca="1"/>
        <v>2.9719534694427608E-2</v>
      </c>
      <c r="P48" s="9">
        <f ca="1"/>
        <v>5.8256183296661795E-2</v>
      </c>
      <c r="Q48" s="9">
        <f t="shared" ref="Q48:Q49" ca="1" si="13">O48</f>
        <v>2.9719534694427608E-2</v>
      </c>
      <c r="R48" s="17" t="s">
        <v>1</v>
      </c>
      <c r="S48" s="17" t="s">
        <v>1</v>
      </c>
      <c r="T48" s="18">
        <f ca="1">P$47*((N48/N$47)-(P48/P$47))*(O48-Q$47)</f>
        <v>1.8205311198143533E-3</v>
      </c>
      <c r="U48" s="18">
        <f ca="1">(N48-P48)*(O$47-Q$47)</f>
        <v>3.3302830343201641E-4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ht="12" x14ac:dyDescent="0.2">
      <c r="A49" s="40" t="s">
        <v>42</v>
      </c>
      <c r="B49" s="48">
        <f ca="1">SUM(B40:B48)</f>
        <v>1</v>
      </c>
      <c r="C49" s="48"/>
      <c r="D49" s="48">
        <f ca="1">SUM(D40:D48)</f>
        <v>1</v>
      </c>
      <c r="E49" s="48"/>
      <c r="F49" s="48">
        <f ca="1">SUM(F40:F48)</f>
        <v>-3.9914186148477552E-3</v>
      </c>
      <c r="G49" s="48">
        <f ca="1">SUM(G40:G48)</f>
        <v>1.0905038094878997E-3</v>
      </c>
      <c r="H49" s="48">
        <f ca="1">SUM(H40:H48)</f>
        <v>-5.4841389731508329E-3</v>
      </c>
      <c r="I49" s="48">
        <f ca="1">SUM(I40:I48)</f>
        <v>1.7369048662360057E-3</v>
      </c>
      <c r="M49" s="34" t="str">
        <v>MICROSOFT</v>
      </c>
      <c r="N49" s="9">
        <f ca="1"/>
        <v>7.4147089876246634E-3</v>
      </c>
      <c r="O49" s="9">
        <f ca="1"/>
        <v>-9.8190262177830154E-2</v>
      </c>
      <c r="P49" s="9">
        <f ca="1"/>
        <v>4.3530312506915088E-2</v>
      </c>
      <c r="Q49" s="9">
        <f t="shared" ca="1" si="13"/>
        <v>-9.8190262177830154E-2</v>
      </c>
      <c r="R49" s="17" t="s">
        <v>1</v>
      </c>
      <c r="S49" s="17" t="s">
        <v>1</v>
      </c>
      <c r="T49" s="18">
        <f ca="1">P$47*((N49/N$47)-(P49/P$47))*(O49-Q$47)</f>
        <v>2.4363986497072366E-3</v>
      </c>
      <c r="U49" s="18">
        <f ca="1">(N49-P49)*(O$47-Q$47)</f>
        <v>-1.510432072071622E-3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ht="12" x14ac:dyDescent="0.2">
      <c r="C50" s="67"/>
      <c r="G50" s="13"/>
      <c r="H50" s="12"/>
      <c r="I50" s="6"/>
      <c r="K50" s="35" t="s">
        <v>22</v>
      </c>
      <c r="L50" s="35"/>
      <c r="M50" s="35"/>
      <c r="N50" s="9">
        <f t="array" aca="1" ref="N50:Q50" ca="1">N51:Q51</f>
        <v>4.6063620106261471E-2</v>
      </c>
      <c r="O50" s="9">
        <f ca="1"/>
        <v>-8.3186560222976921E-3</v>
      </c>
      <c r="P50" s="9">
        <f ca="1"/>
        <v>9.7548980155550941E-2</v>
      </c>
      <c r="Q50" s="9">
        <f ca="1"/>
        <v>-4.3860795066449501E-3</v>
      </c>
      <c r="R50" s="15">
        <f ca="1">(N50-P50)*(Q50-$G$52)</f>
        <v>4.8315400809952432E-4</v>
      </c>
      <c r="S50" s="15">
        <f ca="1">S51</f>
        <v>0</v>
      </c>
      <c r="T50" s="16">
        <f ca="1">T51</f>
        <v>-3.8361882848559519E-4</v>
      </c>
      <c r="U50" s="16">
        <f ca="1">U51</f>
        <v>2.0247011782976169E-4</v>
      </c>
      <c r="V50" s="8"/>
      <c r="W50" s="28"/>
      <c r="X50" s="28"/>
      <c r="Y50" s="28"/>
      <c r="Z50" s="28"/>
    </row>
    <row r="51" spans="1:30" s="7" customFormat="1" ht="12" x14ac:dyDescent="0.2">
      <c r="F51" s="40" t="s">
        <v>56</v>
      </c>
      <c r="G51" s="41">
        <f ca="1">SUMPRODUCT(B3:B32,C3:C32)</f>
        <v>-1.6499295107061621E-3</v>
      </c>
      <c r="H51" s="12"/>
      <c r="I51" s="6"/>
      <c r="K51" s="35"/>
      <c r="L51" s="35" t="s">
        <v>52</v>
      </c>
      <c r="M51" s="35"/>
      <c r="N51" s="9">
        <f ca="1">SUM(N52:N53)</f>
        <v>4.6063620106261471E-2</v>
      </c>
      <c r="O51" s="9">
        <f ca="1">SUMPRODUCT(O52:O53,N52:N53)/SUM(N52:N53)</f>
        <v>-8.3186560222976921E-3</v>
      </c>
      <c r="P51" s="9">
        <f ca="1">SUM(P52:P53)</f>
        <v>9.7548980155550941E-2</v>
      </c>
      <c r="Q51" s="9">
        <f ca="1">SUMPRODUCT(Q52:Q53,P52:P53)/SUM(P52:P53)</f>
        <v>-4.3860795066449501E-3</v>
      </c>
      <c r="R51" s="15" t="s">
        <v>1</v>
      </c>
      <c r="S51" s="16">
        <f ca="1">N$50*((N51/N$50)-(P51/P$50))*(Q51-Q$50)</f>
        <v>0</v>
      </c>
      <c r="T51" s="16">
        <f ca="1">SUM(T52:T53)</f>
        <v>-3.8361882848559519E-4</v>
      </c>
      <c r="U51" s="16">
        <f ca="1">SUM(U52:U53)</f>
        <v>2.0247011782976169E-4</v>
      </c>
      <c r="V51" s="8"/>
      <c r="W51" s="28"/>
      <c r="X51" s="28"/>
      <c r="Y51" s="28"/>
      <c r="Z51" s="28"/>
    </row>
    <row r="52" spans="1:30" ht="12" x14ac:dyDescent="0.2">
      <c r="F52" s="40" t="s">
        <v>57</v>
      </c>
      <c r="G52" s="43">
        <f t="array" aca="1" ref="G52" ca="1">SUMPRODUCT(D3:D32,C3:C32)</f>
        <v>4.9982194015685145E-3</v>
      </c>
      <c r="H52" s="12"/>
      <c r="I52" s="6"/>
      <c r="M52" s="34" t="str">
        <f t="array" ref="M52:P53">A29:D30</f>
        <v>ALCOA</v>
      </c>
      <c r="N52" s="9">
        <f ca="1"/>
        <v>2.7867261995837039E-2</v>
      </c>
      <c r="O52" s="9">
        <f ca="1"/>
        <v>2.8232158771767945E-2</v>
      </c>
      <c r="P52" s="9">
        <f ca="1"/>
        <v>6.3160531753732582E-2</v>
      </c>
      <c r="Q52" s="9">
        <f t="shared" ref="Q52:Q53" ca="1" si="14">O52</f>
        <v>2.8232158771767945E-2</v>
      </c>
      <c r="R52" s="17" t="s">
        <v>1</v>
      </c>
      <c r="S52" s="17" t="s">
        <v>1</v>
      </c>
      <c r="T52" s="18">
        <f ca="1">P$51*((N52/N$51)-(P52/P$51))*(O52-Q$51)</f>
        <v>-1.3523520459472749E-4</v>
      </c>
      <c r="U52" s="18">
        <f ca="1">(N52-P52)*(O$51-Q$51)</f>
        <v>1.3879348381049713E-4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ht="12" x14ac:dyDescent="0.2">
      <c r="F53" s="40" t="s">
        <v>58</v>
      </c>
      <c r="G53" s="44">
        <f ca="1">G51-G52</f>
        <v>-6.6481489122746764E-3</v>
      </c>
      <c r="H53" s="14"/>
      <c r="I53" s="2"/>
      <c r="M53" s="34" t="str">
        <v>DUPONT</v>
      </c>
      <c r="N53" s="9">
        <f ca="1"/>
        <v>1.8196358110424429E-2</v>
      </c>
      <c r="O53" s="9">
        <f ca="1"/>
        <v>-6.4295303978243276E-2</v>
      </c>
      <c r="P53" s="9">
        <f ca="1"/>
        <v>3.4388448401818365E-2</v>
      </c>
      <c r="Q53" s="9">
        <f t="shared" ca="1" si="14"/>
        <v>-6.4295303978243276E-2</v>
      </c>
      <c r="R53" s="17" t="s">
        <v>1</v>
      </c>
      <c r="S53" s="17" t="s">
        <v>1</v>
      </c>
      <c r="T53" s="18">
        <f ca="1">P$51*((N53/N$51)-(P53/P$51))*(O53-Q$51)</f>
        <v>-2.483836238908677E-4</v>
      </c>
      <c r="U53" s="18">
        <f ca="1">(N53-P53)*(O$51-Q$51)</f>
        <v>6.3676634019264557E-5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ht="12" x14ac:dyDescent="0.2">
      <c r="F54" s="40" t="s">
        <v>59</v>
      </c>
      <c r="G54" s="44">
        <f ca="1">SUM(F49:I49)</f>
        <v>-6.6481489122746824E-3</v>
      </c>
      <c r="K54" s="35" t="s">
        <v>48</v>
      </c>
      <c r="L54" s="35"/>
      <c r="M54" s="35"/>
      <c r="N54" s="5">
        <f ca="1">N55+N57</f>
        <v>8.2685856905488769E-2</v>
      </c>
      <c r="O54" s="6">
        <f ca="1">(O55 * N55+O57 * N57)/N54</f>
        <v>-1.8038908320409233E-2</v>
      </c>
      <c r="P54" s="5">
        <f ca="1">P55+P57</f>
        <v>5.6266587707212878E-2</v>
      </c>
      <c r="Q54" s="6">
        <f ca="1">(Q55 * P55+Q57 * P57)/P54</f>
        <v>-3.0848337255303143E-2</v>
      </c>
      <c r="R54" s="15">
        <f ca="1">(N54-P54)*(Q54-$G$52)</f>
        <v>-9.4703983014914094E-4</v>
      </c>
      <c r="S54" s="15">
        <f ca="1">S55+S57</f>
        <v>1.0591586079516646E-3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ht="12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2.6460351588522415E-2</v>
      </c>
      <c r="O55" s="9">
        <f ca="1">SUMPRODUCT(O56,N56)/SUM(N56)</f>
        <v>-5.7239111163409871E-2</v>
      </c>
      <c r="P55" s="9">
        <f ca="1">SUM(P56)</f>
        <v>3.0508327526158788E-2</v>
      </c>
      <c r="Q55" s="9">
        <f ca="1">SUMPRODUCT(Q56,P56)/SUM(P56)</f>
        <v>-5.7239111163409871E-2</v>
      </c>
      <c r="R55" s="15" t="s">
        <v>1</v>
      </c>
      <c r="S55" s="16">
        <f ca="1">N$54*((N55/N$54)-(P55/P$54))*(Q55-Q$54)</f>
        <v>4.8487182372931994E-4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ht="12" x14ac:dyDescent="0.2">
      <c r="M56" s="34" t="str">
        <f t="array" ref="M56:P56">A31:D31</f>
        <v>AT&amp;T</v>
      </c>
      <c r="N56" s="9">
        <f ca="1"/>
        <v>2.6460351588522415E-2</v>
      </c>
      <c r="O56" s="9">
        <f ca="1"/>
        <v>-5.7239111163409871E-2</v>
      </c>
      <c r="P56" s="9">
        <f ca="1"/>
        <v>3.0508327526158788E-2</v>
      </c>
      <c r="Q56" s="9">
        <f ca="1">O56</f>
        <v>-5.7239111163409871E-2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ht="12" x14ac:dyDescent="0.2">
      <c r="K57" s="35"/>
      <c r="L57" s="35" t="s">
        <v>53</v>
      </c>
      <c r="M57" s="35"/>
      <c r="N57" s="9">
        <f ca="1">SUM(N58)</f>
        <v>5.6225505316966351E-2</v>
      </c>
      <c r="O57" s="9">
        <f ca="1">SUMPRODUCT(O58,N58)/SUM(N58)</f>
        <v>4.0914552490136649E-4</v>
      </c>
      <c r="P57" s="9">
        <f ca="1">SUM(P58)</f>
        <v>2.5758260181054093E-2</v>
      </c>
      <c r="Q57" s="9">
        <f ca="1">SUMPRODUCT(Q58,P58)/SUM(P58)</f>
        <v>4.0914552490136649E-4</v>
      </c>
      <c r="R57" s="15" t="s">
        <v>1</v>
      </c>
      <c r="S57" s="16">
        <f ca="1">N$54*((N57/N$54)-(P57/P$54))*(Q57-Q$54)</f>
        <v>5.7428678422234464E-4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ht="12" x14ac:dyDescent="0.2">
      <c r="M58" s="34" t="str">
        <f t="array" ref="M58:P58">A32:D32</f>
        <v>VERIZON COMM</v>
      </c>
      <c r="N58" s="9">
        <f ca="1"/>
        <v>5.6225505316966351E-2</v>
      </c>
      <c r="O58" s="9">
        <f ca="1"/>
        <v>4.0914552490136649E-4</v>
      </c>
      <c r="P58" s="9">
        <f ca="1"/>
        <v>2.5758260181054093E-2</v>
      </c>
      <c r="Q58" s="9">
        <f ca="1">O58</f>
        <v>4.0914552490136649E-4</v>
      </c>
      <c r="R58" s="17">
        <v>0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15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15">
      <c r="K60" s="36"/>
      <c r="L60" s="37"/>
      <c r="M60" s="36"/>
      <c r="R60" s="19"/>
      <c r="S60" s="19"/>
      <c r="T60" s="19"/>
      <c r="U60" s="19"/>
    </row>
    <row r="61" spans="1:30" x14ac:dyDescent="0.15">
      <c r="O61" s="2"/>
    </row>
    <row r="62" spans="1:30" x14ac:dyDescent="0.15">
      <c r="M62" s="38"/>
    </row>
    <row r="64" spans="1:30" x14ac:dyDescent="0.15">
      <c r="P64" s="5"/>
    </row>
  </sheetData>
  <mergeCells count="2">
    <mergeCell ref="K1:N1"/>
    <mergeCell ref="A36:E36"/>
  </mergeCells>
  <phoneticPr fontId="4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16" workbookViewId="0">
      <selection activeCell="A29" sqref="A29"/>
    </sheetView>
  </sheetViews>
  <sheetFormatPr defaultColWidth="9" defaultRowHeight="15" x14ac:dyDescent="0.25"/>
  <cols>
    <col min="1" max="1" width="18.140625" style="24" bestFit="1" customWidth="1"/>
    <col min="2" max="2" width="8.140625" style="24" bestFit="1" customWidth="1"/>
    <col min="3" max="3" width="7.85546875" style="24" bestFit="1" customWidth="1"/>
    <col min="4" max="4" width="9.140625" style="24" bestFit="1" customWidth="1"/>
    <col min="5" max="5" width="15.140625" style="24" bestFit="1" customWidth="1"/>
    <col min="6" max="6" width="15" style="24" bestFit="1" customWidth="1"/>
    <col min="7" max="7" width="8" style="24" bestFit="1" customWidth="1"/>
    <col min="8" max="8" width="7.42578125" style="24" bestFit="1" customWidth="1"/>
    <col min="9" max="9" width="8.5703125" style="24" bestFit="1" customWidth="1"/>
    <col min="10" max="16384" width="9" style="24"/>
  </cols>
  <sheetData>
    <row r="1" spans="1:9" x14ac:dyDescent="0.25">
      <c r="A1" s="65" t="s">
        <v>71</v>
      </c>
      <c r="B1" s="59" t="s">
        <v>60</v>
      </c>
      <c r="C1" s="59" t="s">
        <v>61</v>
      </c>
      <c r="D1" s="59" t="s">
        <v>62</v>
      </c>
      <c r="E1" s="59" t="s">
        <v>63</v>
      </c>
    </row>
    <row r="2" spans="1:9" x14ac:dyDescent="0.25">
      <c r="A2" s="59" t="str">
        <f t="array" ref="A2:B4">'Period 1'!F51:G53</f>
        <v>Portfolio Returns</v>
      </c>
      <c r="B2" s="62">
        <f ca="1"/>
        <v>1.0701916090907856E-2</v>
      </c>
      <c r="C2" s="62">
        <f t="array" aca="1" ref="C2:C4" ca="1">'Period 2'!G51:G53</f>
        <v>-1.4882560779675489E-2</v>
      </c>
      <c r="D2" s="62">
        <f t="array" aca="1" ref="D2:D4" ca="1">'Period 3'!G51:G53</f>
        <v>-1.6499295107061621E-3</v>
      </c>
      <c r="E2" s="62">
        <f ca="1">(1+B2)*(1+C2)*(1+D2) -1</f>
        <v>-5.9826855596745165E-3</v>
      </c>
    </row>
    <row r="3" spans="1:9" x14ac:dyDescent="0.25">
      <c r="A3" s="59" t="str">
        <v>Benchmark Returns</v>
      </c>
      <c r="B3" s="62">
        <f ca="1"/>
        <v>-2.027138883347122E-4</v>
      </c>
      <c r="C3" s="62">
        <f ca="1"/>
        <v>-8.1967683849474993E-3</v>
      </c>
      <c r="D3" s="62">
        <f ca="1"/>
        <v>4.9982194015685145E-3</v>
      </c>
      <c r="E3" s="62">
        <f ca="1">(1+B3)*(1+C3)*(1+D3) -1</f>
        <v>-3.4415754231487128E-3</v>
      </c>
    </row>
    <row r="4" spans="1:9" x14ac:dyDescent="0.25">
      <c r="A4" s="59" t="str">
        <v>Active Returns</v>
      </c>
      <c r="B4" s="62">
        <f ca="1"/>
        <v>1.0904629979242568E-2</v>
      </c>
      <c r="C4" s="62">
        <f ca="1"/>
        <v>-6.6857923947279893E-3</v>
      </c>
      <c r="D4" s="62">
        <f ca="1"/>
        <v>-6.6481489122746764E-3</v>
      </c>
      <c r="E4" s="62">
        <f ca="1">E2-E3</f>
        <v>-2.5411101365258038E-3</v>
      </c>
      <c r="F4" s="27"/>
    </row>
    <row r="5" spans="1:9" x14ac:dyDescent="0.25">
      <c r="A5" s="60"/>
      <c r="B5" s="60"/>
      <c r="C5" s="60"/>
      <c r="D5" s="60"/>
      <c r="E5" s="60"/>
    </row>
    <row r="6" spans="1:9" x14ac:dyDescent="0.25">
      <c r="A6" s="59" t="s">
        <v>64</v>
      </c>
      <c r="B6" s="61">
        <f ca="1">(LN(1+B2) - LN(1+B3))/(B2-B3)</f>
        <v>0.99478756827971937</v>
      </c>
      <c r="C6" s="61">
        <f ca="1">(LN(1+C2) - LN(1+C3))/(C2-C3)</f>
        <v>1.0116782400480233</v>
      </c>
      <c r="D6" s="61">
        <f ca="1">(LN(1+D2) - LN(1+D3))/(D2-D3)</f>
        <v>0.99833231787604881</v>
      </c>
      <c r="E6" s="61">
        <f ca="1">(LN(1+E2) - LN(1+E3))/(E2-E3)</f>
        <v>1.0047349855725269</v>
      </c>
    </row>
    <row r="7" spans="1:9" x14ac:dyDescent="0.25">
      <c r="A7" s="25"/>
    </row>
    <row r="9" spans="1:9" x14ac:dyDescent="0.25">
      <c r="A9" s="64" t="s">
        <v>66</v>
      </c>
      <c r="B9" s="49"/>
      <c r="C9" s="49"/>
      <c r="D9" s="49"/>
      <c r="E9" s="49"/>
      <c r="F9" s="49" t="str">
        <f t="array" ref="F9:I11">'Period 3'!F37:I39</f>
        <v>Sector</v>
      </c>
      <c r="G9" s="49" t="str">
        <v>Style</v>
      </c>
      <c r="H9" s="49" t="str">
        <v>Security</v>
      </c>
      <c r="I9" s="49" t="str">
        <v>Security</v>
      </c>
    </row>
    <row r="10" spans="1:9" x14ac:dyDescent="0.25">
      <c r="A10" s="50"/>
      <c r="B10" s="49" t="str">
        <f t="array" ref="B10:E11">'Period 3'!B38:E39</f>
        <v>Portfolio</v>
      </c>
      <c r="C10" s="49" t="str">
        <v>Portfolio</v>
      </c>
      <c r="D10" s="49" t="str">
        <v>Benchmark</v>
      </c>
      <c r="E10" s="49" t="str">
        <v>Benchmark</v>
      </c>
      <c r="F10" s="49" t="str">
        <v>Allocation</v>
      </c>
      <c r="G10" s="49" t="str">
        <v>Allocation</v>
      </c>
      <c r="H10" s="49" t="str">
        <v>Selection</v>
      </c>
      <c r="I10" s="49" t="str">
        <v>Interaction</v>
      </c>
    </row>
    <row r="11" spans="1:9" x14ac:dyDescent="0.25">
      <c r="A11" s="51" t="s">
        <v>0</v>
      </c>
      <c r="B11" s="49" t="str">
        <v>Weight</v>
      </c>
      <c r="C11" s="49" t="str">
        <v>Returns</v>
      </c>
      <c r="D11" s="49" t="str">
        <v>Weight</v>
      </c>
      <c r="E11" s="49" t="str">
        <v>Returns</v>
      </c>
      <c r="F11" s="49" t="str">
        <v>Effect</v>
      </c>
      <c r="G11" s="49" t="str">
        <v>Effect</v>
      </c>
      <c r="H11" s="49" t="str">
        <v>Effect</v>
      </c>
      <c r="I11" s="49" t="str">
        <v>Effect</v>
      </c>
    </row>
    <row r="12" spans="1:9" x14ac:dyDescent="0.25">
      <c r="A12" s="49" t="str">
        <f t="array" ref="A12:A21">'Period 3'!A40:A49</f>
        <v>Consumer Discretionary</v>
      </c>
      <c r="B12" s="54">
        <f t="array" aca="1" ref="B12:B21" ca="1">('Period 1'!B40:B49+'Period 2'!B40:B49+'Period 3'!B40:B49)/3</f>
        <v>0.16731888362478395</v>
      </c>
      <c r="C12" s="54">
        <f ca="1">(1+'Period 1'!C40)*(1+'Period 2'!C40)*(1+'Period 3'!C40)-1</f>
        <v>-2.7922964131885886E-2</v>
      </c>
      <c r="D12" s="54">
        <f t="array" aca="1" ref="D12:D21" ca="1">('Period 1'!D40:D49+'Period 2'!D40:D49+'Period 3'!D40:D49)/3</f>
        <v>0.17509644311615738</v>
      </c>
      <c r="E12" s="55">
        <f ca="1">(1+'Period 1'!E40)*(1+'Period 2'!E40)*(1+'Period 3'!E40)-1</f>
        <v>-1.7511677179565477E-2</v>
      </c>
      <c r="F12" s="54">
        <f t="array" aca="1" ref="F12:I20" ca="1">(B6*('Period 1'!F40:I48) + C6*('Period 2'!F40:I48) + D6*('Period 3'!F40:I48))/E6</f>
        <v>-2.8659175698489965E-3</v>
      </c>
      <c r="G12" s="54">
        <f ca="1"/>
        <v>-1.5712786357322209E-4</v>
      </c>
      <c r="H12" s="54">
        <f ca="1"/>
        <v>-4.4185240592437237E-3</v>
      </c>
      <c r="I12" s="55">
        <f ca="1"/>
        <v>4.3128590128384209E-3</v>
      </c>
    </row>
    <row r="13" spans="1:9" x14ac:dyDescent="0.25">
      <c r="A13" s="49" t="str">
        <v>Consumer Staples</v>
      </c>
      <c r="B13" s="54">
        <f ca="1"/>
        <v>0.12218571713571709</v>
      </c>
      <c r="C13" s="54">
        <f ca="1">(1+'Period 1'!C41)*(1+'Period 2'!C41)*(1+'Period 3'!C41)-1</f>
        <v>-2.8118014938218305E-2</v>
      </c>
      <c r="D13" s="54">
        <f ca="1"/>
        <v>0.119727085861858</v>
      </c>
      <c r="E13" s="55">
        <f ca="1">(1+'Period 1'!E41)*(1+'Period 2'!E41)*(1+'Period 3'!E41)-1</f>
        <v>6.5391153740136376E-2</v>
      </c>
      <c r="F13" s="54">
        <f ca="1"/>
        <v>-1.5766818415665011E-3</v>
      </c>
      <c r="G13" s="54">
        <f ca="1"/>
        <v>-3.9375329317895592E-3</v>
      </c>
      <c r="H13" s="54">
        <f ca="1"/>
        <v>-7.0923061035271144E-3</v>
      </c>
      <c r="I13" s="55">
        <f ca="1"/>
        <v>3.5781542836720434E-3</v>
      </c>
    </row>
    <row r="14" spans="1:9" x14ac:dyDescent="0.25">
      <c r="A14" s="49" t="str">
        <v>Energy</v>
      </c>
      <c r="B14" s="54">
        <f ca="1"/>
        <v>8.3998153373702686E-2</v>
      </c>
      <c r="C14" s="54">
        <f ca="1">(1+'Period 1'!C42)*(1+'Period 2'!C42)*(1+'Period 3'!C42)-1</f>
        <v>-5.8255072301818811E-2</v>
      </c>
      <c r="D14" s="54">
        <f ca="1"/>
        <v>6.8707470918285288E-2</v>
      </c>
      <c r="E14" s="54">
        <f ca="1">(1+'Period 1'!E42)*(1+'Period 2'!E42)*(1+'Period 3'!E42)-1</f>
        <v>-9.0415318125505295E-2</v>
      </c>
      <c r="F14" s="54">
        <f ca="1"/>
        <v>-2.286354249044496E-3</v>
      </c>
      <c r="G14" s="54">
        <f ca="1"/>
        <v>0</v>
      </c>
      <c r="H14" s="54">
        <f ca="1"/>
        <v>1.6618205944467495E-3</v>
      </c>
      <c r="I14" s="54">
        <f ca="1"/>
        <v>2.0944823578321666E-3</v>
      </c>
    </row>
    <row r="15" spans="1:9" x14ac:dyDescent="0.25">
      <c r="A15" s="49" t="str">
        <v>Financials</v>
      </c>
      <c r="B15" s="54">
        <f ca="1"/>
        <v>0.1430901506614459</v>
      </c>
      <c r="C15" s="54">
        <f ca="1">(1+'Period 1'!C43)*(1+'Period 2'!C43)*(1+'Period 3'!C43)-1</f>
        <v>3.0417136037213632E-2</v>
      </c>
      <c r="D15" s="54">
        <f ca="1"/>
        <v>0.15930920315128483</v>
      </c>
      <c r="E15" s="54">
        <f ca="1">(1+'Period 1'!E43)*(1+'Period 2'!E43)*(1+'Period 3'!E43)-1</f>
        <v>5.6678058151072852E-2</v>
      </c>
      <c r="F15" s="54">
        <f ca="1"/>
        <v>-3.5525462540901306E-3</v>
      </c>
      <c r="G15" s="54">
        <f ca="1"/>
        <v>5.7991877085899462E-3</v>
      </c>
      <c r="H15" s="54">
        <f ca="1"/>
        <v>-2.3528135072377822E-3</v>
      </c>
      <c r="I15" s="54">
        <f ca="1"/>
        <v>-7.0916092086458719E-3</v>
      </c>
    </row>
    <row r="16" spans="1:9" x14ac:dyDescent="0.25">
      <c r="A16" s="49" t="str">
        <v>Health Care</v>
      </c>
      <c r="B16" s="54">
        <f ca="1"/>
        <v>0.1031007530246173</v>
      </c>
      <c r="C16" s="54">
        <f ca="1">(1+'Period 1'!C44)*(1+'Period 2'!C44)*(1+'Period 3'!C44)-1</f>
        <v>1.9652096409439546E-2</v>
      </c>
      <c r="D16" s="54">
        <f ca="1"/>
        <v>8.6639060708337726E-2</v>
      </c>
      <c r="E16" s="54">
        <f ca="1">(1+'Period 1'!E44)*(1+'Period 2'!E44)*(1+'Period 3'!E44)-1</f>
        <v>9.2235100860158736E-2</v>
      </c>
      <c r="F16" s="54">
        <f ca="1"/>
        <v>3.2646757524554728E-3</v>
      </c>
      <c r="G16" s="54">
        <f ca="1"/>
        <v>-1.0225903084586532E-3</v>
      </c>
      <c r="H16" s="54">
        <f ca="1"/>
        <v>-4.0796891980855532E-3</v>
      </c>
      <c r="I16" s="54">
        <f ca="1"/>
        <v>-3.5873557731535455E-3</v>
      </c>
    </row>
    <row r="17" spans="1:9" x14ac:dyDescent="0.25">
      <c r="A17" s="49" t="str">
        <v>Industrials</v>
      </c>
      <c r="B17" s="54">
        <f ca="1"/>
        <v>0.13626013939013823</v>
      </c>
      <c r="C17" s="54">
        <f ca="1">(1+'Period 1'!C45)*(1+'Period 2'!C45)*(1+'Period 3'!C45)-1</f>
        <v>1.7581027826952367E-2</v>
      </c>
      <c r="D17" s="54">
        <f ca="1"/>
        <v>0.14327095300518639</v>
      </c>
      <c r="E17" s="54">
        <f ca="1">(1+'Period 1'!E45)*(1+'Period 2'!E45)*(1+'Period 3'!E45)-1</f>
        <v>1.4066564107675816E-2</v>
      </c>
      <c r="F17" s="54">
        <f ca="1"/>
        <v>2.1754193586458735E-4</v>
      </c>
      <c r="G17" s="54">
        <f ca="1"/>
        <v>3.0524326264851544E-3</v>
      </c>
      <c r="H17" s="54">
        <f ca="1"/>
        <v>-9.3536854882452576E-4</v>
      </c>
      <c r="I17" s="54">
        <f ca="1"/>
        <v>-7.0296298629766475E-4</v>
      </c>
    </row>
    <row r="18" spans="1:9" x14ac:dyDescent="0.25">
      <c r="A18" s="49" t="str">
        <v>Information Technology</v>
      </c>
      <c r="B18" s="54">
        <f ca="1"/>
        <v>0.15387405335874468</v>
      </c>
      <c r="C18" s="54">
        <f ca="1">(1+'Period 1'!C46)*(1+'Period 2'!C46)*(1+'Period 3'!C46)-1</f>
        <v>8.1274786782608022E-3</v>
      </c>
      <c r="D18" s="54">
        <f ca="1"/>
        <v>0.11666713604545248</v>
      </c>
      <c r="E18" s="54">
        <f ca="1">(1+'Period 1'!E46)*(1+'Period 2'!E46)*(1+'Period 3'!E46)-1</f>
        <v>-5.9232524560608346E-2</v>
      </c>
      <c r="F18" s="54">
        <f ca="1"/>
        <v>-2.2683555761542338E-3</v>
      </c>
      <c r="G18" s="54">
        <f ca="1"/>
        <v>2.2568439673805972E-3</v>
      </c>
      <c r="H18" s="54">
        <f ca="1"/>
        <v>4.9979385624977094E-3</v>
      </c>
      <c r="I18" s="54">
        <f ca="1"/>
        <v>3.1604291696049661E-3</v>
      </c>
    </row>
    <row r="19" spans="1:9" x14ac:dyDescent="0.25">
      <c r="A19" s="49" t="str">
        <v>Materials</v>
      </c>
      <c r="B19" s="54">
        <f ca="1"/>
        <v>5.0256671823581046E-2</v>
      </c>
      <c r="C19" s="54">
        <f ca="1">(1+'Period 1'!C47)*(1+'Period 2'!C47)*(1+'Period 3'!C47)-1</f>
        <v>-0.12893472432386988</v>
      </c>
      <c r="D19" s="54">
        <f ca="1"/>
        <v>0.10508908408406781</v>
      </c>
      <c r="E19" s="54">
        <f ca="1">(1+'Period 1'!E47)*(1+'Period 2'!E47)*(1+'Period 3'!E47)-1</f>
        <v>-0.12747814672760827</v>
      </c>
      <c r="F19" s="54">
        <f ca="1"/>
        <v>7.4043613806973468E-3</v>
      </c>
      <c r="G19" s="54">
        <f ca="1"/>
        <v>0</v>
      </c>
      <c r="H19" s="54">
        <f ca="1"/>
        <v>-1.4267268300488306E-4</v>
      </c>
      <c r="I19" s="54">
        <f ca="1"/>
        <v>1.0101734575411478E-4</v>
      </c>
    </row>
    <row r="20" spans="1:9" x14ac:dyDescent="0.25">
      <c r="A20" s="49" t="str">
        <v>Telecommunicatons</v>
      </c>
      <c r="B20" s="54">
        <f ca="1"/>
        <v>3.9915477607269163E-2</v>
      </c>
      <c r="C20" s="54">
        <f ca="1">(1+'Period 1'!C48)*(1+'Period 2'!C48)*(1+'Period 3'!C48)-1</f>
        <v>-0.14810791657252242</v>
      </c>
      <c r="D20" s="54">
        <f ca="1"/>
        <v>2.5493563109370024E-2</v>
      </c>
      <c r="E20" s="54">
        <f ca="1">(1+'Period 1'!E48)*(1+'Period 2'!E48)*(1+'Period 3'!E48)-1</f>
        <v>0.42778273256436106</v>
      </c>
      <c r="F20" s="54">
        <f ca="1"/>
        <v>-3.7639797860432644E-2</v>
      </c>
      <c r="G20" s="54">
        <f ca="1"/>
        <v>4.1267351688334071E-2</v>
      </c>
      <c r="H20" s="54">
        <f ca="1"/>
        <v>0</v>
      </c>
      <c r="I20" s="54">
        <f ca="1"/>
        <v>0</v>
      </c>
    </row>
    <row r="21" spans="1:9" x14ac:dyDescent="0.25">
      <c r="A21" s="52" t="str">
        <v>Total</v>
      </c>
      <c r="B21" s="53">
        <f ca="1"/>
        <v>1</v>
      </c>
      <c r="C21" s="53"/>
      <c r="D21" s="53">
        <f ca="1"/>
        <v>1</v>
      </c>
      <c r="E21" s="53"/>
      <c r="F21" s="53">
        <f ca="1">SUM(F12:F20)</f>
        <v>-3.9303074282119599E-2</v>
      </c>
      <c r="G21" s="53">
        <f t="shared" ref="G21:I21" ca="1" si="0">SUM(G12:G20)</f>
        <v>4.7258564886968335E-2</v>
      </c>
      <c r="H21" s="53">
        <f t="shared" ca="1" si="0"/>
        <v>-1.2361614942979124E-2</v>
      </c>
      <c r="I21" s="53">
        <f t="shared" ca="1" si="0"/>
        <v>1.8650142016046296E-3</v>
      </c>
    </row>
    <row r="23" spans="1:9" x14ac:dyDescent="0.25">
      <c r="F23" s="49" t="s">
        <v>56</v>
      </c>
      <c r="G23" s="41">
        <f ca="1">E2</f>
        <v>-5.9826855596745165E-3</v>
      </c>
    </row>
    <row r="24" spans="1:9" x14ac:dyDescent="0.25">
      <c r="F24" s="49" t="s">
        <v>57</v>
      </c>
      <c r="G24" s="43">
        <f ca="1">E3</f>
        <v>-3.4415754231487128E-3</v>
      </c>
    </row>
    <row r="25" spans="1:9" x14ac:dyDescent="0.25">
      <c r="F25" s="49" t="s">
        <v>58</v>
      </c>
      <c r="G25" s="44">
        <f ca="1">G23-G24</f>
        <v>-2.5411101365258038E-3</v>
      </c>
    </row>
    <row r="26" spans="1:9" x14ac:dyDescent="0.25">
      <c r="F26" s="49" t="s">
        <v>59</v>
      </c>
      <c r="G26" s="44">
        <f ca="1">SUM(F21:I21)</f>
        <v>-2.5411101365257578E-3</v>
      </c>
    </row>
    <row r="27" spans="1:9" x14ac:dyDescent="0.25">
      <c r="F27" s="51" t="s">
        <v>65</v>
      </c>
      <c r="G27" s="57" t="b">
        <f ca="1">IF(ABS(G26-G25) &lt; 0.00001, TRUE, FALSE)</f>
        <v>1</v>
      </c>
    </row>
  </sheetData>
  <phoneticPr fontId="4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Period 1</vt:lpstr>
      <vt:lpstr>Period 2</vt:lpstr>
      <vt:lpstr>Period 3</vt:lpstr>
      <vt:lpstr>Linking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 Jeet</dc:creator>
  <cp:lastModifiedBy>zhipeng xu</cp:lastModifiedBy>
  <dcterms:created xsi:type="dcterms:W3CDTF">2012-01-12T02:03:54Z</dcterms:created>
  <dcterms:modified xsi:type="dcterms:W3CDTF">2018-11-09T09:01:44Z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5dd60427-52b1-463a-9f01-485d6edcd5da</vt:lpwstr>
  </property>
</Properties>
</file>