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C:\Users\JinMin-Jang\git\SubProjsct\SubProject\script\"/>
    </mc:Choice>
  </mc:AlternateContent>
  <xr:revisionPtr revIDLastSave="0" documentId="13_ncr:1_{00325D8C-B987-4D6F-BF35-B7579F75AFD5}" xr6:coauthVersionLast="47" xr6:coauthVersionMax="47" xr10:uidLastSave="{00000000-0000-0000-0000-000000000000}"/>
  <bookViews>
    <workbookView xWindow="28680" yWindow="-120" windowWidth="29040" windowHeight="16440" activeTab="4" xr2:uid="{00000000-000D-0000-FFFF-FFFF00000000}"/>
  </bookViews>
  <sheets>
    <sheet name="table" sheetId="2" r:id="rId1"/>
    <sheet name="column" sheetId="3" r:id="rId2"/>
    <sheet name="domain" sheetId="5" r:id="rId3"/>
    <sheet name="index" sheetId="6" r:id="rId4"/>
    <sheet name="data" sheetId="7" r:id="rId5"/>
  </sheets>
  <externalReferences>
    <externalReference r:id="rId6"/>
  </externalReferences>
  <definedNames>
    <definedName name="_xlnm._FilterDatabase" localSheetId="1" hidden="1">column!$A$1:$O$222</definedName>
    <definedName name="_xlnm._FilterDatabase" localSheetId="4" hidden="1">data!$A$417:$AE$1095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28" i="7" l="1"/>
  <c r="J429" i="7"/>
  <c r="J430" i="7"/>
  <c r="J431" i="7"/>
  <c r="J432" i="7"/>
  <c r="J433" i="7"/>
  <c r="J434" i="7"/>
  <c r="J435" i="7"/>
  <c r="V435" i="7" s="1"/>
  <c r="J436" i="7"/>
  <c r="J437" i="7"/>
  <c r="J438" i="7"/>
  <c r="J439" i="7"/>
  <c r="J440" i="7"/>
  <c r="J441" i="7"/>
  <c r="J442" i="7"/>
  <c r="J443" i="7"/>
  <c r="V443" i="7" s="1"/>
  <c r="J444" i="7"/>
  <c r="J445" i="7"/>
  <c r="J446" i="7"/>
  <c r="J447" i="7"/>
  <c r="J448" i="7"/>
  <c r="J449" i="7"/>
  <c r="J450" i="7"/>
  <c r="J451" i="7"/>
  <c r="V451" i="7" s="1"/>
  <c r="J452" i="7"/>
  <c r="J453" i="7"/>
  <c r="J454" i="7"/>
  <c r="J455" i="7"/>
  <c r="J456" i="7"/>
  <c r="J457" i="7"/>
  <c r="J458" i="7"/>
  <c r="J459" i="7"/>
  <c r="V459" i="7" s="1"/>
  <c r="J460" i="7"/>
  <c r="J461" i="7"/>
  <c r="J462" i="7"/>
  <c r="J463" i="7"/>
  <c r="J464" i="7"/>
  <c r="J465" i="7"/>
  <c r="J466" i="7"/>
  <c r="J467" i="7"/>
  <c r="V467" i="7" s="1"/>
  <c r="J468" i="7"/>
  <c r="J469" i="7"/>
  <c r="J470" i="7"/>
  <c r="J471" i="7"/>
  <c r="J472" i="7"/>
  <c r="J473" i="7"/>
  <c r="J474" i="7"/>
  <c r="J475" i="7"/>
  <c r="V475" i="7" s="1"/>
  <c r="J476" i="7"/>
  <c r="J477" i="7"/>
  <c r="J478" i="7"/>
  <c r="J479" i="7"/>
  <c r="J480" i="7"/>
  <c r="J481" i="7"/>
  <c r="J482" i="7"/>
  <c r="J483" i="7"/>
  <c r="V483" i="7" s="1"/>
  <c r="J484" i="7"/>
  <c r="J485" i="7"/>
  <c r="J486" i="7"/>
  <c r="J487" i="7"/>
  <c r="J488" i="7"/>
  <c r="J489" i="7"/>
  <c r="J490" i="7"/>
  <c r="J491" i="7"/>
  <c r="V491" i="7" s="1"/>
  <c r="J492" i="7"/>
  <c r="J493" i="7"/>
  <c r="J494" i="7"/>
  <c r="J495" i="7"/>
  <c r="J496" i="7"/>
  <c r="J497" i="7"/>
  <c r="J498" i="7"/>
  <c r="J499" i="7"/>
  <c r="V499" i="7" s="1"/>
  <c r="J500" i="7"/>
  <c r="J501" i="7"/>
  <c r="J502" i="7"/>
  <c r="J503" i="7"/>
  <c r="J504" i="7"/>
  <c r="J505" i="7"/>
  <c r="J506" i="7"/>
  <c r="J507" i="7"/>
  <c r="V507" i="7" s="1"/>
  <c r="J508" i="7"/>
  <c r="J509" i="7"/>
  <c r="J510" i="7"/>
  <c r="J511" i="7"/>
  <c r="J512" i="7"/>
  <c r="J513" i="7"/>
  <c r="J514" i="7"/>
  <c r="J515" i="7"/>
  <c r="V515" i="7" s="1"/>
  <c r="J516" i="7"/>
  <c r="J517" i="7"/>
  <c r="J518" i="7"/>
  <c r="J519" i="7"/>
  <c r="J520" i="7"/>
  <c r="J521" i="7"/>
  <c r="J522" i="7"/>
  <c r="J523" i="7"/>
  <c r="V523" i="7" s="1"/>
  <c r="J524" i="7"/>
  <c r="J525" i="7"/>
  <c r="J526" i="7"/>
  <c r="J527" i="7"/>
  <c r="J528" i="7"/>
  <c r="J529" i="7"/>
  <c r="J530" i="7"/>
  <c r="J531" i="7"/>
  <c r="V531" i="7" s="1"/>
  <c r="J532" i="7"/>
  <c r="J533" i="7"/>
  <c r="J534" i="7"/>
  <c r="J535" i="7"/>
  <c r="J536" i="7"/>
  <c r="J537" i="7"/>
  <c r="J538" i="7"/>
  <c r="J539" i="7"/>
  <c r="V539" i="7" s="1"/>
  <c r="J540" i="7"/>
  <c r="J541" i="7"/>
  <c r="J542" i="7"/>
  <c r="J543" i="7"/>
  <c r="J544" i="7"/>
  <c r="J545" i="7"/>
  <c r="J546" i="7"/>
  <c r="J547" i="7"/>
  <c r="V547" i="7" s="1"/>
  <c r="J548" i="7"/>
  <c r="J549" i="7"/>
  <c r="J550" i="7"/>
  <c r="J551" i="7"/>
  <c r="J552" i="7"/>
  <c r="J553" i="7"/>
  <c r="J554" i="7"/>
  <c r="J555" i="7"/>
  <c r="V555" i="7" s="1"/>
  <c r="J556" i="7"/>
  <c r="J557" i="7"/>
  <c r="J558" i="7"/>
  <c r="J559" i="7"/>
  <c r="J560" i="7"/>
  <c r="J561" i="7"/>
  <c r="J562" i="7"/>
  <c r="J563" i="7"/>
  <c r="V563" i="7" s="1"/>
  <c r="J564" i="7"/>
  <c r="J565" i="7"/>
  <c r="J566" i="7"/>
  <c r="J567" i="7"/>
  <c r="J568" i="7"/>
  <c r="J569" i="7"/>
  <c r="J570" i="7"/>
  <c r="J571" i="7"/>
  <c r="V571" i="7" s="1"/>
  <c r="J572" i="7"/>
  <c r="J573" i="7"/>
  <c r="J574" i="7"/>
  <c r="J575" i="7"/>
  <c r="J576" i="7"/>
  <c r="J577" i="7"/>
  <c r="J578" i="7"/>
  <c r="J579" i="7"/>
  <c r="V579" i="7" s="1"/>
  <c r="J580" i="7"/>
  <c r="J581" i="7"/>
  <c r="J582" i="7"/>
  <c r="J583" i="7"/>
  <c r="J584" i="7"/>
  <c r="J585" i="7"/>
  <c r="J586" i="7"/>
  <c r="J587" i="7"/>
  <c r="V587" i="7" s="1"/>
  <c r="J588" i="7"/>
  <c r="J589" i="7"/>
  <c r="J590" i="7"/>
  <c r="J591" i="7"/>
  <c r="J592" i="7"/>
  <c r="J593" i="7"/>
  <c r="J594" i="7"/>
  <c r="J595" i="7"/>
  <c r="V595" i="7" s="1"/>
  <c r="J596" i="7"/>
  <c r="J597" i="7"/>
  <c r="J598" i="7"/>
  <c r="J599" i="7"/>
  <c r="J600" i="7"/>
  <c r="J601" i="7"/>
  <c r="J602" i="7"/>
  <c r="J603" i="7"/>
  <c r="V603" i="7" s="1"/>
  <c r="J604" i="7"/>
  <c r="J605" i="7"/>
  <c r="J606" i="7"/>
  <c r="J607" i="7"/>
  <c r="J608" i="7"/>
  <c r="J609" i="7"/>
  <c r="J610" i="7"/>
  <c r="J611" i="7"/>
  <c r="V611" i="7" s="1"/>
  <c r="J612" i="7"/>
  <c r="J613" i="7"/>
  <c r="J614" i="7"/>
  <c r="J615" i="7"/>
  <c r="J616" i="7"/>
  <c r="J617" i="7"/>
  <c r="J618" i="7"/>
  <c r="J619" i="7"/>
  <c r="V619" i="7" s="1"/>
  <c r="J620" i="7"/>
  <c r="J621" i="7"/>
  <c r="J622" i="7"/>
  <c r="J623" i="7"/>
  <c r="J624" i="7"/>
  <c r="J625" i="7"/>
  <c r="J626" i="7"/>
  <c r="J627" i="7"/>
  <c r="V627" i="7" s="1"/>
  <c r="J628" i="7"/>
  <c r="J629" i="7"/>
  <c r="J630" i="7"/>
  <c r="J631" i="7"/>
  <c r="J632" i="7"/>
  <c r="J633" i="7"/>
  <c r="J425" i="7"/>
  <c r="J426" i="7"/>
  <c r="J427" i="7"/>
  <c r="V427" i="7" s="1"/>
  <c r="J423" i="7"/>
  <c r="J424" i="7"/>
  <c r="V424" i="7" s="1"/>
  <c r="J419" i="7"/>
  <c r="J420" i="7"/>
  <c r="J421" i="7"/>
  <c r="V421" i="7" s="1"/>
  <c r="J422" i="7"/>
  <c r="V422" i="7" s="1"/>
  <c r="J418" i="7"/>
  <c r="V423" i="7"/>
  <c r="V419" i="7"/>
  <c r="V420" i="7"/>
  <c r="V425" i="7"/>
  <c r="V426" i="7"/>
  <c r="V428" i="7"/>
  <c r="V429" i="7"/>
  <c r="V430" i="7"/>
  <c r="V431" i="7"/>
  <c r="V432" i="7"/>
  <c r="V433" i="7"/>
  <c r="V434" i="7"/>
  <c r="V436" i="7"/>
  <c r="V437" i="7"/>
  <c r="V438" i="7"/>
  <c r="V439" i="7"/>
  <c r="V440" i="7"/>
  <c r="V441" i="7"/>
  <c r="V442" i="7"/>
  <c r="V444" i="7"/>
  <c r="V445" i="7"/>
  <c r="V446" i="7"/>
  <c r="V447" i="7"/>
  <c r="V448" i="7"/>
  <c r="V449" i="7"/>
  <c r="V450" i="7"/>
  <c r="V452" i="7"/>
  <c r="V453" i="7"/>
  <c r="V454" i="7"/>
  <c r="V455" i="7"/>
  <c r="V456" i="7"/>
  <c r="V457" i="7"/>
  <c r="V458" i="7"/>
  <c r="V460" i="7"/>
  <c r="V461" i="7"/>
  <c r="V462" i="7"/>
  <c r="V463" i="7"/>
  <c r="V464" i="7"/>
  <c r="V465" i="7"/>
  <c r="V466" i="7"/>
  <c r="V468" i="7"/>
  <c r="V469" i="7"/>
  <c r="V470" i="7"/>
  <c r="V471" i="7"/>
  <c r="V472" i="7"/>
  <c r="V473" i="7"/>
  <c r="V474" i="7"/>
  <c r="V476" i="7"/>
  <c r="V477" i="7"/>
  <c r="V478" i="7"/>
  <c r="V479" i="7"/>
  <c r="V480" i="7"/>
  <c r="V481" i="7"/>
  <c r="V482" i="7"/>
  <c r="V484" i="7"/>
  <c r="V485" i="7"/>
  <c r="V486" i="7"/>
  <c r="V487" i="7"/>
  <c r="V488" i="7"/>
  <c r="V489" i="7"/>
  <c r="V490" i="7"/>
  <c r="V492" i="7"/>
  <c r="V493" i="7"/>
  <c r="V494" i="7"/>
  <c r="V495" i="7"/>
  <c r="V496" i="7"/>
  <c r="V497" i="7"/>
  <c r="V498" i="7"/>
  <c r="V500" i="7"/>
  <c r="V501" i="7"/>
  <c r="V502" i="7"/>
  <c r="V503" i="7"/>
  <c r="V504" i="7"/>
  <c r="V505" i="7"/>
  <c r="V506" i="7"/>
  <c r="V508" i="7"/>
  <c r="V509" i="7"/>
  <c r="V510" i="7"/>
  <c r="V511" i="7"/>
  <c r="V512" i="7"/>
  <c r="V513" i="7"/>
  <c r="V514" i="7"/>
  <c r="V516" i="7"/>
  <c r="V517" i="7"/>
  <c r="V518" i="7"/>
  <c r="V519" i="7"/>
  <c r="V520" i="7"/>
  <c r="V521" i="7"/>
  <c r="V522" i="7"/>
  <c r="V524" i="7"/>
  <c r="V525" i="7"/>
  <c r="V526" i="7"/>
  <c r="V527" i="7"/>
  <c r="V528" i="7"/>
  <c r="V529" i="7"/>
  <c r="V530" i="7"/>
  <c r="V532" i="7"/>
  <c r="V533" i="7"/>
  <c r="V534" i="7"/>
  <c r="V535" i="7"/>
  <c r="V536" i="7"/>
  <c r="V537" i="7"/>
  <c r="V538" i="7"/>
  <c r="V540" i="7"/>
  <c r="V541" i="7"/>
  <c r="V542" i="7"/>
  <c r="V543" i="7"/>
  <c r="V544" i="7"/>
  <c r="V545" i="7"/>
  <c r="V546" i="7"/>
  <c r="V548" i="7"/>
  <c r="V549" i="7"/>
  <c r="V550" i="7"/>
  <c r="V551" i="7"/>
  <c r="V552" i="7"/>
  <c r="V553" i="7"/>
  <c r="V554" i="7"/>
  <c r="V556" i="7"/>
  <c r="V557" i="7"/>
  <c r="V558" i="7"/>
  <c r="V559" i="7"/>
  <c r="V560" i="7"/>
  <c r="V561" i="7"/>
  <c r="V562" i="7"/>
  <c r="V564" i="7"/>
  <c r="V565" i="7"/>
  <c r="V566" i="7"/>
  <c r="V567" i="7"/>
  <c r="V568" i="7"/>
  <c r="V569" i="7"/>
  <c r="V570" i="7"/>
  <c r="V572" i="7"/>
  <c r="V573" i="7"/>
  <c r="V574" i="7"/>
  <c r="V575" i="7"/>
  <c r="V576" i="7"/>
  <c r="V577" i="7"/>
  <c r="V578" i="7"/>
  <c r="V580" i="7"/>
  <c r="V581" i="7"/>
  <c r="V582" i="7"/>
  <c r="V583" i="7"/>
  <c r="V584" i="7"/>
  <c r="V585" i="7"/>
  <c r="V586" i="7"/>
  <c r="V588" i="7"/>
  <c r="V589" i="7"/>
  <c r="V590" i="7"/>
  <c r="V591" i="7"/>
  <c r="V592" i="7"/>
  <c r="V593" i="7"/>
  <c r="V594" i="7"/>
  <c r="V596" i="7"/>
  <c r="V597" i="7"/>
  <c r="V598" i="7"/>
  <c r="V599" i="7"/>
  <c r="V600" i="7"/>
  <c r="V601" i="7"/>
  <c r="V602" i="7"/>
  <c r="V604" i="7"/>
  <c r="V605" i="7"/>
  <c r="V606" i="7"/>
  <c r="V607" i="7"/>
  <c r="V608" i="7"/>
  <c r="V609" i="7"/>
  <c r="V610" i="7"/>
  <c r="V612" i="7"/>
  <c r="V613" i="7"/>
  <c r="V614" i="7"/>
  <c r="V615" i="7"/>
  <c r="V616" i="7"/>
  <c r="V617" i="7"/>
  <c r="V618" i="7"/>
  <c r="V620" i="7"/>
  <c r="V621" i="7"/>
  <c r="V622" i="7"/>
  <c r="V623" i="7"/>
  <c r="V624" i="7"/>
  <c r="V625" i="7"/>
  <c r="V626" i="7"/>
  <c r="V628" i="7"/>
  <c r="V629" i="7"/>
  <c r="V630" i="7"/>
  <c r="V631" i="7"/>
  <c r="V632" i="7"/>
  <c r="V633" i="7"/>
  <c r="G623" i="7"/>
  <c r="D624" i="7"/>
  <c r="G631" i="7"/>
  <c r="D615" i="7"/>
  <c r="D595" i="7"/>
  <c r="D585" i="7"/>
  <c r="G556" i="7"/>
  <c r="D558" i="7"/>
  <c r="G564" i="7"/>
  <c r="G572" i="7"/>
  <c r="D573" i="7"/>
  <c r="G580" i="7"/>
  <c r="D548" i="7"/>
  <c r="D535" i="7"/>
  <c r="G543" i="7"/>
  <c r="D527" i="7"/>
  <c r="G515" i="7"/>
  <c r="D516" i="7"/>
  <c r="G523" i="7"/>
  <c r="D507" i="7"/>
  <c r="D489" i="7"/>
  <c r="G497" i="7"/>
  <c r="D498" i="7"/>
  <c r="G505" i="7"/>
  <c r="D482" i="7"/>
  <c r="D470" i="7"/>
  <c r="G473" i="7"/>
  <c r="D476" i="7"/>
  <c r="G480" i="7"/>
  <c r="D465" i="7"/>
  <c r="D443" i="7"/>
  <c r="D455" i="7"/>
  <c r="G460" i="7"/>
  <c r="D436" i="7"/>
  <c r="G423" i="7"/>
  <c r="G424" i="7"/>
  <c r="G425" i="7"/>
  <c r="G426" i="7"/>
  <c r="D427" i="7"/>
  <c r="D419" i="7"/>
  <c r="G455" i="7"/>
  <c r="G632" i="7"/>
  <c r="G419" i="7"/>
  <c r="G420" i="7"/>
  <c r="G421" i="7"/>
  <c r="G422"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6" i="7"/>
  <c r="G457" i="7"/>
  <c r="G458" i="7"/>
  <c r="G459" i="7"/>
  <c r="G461" i="7"/>
  <c r="G462" i="7"/>
  <c r="G463" i="7"/>
  <c r="G464" i="7"/>
  <c r="G465" i="7"/>
  <c r="G466" i="7"/>
  <c r="G467" i="7"/>
  <c r="G468" i="7"/>
  <c r="G469" i="7"/>
  <c r="G470" i="7"/>
  <c r="G471" i="7"/>
  <c r="G472" i="7"/>
  <c r="G474" i="7"/>
  <c r="G475" i="7"/>
  <c r="G476" i="7"/>
  <c r="G477" i="7"/>
  <c r="G478" i="7"/>
  <c r="G479" i="7"/>
  <c r="G481" i="7"/>
  <c r="G482" i="7"/>
  <c r="G483" i="7"/>
  <c r="G484" i="7"/>
  <c r="G485" i="7"/>
  <c r="G486" i="7"/>
  <c r="G487" i="7"/>
  <c r="G488" i="7"/>
  <c r="G489" i="7"/>
  <c r="G490" i="7"/>
  <c r="G491" i="7"/>
  <c r="G492" i="7"/>
  <c r="G493" i="7"/>
  <c r="G494" i="7"/>
  <c r="G495" i="7"/>
  <c r="G496" i="7"/>
  <c r="G498" i="7"/>
  <c r="G499" i="7"/>
  <c r="G500" i="7"/>
  <c r="G501" i="7"/>
  <c r="G502" i="7"/>
  <c r="G503" i="7"/>
  <c r="G504" i="7"/>
  <c r="G506" i="7"/>
  <c r="G507" i="7"/>
  <c r="G508" i="7"/>
  <c r="G509" i="7"/>
  <c r="G510" i="7"/>
  <c r="G511" i="7"/>
  <c r="G512" i="7"/>
  <c r="G513" i="7"/>
  <c r="G514" i="7"/>
  <c r="G516" i="7"/>
  <c r="G517" i="7"/>
  <c r="G518" i="7"/>
  <c r="G519" i="7"/>
  <c r="G520" i="7"/>
  <c r="G521" i="7"/>
  <c r="G522" i="7"/>
  <c r="G524" i="7"/>
  <c r="G525" i="7"/>
  <c r="G526" i="7"/>
  <c r="G527" i="7"/>
  <c r="G528" i="7"/>
  <c r="G529" i="7"/>
  <c r="G530" i="7"/>
  <c r="G531" i="7"/>
  <c r="G532" i="7"/>
  <c r="G533" i="7"/>
  <c r="G534" i="7"/>
  <c r="G535" i="7"/>
  <c r="G536" i="7"/>
  <c r="G537" i="7"/>
  <c r="G538" i="7"/>
  <c r="G539" i="7"/>
  <c r="G540" i="7"/>
  <c r="G541" i="7"/>
  <c r="G542" i="7"/>
  <c r="G544" i="7"/>
  <c r="G545" i="7"/>
  <c r="G546" i="7"/>
  <c r="G547" i="7"/>
  <c r="G548" i="7"/>
  <c r="G549" i="7"/>
  <c r="G550" i="7"/>
  <c r="G551" i="7"/>
  <c r="G552" i="7"/>
  <c r="G553" i="7"/>
  <c r="G554" i="7"/>
  <c r="G555" i="7"/>
  <c r="G557" i="7"/>
  <c r="G558" i="7"/>
  <c r="G559" i="7"/>
  <c r="G560" i="7"/>
  <c r="G561" i="7"/>
  <c r="G562" i="7"/>
  <c r="G563" i="7"/>
  <c r="G565" i="7"/>
  <c r="G566" i="7"/>
  <c r="G567" i="7"/>
  <c r="G568" i="7"/>
  <c r="G569" i="7"/>
  <c r="G570" i="7"/>
  <c r="G571" i="7"/>
  <c r="G573" i="7"/>
  <c r="G574" i="7"/>
  <c r="G575" i="7"/>
  <c r="G576" i="7"/>
  <c r="G577" i="7"/>
  <c r="G578" i="7"/>
  <c r="G579"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4" i="7"/>
  <c r="G625" i="7"/>
  <c r="G626" i="7"/>
  <c r="G627" i="7"/>
  <c r="G628" i="7"/>
  <c r="G629" i="7"/>
  <c r="G630" i="7"/>
  <c r="G633" i="7"/>
  <c r="G418"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V418" i="7"/>
  <c r="P328" i="7"/>
  <c r="U1261" i="7"/>
  <c r="U1262" i="7"/>
  <c r="U1263" i="7"/>
  <c r="U1264" i="7"/>
  <c r="U1265" i="7"/>
  <c r="U1266" i="7"/>
  <c r="U1267" i="7"/>
  <c r="U1268" i="7"/>
  <c r="U1269" i="7"/>
  <c r="U1270" i="7"/>
  <c r="U1271" i="7"/>
  <c r="U1272" i="7"/>
  <c r="U1273" i="7"/>
  <c r="U1274" i="7"/>
  <c r="U1275" i="7"/>
  <c r="U1276" i="7"/>
  <c r="U1277" i="7"/>
  <c r="H36" i="2"/>
  <c r="I1260" i="7"/>
  <c r="U1260" i="7" s="1"/>
  <c r="I1259" i="7"/>
  <c r="U1259" i="7" s="1"/>
  <c r="I1258" i="7"/>
  <c r="U1258" i="7" s="1"/>
  <c r="I1257" i="7"/>
  <c r="U1257" i="7" s="1"/>
  <c r="I1256" i="7"/>
  <c r="U1256" i="7" s="1"/>
  <c r="I1255" i="7"/>
  <c r="U1255" i="7" s="1"/>
  <c r="I1254" i="7"/>
  <c r="U1254" i="7" s="1"/>
  <c r="I1253" i="7"/>
  <c r="U1253" i="7" s="1"/>
  <c r="F1251" i="7"/>
  <c r="G1251" i="7"/>
  <c r="H1251" i="7"/>
  <c r="I1251" i="7"/>
  <c r="J1251" i="7"/>
  <c r="K1251" i="7"/>
  <c r="L1251" i="7"/>
  <c r="M1251" i="7"/>
  <c r="N1251" i="7"/>
  <c r="O1251" i="7"/>
  <c r="P1251" i="7"/>
  <c r="Q1251" i="7"/>
  <c r="R1251" i="7"/>
  <c r="S1251" i="7"/>
  <c r="T1251" i="7"/>
  <c r="C1251" i="7"/>
  <c r="D1251" i="7"/>
  <c r="E1251" i="7"/>
  <c r="B1251" i="7"/>
  <c r="I1252" i="7"/>
  <c r="U1252" i="7" s="1"/>
  <c r="C1249" i="7"/>
  <c r="A1248" i="7"/>
  <c r="I50" i="6"/>
  <c r="D50" i="6"/>
  <c r="B50" i="6"/>
  <c r="I49" i="6"/>
  <c r="D49" i="6"/>
  <c r="B49" i="6"/>
  <c r="D427" i="3"/>
  <c r="D428" i="3"/>
  <c r="D429" i="3"/>
  <c r="D430" i="3"/>
  <c r="D431" i="3"/>
  <c r="D432" i="3"/>
  <c r="D433" i="3"/>
  <c r="D434" i="3"/>
  <c r="D435" i="3"/>
  <c r="D436" i="3"/>
  <c r="D437" i="3"/>
  <c r="D438" i="3"/>
  <c r="D439" i="3"/>
  <c r="D440" i="3"/>
  <c r="D441" i="3"/>
  <c r="D442" i="3"/>
  <c r="D443" i="3"/>
  <c r="B427" i="3"/>
  <c r="H427" i="3"/>
  <c r="G427" i="3"/>
  <c r="N427" i="3" s="1"/>
  <c r="H426" i="3"/>
  <c r="H428" i="3"/>
  <c r="H429" i="3"/>
  <c r="H430" i="3"/>
  <c r="H431" i="3"/>
  <c r="H432" i="3"/>
  <c r="H433" i="3"/>
  <c r="H434" i="3"/>
  <c r="H435" i="3"/>
  <c r="H436" i="3"/>
  <c r="H437" i="3"/>
  <c r="H438" i="3"/>
  <c r="H439" i="3"/>
  <c r="H440" i="3"/>
  <c r="H441" i="3"/>
  <c r="H442" i="3"/>
  <c r="H443" i="3"/>
  <c r="G426" i="3"/>
  <c r="N426" i="3" s="1"/>
  <c r="G428" i="3"/>
  <c r="G429" i="3"/>
  <c r="N429" i="3" s="1"/>
  <c r="G430" i="3"/>
  <c r="N430" i="3" s="1"/>
  <c r="G431" i="3"/>
  <c r="N431" i="3" s="1"/>
  <c r="G432" i="3"/>
  <c r="N432" i="3" s="1"/>
  <c r="G433" i="3"/>
  <c r="N433" i="3" s="1"/>
  <c r="G434" i="3"/>
  <c r="N434" i="3" s="1"/>
  <c r="G435" i="3"/>
  <c r="N435" i="3" s="1"/>
  <c r="G436" i="3"/>
  <c r="G437" i="3"/>
  <c r="N437" i="3" s="1"/>
  <c r="G438" i="3"/>
  <c r="N438" i="3" s="1"/>
  <c r="G439" i="3"/>
  <c r="N439" i="3" s="1"/>
  <c r="G440" i="3"/>
  <c r="N440" i="3" s="1"/>
  <c r="G441" i="3"/>
  <c r="N441" i="3" s="1"/>
  <c r="G442" i="3"/>
  <c r="N442" i="3" s="1"/>
  <c r="G443" i="3"/>
  <c r="N443" i="3" s="1"/>
  <c r="B443" i="3"/>
  <c r="B442" i="3"/>
  <c r="B441" i="3"/>
  <c r="B440" i="3"/>
  <c r="B439" i="3"/>
  <c r="B438" i="3"/>
  <c r="B437" i="3"/>
  <c r="B436" i="3"/>
  <c r="B435" i="3"/>
  <c r="B434" i="3"/>
  <c r="B433" i="3"/>
  <c r="B432" i="3"/>
  <c r="B431" i="3"/>
  <c r="B430" i="3"/>
  <c r="B429" i="3"/>
  <c r="B428" i="3"/>
  <c r="D426" i="3"/>
  <c r="B426" i="3"/>
  <c r="H425" i="3"/>
  <c r="G425" i="3"/>
  <c r="D425" i="3"/>
  <c r="B425" i="3"/>
  <c r="I36" i="2"/>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H385" i="3"/>
  <c r="H386" i="3"/>
  <c r="H387" i="3"/>
  <c r="H388" i="3"/>
  <c r="H389" i="3"/>
  <c r="H390"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384" i="3"/>
  <c r="D385" i="3"/>
  <c r="D386" i="3"/>
  <c r="D387" i="3"/>
  <c r="D388" i="3"/>
  <c r="D389" i="3"/>
  <c r="D390" i="3"/>
  <c r="B385" i="3"/>
  <c r="B386" i="3"/>
  <c r="B387" i="3"/>
  <c r="B388" i="3"/>
  <c r="B389" i="3"/>
  <c r="B390" i="3"/>
  <c r="H394" i="3"/>
  <c r="D394" i="3"/>
  <c r="B394" i="3"/>
  <c r="H393" i="3"/>
  <c r="D393" i="3"/>
  <c r="B393" i="3"/>
  <c r="H392" i="3"/>
  <c r="D392" i="3"/>
  <c r="B392" i="3"/>
  <c r="I48" i="6"/>
  <c r="H35" i="2" s="1"/>
  <c r="D48" i="6"/>
  <c r="F48" i="6" s="1"/>
  <c r="B48" i="6"/>
  <c r="I47" i="6"/>
  <c r="H33" i="2" s="1"/>
  <c r="D47" i="6"/>
  <c r="F47" i="6" s="1"/>
  <c r="B47" i="6"/>
  <c r="H419" i="3"/>
  <c r="D419" i="3"/>
  <c r="B419" i="3"/>
  <c r="H424" i="3"/>
  <c r="D424" i="3"/>
  <c r="B424" i="3"/>
  <c r="H423" i="3"/>
  <c r="D423" i="3"/>
  <c r="B423" i="3"/>
  <c r="H422" i="3"/>
  <c r="D422" i="3"/>
  <c r="B422" i="3"/>
  <c r="H421" i="3"/>
  <c r="D421" i="3"/>
  <c r="B421" i="3"/>
  <c r="H420" i="3"/>
  <c r="D420" i="3"/>
  <c r="B420" i="3"/>
  <c r="H418" i="3"/>
  <c r="D418" i="3"/>
  <c r="B418" i="3"/>
  <c r="H417" i="3"/>
  <c r="D417" i="3"/>
  <c r="B417" i="3"/>
  <c r="I34" i="2"/>
  <c r="I35" i="2"/>
  <c r="H404" i="3"/>
  <c r="D404" i="3"/>
  <c r="B404" i="3"/>
  <c r="J1232" i="7"/>
  <c r="P318" i="7"/>
  <c r="H410" i="3"/>
  <c r="D410" i="3"/>
  <c r="B410" i="3"/>
  <c r="H409" i="3"/>
  <c r="D409" i="3"/>
  <c r="B409" i="3"/>
  <c r="H407" i="3"/>
  <c r="D407" i="3"/>
  <c r="B407" i="3"/>
  <c r="H406" i="3"/>
  <c r="D406" i="3"/>
  <c r="B406" i="3"/>
  <c r="H28" i="2"/>
  <c r="I46" i="6"/>
  <c r="H34" i="2" s="1"/>
  <c r="D46" i="6"/>
  <c r="F46" i="6" s="1"/>
  <c r="B46" i="6"/>
  <c r="B411" i="3"/>
  <c r="H411" i="3"/>
  <c r="D411" i="3"/>
  <c r="H403" i="3"/>
  <c r="H405" i="3"/>
  <c r="H408" i="3"/>
  <c r="B403" i="3"/>
  <c r="B405" i="3"/>
  <c r="B408" i="3"/>
  <c r="D403" i="3"/>
  <c r="D405" i="3"/>
  <c r="D408" i="3"/>
  <c r="H416" i="3"/>
  <c r="D416" i="3"/>
  <c r="B416" i="3"/>
  <c r="H415" i="3"/>
  <c r="D415" i="3"/>
  <c r="B415" i="3"/>
  <c r="H414" i="3"/>
  <c r="D414" i="3"/>
  <c r="B414" i="3"/>
  <c r="H413" i="3"/>
  <c r="D413" i="3"/>
  <c r="B413" i="3"/>
  <c r="H412" i="3"/>
  <c r="D412" i="3"/>
  <c r="B412" i="3"/>
  <c r="P320" i="7"/>
  <c r="P321" i="7"/>
  <c r="P322" i="7"/>
  <c r="P323" i="7"/>
  <c r="P324" i="7"/>
  <c r="P325" i="7"/>
  <c r="P326" i="7"/>
  <c r="P327" i="7"/>
  <c r="P329" i="7"/>
  <c r="P330" i="7"/>
  <c r="P331" i="7"/>
  <c r="P332" i="7"/>
  <c r="P333" i="7"/>
  <c r="P334" i="7"/>
  <c r="P335" i="7"/>
  <c r="P336" i="7"/>
  <c r="P337" i="7"/>
  <c r="P338" i="7"/>
  <c r="P339" i="7"/>
  <c r="P340" i="7"/>
  <c r="P341" i="7"/>
  <c r="P342" i="7"/>
  <c r="P343" i="7"/>
  <c r="P344" i="7"/>
  <c r="P345" i="7"/>
  <c r="P346" i="7"/>
  <c r="P347" i="7"/>
  <c r="P348" i="7"/>
  <c r="P349" i="7"/>
  <c r="P350" i="7"/>
  <c r="P351" i="7"/>
  <c r="P352" i="7"/>
  <c r="P353" i="7"/>
  <c r="P354" i="7"/>
  <c r="H15" i="2"/>
  <c r="H16" i="2"/>
  <c r="H17" i="2"/>
  <c r="H18" i="2"/>
  <c r="H19" i="2"/>
  <c r="H20" i="2"/>
  <c r="H21" i="2"/>
  <c r="H22" i="2"/>
  <c r="H23" i="2"/>
  <c r="H24" i="2"/>
  <c r="H25" i="2"/>
  <c r="H26" i="2"/>
  <c r="H27" i="2"/>
  <c r="H29" i="2"/>
  <c r="H30" i="2"/>
  <c r="H31" i="2"/>
  <c r="H32" i="2"/>
  <c r="H336" i="3"/>
  <c r="G336" i="3"/>
  <c r="D336" i="3"/>
  <c r="B336" i="3"/>
  <c r="O1244" i="7"/>
  <c r="O1243" i="7"/>
  <c r="N1242" i="7"/>
  <c r="M1242" i="7"/>
  <c r="L1242" i="7"/>
  <c r="K1242" i="7"/>
  <c r="J1242" i="7"/>
  <c r="I1242" i="7"/>
  <c r="H1242" i="7"/>
  <c r="G1242" i="7"/>
  <c r="F1242" i="7"/>
  <c r="E1242" i="7"/>
  <c r="D1242" i="7"/>
  <c r="C1242" i="7"/>
  <c r="B1242" i="7"/>
  <c r="C1240" i="7"/>
  <c r="O1241" i="7" s="1"/>
  <c r="A1239" i="7"/>
  <c r="D341" i="3"/>
  <c r="Q1234" i="7"/>
  <c r="Q1233" i="7"/>
  <c r="I1232" i="7"/>
  <c r="H1232" i="7"/>
  <c r="G1232" i="7"/>
  <c r="C1232" i="7"/>
  <c r="D1232" i="7"/>
  <c r="E1232" i="7"/>
  <c r="F1232" i="7"/>
  <c r="K1232" i="7"/>
  <c r="L1232" i="7"/>
  <c r="M1232" i="7"/>
  <c r="N1232" i="7"/>
  <c r="O1232" i="7"/>
  <c r="P1232" i="7"/>
  <c r="B1232" i="7"/>
  <c r="C1230" i="7"/>
  <c r="A1229" i="7"/>
  <c r="O1110" i="7"/>
  <c r="O1111" i="7"/>
  <c r="O1112" i="7"/>
  <c r="O1113" i="7"/>
  <c r="O1114" i="7"/>
  <c r="O1115" i="7"/>
  <c r="O1116" i="7"/>
  <c r="O1117" i="7"/>
  <c r="O1118" i="7"/>
  <c r="O1119" i="7"/>
  <c r="O1120" i="7"/>
  <c r="O1121" i="7"/>
  <c r="O1122" i="7"/>
  <c r="O1123" i="7"/>
  <c r="O1124" i="7"/>
  <c r="O1125" i="7"/>
  <c r="O1126" i="7"/>
  <c r="O1127" i="7"/>
  <c r="O1128" i="7"/>
  <c r="O1129" i="7"/>
  <c r="O1130" i="7"/>
  <c r="O1131" i="7"/>
  <c r="O1132" i="7"/>
  <c r="O1133" i="7"/>
  <c r="O1134" i="7"/>
  <c r="O1135" i="7"/>
  <c r="O1136" i="7"/>
  <c r="O1137" i="7"/>
  <c r="O1138" i="7"/>
  <c r="O1139" i="7"/>
  <c r="O1140" i="7"/>
  <c r="O1141" i="7"/>
  <c r="O1142" i="7"/>
  <c r="O1143" i="7"/>
  <c r="O1144" i="7"/>
  <c r="O1145" i="7"/>
  <c r="O1146" i="7"/>
  <c r="O1147" i="7"/>
  <c r="O1148" i="7"/>
  <c r="O1149" i="7"/>
  <c r="O1150" i="7"/>
  <c r="O1151" i="7"/>
  <c r="O1152" i="7"/>
  <c r="O1153" i="7"/>
  <c r="O1154" i="7"/>
  <c r="O1155" i="7"/>
  <c r="O1156" i="7"/>
  <c r="O1157" i="7"/>
  <c r="O1158" i="7"/>
  <c r="O1159" i="7"/>
  <c r="O1160" i="7"/>
  <c r="O1161" i="7"/>
  <c r="O1162" i="7"/>
  <c r="O1163" i="7"/>
  <c r="O1164" i="7"/>
  <c r="O1165" i="7"/>
  <c r="O1166" i="7"/>
  <c r="O1167" i="7"/>
  <c r="O1168" i="7"/>
  <c r="O1169" i="7"/>
  <c r="O1170" i="7"/>
  <c r="O1171" i="7"/>
  <c r="O1172" i="7"/>
  <c r="O1173" i="7"/>
  <c r="O1174" i="7"/>
  <c r="O1175" i="7"/>
  <c r="O1176" i="7"/>
  <c r="O1177" i="7"/>
  <c r="O1178" i="7"/>
  <c r="O1179" i="7"/>
  <c r="O1180" i="7"/>
  <c r="O1181" i="7"/>
  <c r="O1182" i="7"/>
  <c r="O1183" i="7"/>
  <c r="O1184" i="7"/>
  <c r="O1185" i="7"/>
  <c r="O1186" i="7"/>
  <c r="O1187" i="7"/>
  <c r="O1188" i="7"/>
  <c r="O1189" i="7"/>
  <c r="O1190" i="7"/>
  <c r="O1191" i="7"/>
  <c r="O1192" i="7"/>
  <c r="O1193" i="7"/>
  <c r="O1194" i="7"/>
  <c r="O1195" i="7"/>
  <c r="O1196" i="7"/>
  <c r="O1197" i="7"/>
  <c r="O1198" i="7"/>
  <c r="O1199" i="7"/>
  <c r="O1200" i="7"/>
  <c r="O1201" i="7"/>
  <c r="O1202" i="7"/>
  <c r="O1203" i="7"/>
  <c r="O1204" i="7"/>
  <c r="O1205" i="7"/>
  <c r="O1206" i="7"/>
  <c r="O1207" i="7"/>
  <c r="O1208" i="7"/>
  <c r="O1209" i="7"/>
  <c r="O1210" i="7"/>
  <c r="O1211" i="7"/>
  <c r="O1212" i="7"/>
  <c r="O1213" i="7"/>
  <c r="O1214" i="7"/>
  <c r="O1215" i="7"/>
  <c r="O1216" i="7"/>
  <c r="O1217" i="7"/>
  <c r="O1218" i="7"/>
  <c r="O1219" i="7"/>
  <c r="O1220" i="7"/>
  <c r="O1221" i="7"/>
  <c r="O1222" i="7"/>
  <c r="O1223" i="7"/>
  <c r="O1224" i="7"/>
  <c r="O1109" i="7"/>
  <c r="H396" i="3"/>
  <c r="D396" i="3"/>
  <c r="B396" i="3"/>
  <c r="H391" i="3"/>
  <c r="D391" i="3"/>
  <c r="B391" i="3"/>
  <c r="H402" i="3"/>
  <c r="D402" i="3"/>
  <c r="B402" i="3"/>
  <c r="H401" i="3"/>
  <c r="D401" i="3"/>
  <c r="B401" i="3"/>
  <c r="H400" i="3"/>
  <c r="D400" i="3"/>
  <c r="B400" i="3"/>
  <c r="H399" i="3"/>
  <c r="D399" i="3"/>
  <c r="B399" i="3"/>
  <c r="H398" i="3"/>
  <c r="D398" i="3"/>
  <c r="B398" i="3"/>
  <c r="H397" i="3"/>
  <c r="D397" i="3"/>
  <c r="B397" i="3"/>
  <c r="H395" i="3"/>
  <c r="D395" i="3"/>
  <c r="B395" i="3"/>
  <c r="H384" i="3"/>
  <c r="D384" i="3"/>
  <c r="B384" i="3"/>
  <c r="I33" i="2"/>
  <c r="H378" i="3"/>
  <c r="G378" i="3"/>
  <c r="D378" i="3"/>
  <c r="B378" i="3"/>
  <c r="H345" i="3"/>
  <c r="G345" i="3"/>
  <c r="D345" i="3"/>
  <c r="B345" i="3"/>
  <c r="A268" i="7"/>
  <c r="C1106" i="7"/>
  <c r="O1108" i="7" s="1"/>
  <c r="A1105" i="7"/>
  <c r="J1013" i="7"/>
  <c r="J1014" i="7"/>
  <c r="J1015" i="7"/>
  <c r="J1016" i="7"/>
  <c r="J1017" i="7"/>
  <c r="J1018" i="7"/>
  <c r="J1019" i="7"/>
  <c r="J1020" i="7"/>
  <c r="J1021" i="7"/>
  <c r="J1022" i="7"/>
  <c r="J1023" i="7"/>
  <c r="J1024" i="7"/>
  <c r="J657" i="7"/>
  <c r="J658" i="7"/>
  <c r="J659" i="7"/>
  <c r="J660" i="7"/>
  <c r="J661" i="7"/>
  <c r="J662" i="7"/>
  <c r="J663" i="7"/>
  <c r="J664" i="7"/>
  <c r="J665" i="7"/>
  <c r="J666" i="7"/>
  <c r="J667" i="7"/>
  <c r="J668" i="7"/>
  <c r="J669" i="7"/>
  <c r="J670" i="7"/>
  <c r="J671" i="7"/>
  <c r="J672" i="7"/>
  <c r="J673" i="7"/>
  <c r="J674" i="7"/>
  <c r="J675" i="7"/>
  <c r="J676" i="7"/>
  <c r="J677" i="7"/>
  <c r="J678" i="7"/>
  <c r="J679" i="7"/>
  <c r="J680" i="7"/>
  <c r="J681" i="7"/>
  <c r="J682" i="7"/>
  <c r="J683" i="7"/>
  <c r="J684" i="7"/>
  <c r="J685" i="7"/>
  <c r="J686" i="7"/>
  <c r="J687" i="7"/>
  <c r="J688" i="7"/>
  <c r="J689" i="7"/>
  <c r="J690" i="7"/>
  <c r="J691" i="7"/>
  <c r="J692" i="7"/>
  <c r="J693" i="7"/>
  <c r="J694" i="7"/>
  <c r="J695" i="7"/>
  <c r="J696" i="7"/>
  <c r="J697" i="7"/>
  <c r="J698" i="7"/>
  <c r="J699" i="7"/>
  <c r="J700" i="7"/>
  <c r="J701" i="7"/>
  <c r="J702" i="7"/>
  <c r="J703" i="7"/>
  <c r="J704" i="7"/>
  <c r="J705" i="7"/>
  <c r="J706" i="7"/>
  <c r="J707" i="7"/>
  <c r="J708" i="7"/>
  <c r="J709" i="7"/>
  <c r="J710" i="7"/>
  <c r="J711" i="7"/>
  <c r="J712" i="7"/>
  <c r="J713" i="7"/>
  <c r="J714" i="7"/>
  <c r="J715" i="7"/>
  <c r="J716" i="7"/>
  <c r="J717" i="7"/>
  <c r="J718" i="7"/>
  <c r="J719" i="7"/>
  <c r="J720" i="7"/>
  <c r="J721" i="7"/>
  <c r="J722" i="7"/>
  <c r="J723" i="7"/>
  <c r="J724" i="7"/>
  <c r="J725" i="7"/>
  <c r="J726" i="7"/>
  <c r="J727" i="7"/>
  <c r="J728" i="7"/>
  <c r="J729" i="7"/>
  <c r="J730" i="7"/>
  <c r="J731" i="7"/>
  <c r="J732" i="7"/>
  <c r="J733" i="7"/>
  <c r="J734" i="7"/>
  <c r="J735" i="7"/>
  <c r="J736" i="7"/>
  <c r="J737" i="7"/>
  <c r="J738" i="7"/>
  <c r="J739" i="7"/>
  <c r="J740" i="7"/>
  <c r="J741" i="7"/>
  <c r="J742" i="7"/>
  <c r="J743" i="7"/>
  <c r="J744" i="7"/>
  <c r="J745" i="7"/>
  <c r="J746" i="7"/>
  <c r="J747" i="7"/>
  <c r="J748" i="7"/>
  <c r="J749" i="7"/>
  <c r="J750" i="7"/>
  <c r="J751" i="7"/>
  <c r="J752" i="7"/>
  <c r="J753" i="7"/>
  <c r="J754" i="7"/>
  <c r="J755" i="7"/>
  <c r="J756" i="7"/>
  <c r="J757" i="7"/>
  <c r="J758" i="7"/>
  <c r="J759" i="7"/>
  <c r="J760" i="7"/>
  <c r="J761" i="7"/>
  <c r="J762" i="7"/>
  <c r="J763" i="7"/>
  <c r="J764" i="7"/>
  <c r="J765" i="7"/>
  <c r="J766" i="7"/>
  <c r="J767" i="7"/>
  <c r="J768" i="7"/>
  <c r="J769" i="7"/>
  <c r="J770" i="7"/>
  <c r="J771" i="7"/>
  <c r="J772" i="7"/>
  <c r="J773" i="7"/>
  <c r="J774" i="7"/>
  <c r="J775" i="7"/>
  <c r="J776" i="7"/>
  <c r="J777" i="7"/>
  <c r="J778" i="7"/>
  <c r="J779" i="7"/>
  <c r="J780" i="7"/>
  <c r="J781" i="7"/>
  <c r="J782" i="7"/>
  <c r="J783" i="7"/>
  <c r="J784" i="7"/>
  <c r="J785" i="7"/>
  <c r="J786" i="7"/>
  <c r="J787" i="7"/>
  <c r="J788" i="7"/>
  <c r="J789" i="7"/>
  <c r="J790" i="7"/>
  <c r="J791" i="7"/>
  <c r="J792" i="7"/>
  <c r="J793" i="7"/>
  <c r="J794" i="7"/>
  <c r="J795" i="7"/>
  <c r="J796" i="7"/>
  <c r="J797" i="7"/>
  <c r="J798" i="7"/>
  <c r="J799" i="7"/>
  <c r="J800" i="7"/>
  <c r="J801" i="7"/>
  <c r="J802" i="7"/>
  <c r="J803" i="7"/>
  <c r="J804" i="7"/>
  <c r="J805" i="7"/>
  <c r="J806" i="7"/>
  <c r="J807" i="7"/>
  <c r="J808" i="7"/>
  <c r="J809" i="7"/>
  <c r="J810" i="7"/>
  <c r="J811" i="7"/>
  <c r="J812" i="7"/>
  <c r="J813" i="7"/>
  <c r="J814" i="7"/>
  <c r="J815" i="7"/>
  <c r="J816" i="7"/>
  <c r="J817" i="7"/>
  <c r="J818" i="7"/>
  <c r="J819" i="7"/>
  <c r="J820" i="7"/>
  <c r="J821" i="7"/>
  <c r="J822" i="7"/>
  <c r="J823" i="7"/>
  <c r="J824" i="7"/>
  <c r="J825" i="7"/>
  <c r="J826" i="7"/>
  <c r="J827" i="7"/>
  <c r="J828" i="7"/>
  <c r="J829" i="7"/>
  <c r="J830" i="7"/>
  <c r="J831" i="7"/>
  <c r="J832" i="7"/>
  <c r="J833" i="7"/>
  <c r="J834" i="7"/>
  <c r="J835" i="7"/>
  <c r="J836" i="7"/>
  <c r="J837" i="7"/>
  <c r="J838" i="7"/>
  <c r="J839" i="7"/>
  <c r="J840" i="7"/>
  <c r="J841" i="7"/>
  <c r="J842" i="7"/>
  <c r="J843" i="7"/>
  <c r="J844" i="7"/>
  <c r="J845" i="7"/>
  <c r="J846" i="7"/>
  <c r="J847" i="7"/>
  <c r="J848" i="7"/>
  <c r="J853" i="7"/>
  <c r="J854" i="7"/>
  <c r="J855" i="7"/>
  <c r="J860" i="7"/>
  <c r="J861" i="7"/>
  <c r="J862" i="7"/>
  <c r="J863" i="7"/>
  <c r="J864" i="7"/>
  <c r="J870" i="7"/>
  <c r="J871" i="7"/>
  <c r="J872" i="7"/>
  <c r="J873" i="7"/>
  <c r="J874" i="7"/>
  <c r="J875" i="7"/>
  <c r="J880" i="7"/>
  <c r="J881" i="7"/>
  <c r="J882" i="7"/>
  <c r="J883" i="7"/>
  <c r="J884" i="7"/>
  <c r="J885" i="7"/>
  <c r="J886" i="7"/>
  <c r="J887" i="7"/>
  <c r="J888" i="7"/>
  <c r="J889" i="7"/>
  <c r="J895" i="7"/>
  <c r="J896" i="7"/>
  <c r="J897" i="7"/>
  <c r="J898" i="7"/>
  <c r="J899" i="7"/>
  <c r="J900" i="7"/>
  <c r="J905" i="7"/>
  <c r="J906" i="7"/>
  <c r="J910" i="7"/>
  <c r="J911" i="7"/>
  <c r="J912" i="7"/>
  <c r="J916" i="7"/>
  <c r="J917" i="7"/>
  <c r="J918" i="7"/>
  <c r="J923" i="7"/>
  <c r="J924" i="7"/>
  <c r="J929" i="7"/>
  <c r="J930" i="7"/>
  <c r="J931" i="7"/>
  <c r="J932" i="7"/>
  <c r="J933" i="7"/>
  <c r="J934" i="7"/>
  <c r="J935" i="7"/>
  <c r="J940" i="7"/>
  <c r="J941" i="7"/>
  <c r="J942" i="7"/>
  <c r="J943" i="7"/>
  <c r="J949" i="7"/>
  <c r="J950" i="7"/>
  <c r="J951" i="7"/>
  <c r="J952" i="7"/>
  <c r="J953" i="7"/>
  <c r="J954" i="7"/>
  <c r="J955" i="7"/>
  <c r="J956" i="7"/>
  <c r="J957" i="7"/>
  <c r="J962" i="7"/>
  <c r="J963" i="7"/>
  <c r="J964" i="7"/>
  <c r="J965" i="7"/>
  <c r="J966" i="7"/>
  <c r="J967" i="7"/>
  <c r="J968" i="7"/>
  <c r="J974" i="7"/>
  <c r="J975" i="7"/>
  <c r="J976" i="7"/>
  <c r="J977" i="7"/>
  <c r="J983" i="7"/>
  <c r="J984" i="7"/>
  <c r="J985" i="7"/>
  <c r="J986" i="7"/>
  <c r="J987" i="7"/>
  <c r="J988" i="7"/>
  <c r="J989" i="7"/>
  <c r="J990" i="7"/>
  <c r="J996" i="7"/>
  <c r="J997" i="7"/>
  <c r="J998" i="7"/>
  <c r="J999" i="7"/>
  <c r="J1000" i="7"/>
  <c r="J1001" i="7"/>
  <c r="J1007" i="7"/>
  <c r="J1008" i="7"/>
  <c r="J1009" i="7"/>
  <c r="J1010" i="7"/>
  <c r="J1011" i="7"/>
  <c r="J1012" i="7"/>
  <c r="J1029" i="7"/>
  <c r="J1030" i="7"/>
  <c r="J1031" i="7"/>
  <c r="J1032" i="7"/>
  <c r="J1033" i="7"/>
  <c r="J1034" i="7"/>
  <c r="J1035" i="7"/>
  <c r="J1040" i="7"/>
  <c r="J1041" i="7"/>
  <c r="J1042" i="7"/>
  <c r="J1043" i="7"/>
  <c r="J1044" i="7"/>
  <c r="J1045" i="7"/>
  <c r="J1046" i="7"/>
  <c r="J1047" i="7"/>
  <c r="J1048" i="7"/>
  <c r="J1049" i="7"/>
  <c r="J1050" i="7"/>
  <c r="J1051" i="7"/>
  <c r="J1052" i="7"/>
  <c r="J1057" i="7"/>
  <c r="J1058" i="7"/>
  <c r="J1059" i="7"/>
  <c r="J1060" i="7"/>
  <c r="J1061" i="7"/>
  <c r="J1062" i="7"/>
  <c r="J1063" i="7"/>
  <c r="J1064" i="7"/>
  <c r="J1065" i="7"/>
  <c r="J1066" i="7"/>
  <c r="J1067" i="7"/>
  <c r="J1068" i="7"/>
  <c r="J1069" i="7"/>
  <c r="J1070" i="7"/>
  <c r="J1071" i="7"/>
  <c r="J1072" i="7"/>
  <c r="J1073" i="7"/>
  <c r="J1074" i="7"/>
  <c r="J1075" i="7"/>
  <c r="J1081" i="7"/>
  <c r="J1082" i="7"/>
  <c r="J1083" i="7"/>
  <c r="J1084" i="7"/>
  <c r="J1085" i="7"/>
  <c r="J1090" i="7"/>
  <c r="J1091" i="7"/>
  <c r="J1092" i="7"/>
  <c r="J1093" i="7"/>
  <c r="J1094" i="7"/>
  <c r="J1095" i="7"/>
  <c r="J635" i="7"/>
  <c r="J636" i="7"/>
  <c r="J637" i="7"/>
  <c r="J638" i="7"/>
  <c r="J639" i="7"/>
  <c r="J640" i="7"/>
  <c r="J641" i="7"/>
  <c r="J642" i="7"/>
  <c r="J643" i="7"/>
  <c r="J644" i="7"/>
  <c r="J645" i="7"/>
  <c r="J646" i="7"/>
  <c r="J647" i="7"/>
  <c r="J648" i="7"/>
  <c r="J649" i="7"/>
  <c r="J650" i="7"/>
  <c r="J651" i="7"/>
  <c r="J652" i="7"/>
  <c r="J653" i="7"/>
  <c r="J654" i="7"/>
  <c r="J655" i="7"/>
  <c r="J656" i="7"/>
  <c r="J634" i="7"/>
  <c r="D1076" i="7"/>
  <c r="J1076" i="7" s="1"/>
  <c r="D1036" i="7"/>
  <c r="J1036" i="7" s="1"/>
  <c r="D850" i="7"/>
  <c r="D851" i="7"/>
  <c r="D852" i="7"/>
  <c r="D856" i="7"/>
  <c r="J856" i="7" s="1"/>
  <c r="D857" i="7"/>
  <c r="D858" i="7"/>
  <c r="D859" i="7"/>
  <c r="D865" i="7"/>
  <c r="J865" i="7" s="1"/>
  <c r="D866" i="7"/>
  <c r="D867" i="7"/>
  <c r="D868" i="7"/>
  <c r="J868" i="7" s="1"/>
  <c r="D869" i="7"/>
  <c r="J869" i="7" s="1"/>
  <c r="D876" i="7"/>
  <c r="D877" i="7"/>
  <c r="J877" i="7" s="1"/>
  <c r="D878" i="7"/>
  <c r="J878" i="7" s="1"/>
  <c r="D879" i="7"/>
  <c r="J879" i="7" s="1"/>
  <c r="D892" i="7"/>
  <c r="D893" i="7"/>
  <c r="J893" i="7" s="1"/>
  <c r="D894" i="7"/>
  <c r="J894" i="7" s="1"/>
  <c r="D901" i="7"/>
  <c r="D902" i="7"/>
  <c r="J902" i="7" s="1"/>
  <c r="D903" i="7"/>
  <c r="J903" i="7" s="1"/>
  <c r="D904" i="7"/>
  <c r="J904" i="7" s="1"/>
  <c r="D907" i="7"/>
  <c r="D908" i="7"/>
  <c r="D909" i="7"/>
  <c r="J909" i="7" s="1"/>
  <c r="D913" i="7"/>
  <c r="J913" i="7" s="1"/>
  <c r="D914" i="7"/>
  <c r="D915" i="7"/>
  <c r="D919" i="7"/>
  <c r="J919" i="7" s="1"/>
  <c r="D920" i="7"/>
  <c r="J920" i="7" s="1"/>
  <c r="D921" i="7"/>
  <c r="J921" i="7" s="1"/>
  <c r="D922" i="7"/>
  <c r="J922" i="7" s="1"/>
  <c r="D925" i="7"/>
  <c r="D926" i="7"/>
  <c r="J926" i="7" s="1"/>
  <c r="D927" i="7"/>
  <c r="J927" i="7" s="1"/>
  <c r="D928" i="7"/>
  <c r="J928" i="7" s="1"/>
  <c r="D936" i="7"/>
  <c r="J936" i="7" s="1"/>
  <c r="D937" i="7"/>
  <c r="J937" i="7" s="1"/>
  <c r="D938" i="7"/>
  <c r="J938" i="7" s="1"/>
  <c r="D939" i="7"/>
  <c r="D944" i="7"/>
  <c r="J944" i="7" s="1"/>
  <c r="D945" i="7"/>
  <c r="J945" i="7" s="1"/>
  <c r="D946" i="7"/>
  <c r="J946" i="7" s="1"/>
  <c r="D947" i="7"/>
  <c r="D948" i="7"/>
  <c r="D958" i="7"/>
  <c r="J958" i="7" s="1"/>
  <c r="D959" i="7"/>
  <c r="J959" i="7" s="1"/>
  <c r="D960" i="7"/>
  <c r="J960" i="7" s="1"/>
  <c r="D961" i="7"/>
  <c r="J961" i="7" s="1"/>
  <c r="D969" i="7"/>
  <c r="J969" i="7" s="1"/>
  <c r="D970" i="7"/>
  <c r="D971" i="7"/>
  <c r="D972" i="7"/>
  <c r="D973" i="7"/>
  <c r="D978" i="7"/>
  <c r="J978" i="7" s="1"/>
  <c r="D979" i="7"/>
  <c r="D980" i="7"/>
  <c r="D981" i="7"/>
  <c r="J981" i="7" s="1"/>
  <c r="D982" i="7"/>
  <c r="J982" i="7" s="1"/>
  <c r="D991" i="7"/>
  <c r="J991" i="7" s="1"/>
  <c r="D992" i="7"/>
  <c r="J992" i="7" s="1"/>
  <c r="D993" i="7"/>
  <c r="J993" i="7" s="1"/>
  <c r="D994" i="7"/>
  <c r="D995" i="7"/>
  <c r="D1002" i="7"/>
  <c r="D1003" i="7"/>
  <c r="D1004" i="7"/>
  <c r="D1005" i="7"/>
  <c r="J1005" i="7" s="1"/>
  <c r="D1006" i="7"/>
  <c r="J1006" i="7" s="1"/>
  <c r="D1025" i="7"/>
  <c r="J1025" i="7" s="1"/>
  <c r="D1026" i="7"/>
  <c r="J1026" i="7" s="1"/>
  <c r="D1027" i="7"/>
  <c r="J1027" i="7" s="1"/>
  <c r="D1028" i="7"/>
  <c r="J1028" i="7" s="1"/>
  <c r="D1037" i="7"/>
  <c r="J1037" i="7" s="1"/>
  <c r="D1038" i="7"/>
  <c r="J1038" i="7" s="1"/>
  <c r="D1039" i="7"/>
  <c r="J1039" i="7" s="1"/>
  <c r="D1053" i="7"/>
  <c r="J1053" i="7" s="1"/>
  <c r="D1054" i="7"/>
  <c r="J1054" i="7" s="1"/>
  <c r="D1055" i="7"/>
  <c r="J1055" i="7" s="1"/>
  <c r="D1056" i="7"/>
  <c r="J1056" i="7" s="1"/>
  <c r="D1077" i="7"/>
  <c r="J1077" i="7" s="1"/>
  <c r="D1078" i="7"/>
  <c r="J1078" i="7" s="1"/>
  <c r="D1079" i="7"/>
  <c r="J1079" i="7" s="1"/>
  <c r="D1080" i="7"/>
  <c r="J1080" i="7" s="1"/>
  <c r="D1086" i="7"/>
  <c r="J1086" i="7" s="1"/>
  <c r="D1087" i="7"/>
  <c r="J1087" i="7" s="1"/>
  <c r="D1088" i="7"/>
  <c r="J1088" i="7" s="1"/>
  <c r="D1089" i="7"/>
  <c r="J1089" i="7" s="1"/>
  <c r="D849" i="7"/>
  <c r="D891" i="7"/>
  <c r="U1251" i="7" l="1"/>
  <c r="N436" i="3"/>
  <c r="N428" i="3"/>
  <c r="V847" i="7"/>
  <c r="V839" i="7"/>
  <c r="V831" i="7"/>
  <c r="V823" i="7"/>
  <c r="V815" i="7"/>
  <c r="V807" i="7"/>
  <c r="V799" i="7"/>
  <c r="V791" i="7"/>
  <c r="V783" i="7"/>
  <c r="V775" i="7"/>
  <c r="V767" i="7"/>
  <c r="V759" i="7"/>
  <c r="V751" i="7"/>
  <c r="V743" i="7"/>
  <c r="V735" i="7"/>
  <c r="V727" i="7"/>
  <c r="V719" i="7"/>
  <c r="V711" i="7"/>
  <c r="V703" i="7"/>
  <c r="V695" i="7"/>
  <c r="V687" i="7"/>
  <c r="V679" i="7"/>
  <c r="V671" i="7"/>
  <c r="V663" i="7"/>
  <c r="U1250" i="7"/>
  <c r="N390" i="3"/>
  <c r="N386" i="3"/>
  <c r="N389" i="3"/>
  <c r="N385" i="3"/>
  <c r="N388" i="3"/>
  <c r="N387" i="3"/>
  <c r="N425" i="3"/>
  <c r="N394" i="3"/>
  <c r="N393" i="3"/>
  <c r="N392" i="3"/>
  <c r="N423" i="3"/>
  <c r="N419" i="3"/>
  <c r="N422" i="3"/>
  <c r="N424" i="3"/>
  <c r="N421" i="3"/>
  <c r="N418" i="3"/>
  <c r="N417" i="3"/>
  <c r="N420" i="3"/>
  <c r="N406" i="3"/>
  <c r="N409" i="3"/>
  <c r="N407" i="3"/>
  <c r="N404" i="3"/>
  <c r="N410" i="3"/>
  <c r="V842" i="7"/>
  <c r="V834" i="7"/>
  <c r="V826" i="7"/>
  <c r="V818" i="7"/>
  <c r="V810" i="7"/>
  <c r="N403" i="3"/>
  <c r="N412" i="3"/>
  <c r="N414" i="3"/>
  <c r="N416" i="3"/>
  <c r="N408" i="3"/>
  <c r="N413" i="3"/>
  <c r="N415" i="3"/>
  <c r="N405" i="3"/>
  <c r="N411" i="3"/>
  <c r="N336" i="3"/>
  <c r="V863" i="7"/>
  <c r="O1242" i="7"/>
  <c r="Q1232" i="7"/>
  <c r="V652" i="7"/>
  <c r="V644" i="7"/>
  <c r="V636" i="7"/>
  <c r="V802" i="7"/>
  <c r="V794" i="7"/>
  <c r="V786" i="7"/>
  <c r="V778" i="7"/>
  <c r="V770" i="7"/>
  <c r="V762" i="7"/>
  <c r="V754" i="7"/>
  <c r="V746" i="7"/>
  <c r="V738" i="7"/>
  <c r="V730" i="7"/>
  <c r="V722" i="7"/>
  <c r="V714" i="7"/>
  <c r="V706" i="7"/>
  <c r="V698" i="7"/>
  <c r="V690" i="7"/>
  <c r="V682" i="7"/>
  <c r="V674" i="7"/>
  <c r="V666" i="7"/>
  <c r="V658" i="7"/>
  <c r="V905" i="7"/>
  <c r="V888" i="7"/>
  <c r="V880" i="7"/>
  <c r="V882" i="7"/>
  <c r="V841" i="7"/>
  <c r="V825" i="7"/>
  <c r="V809" i="7"/>
  <c r="V793" i="7"/>
  <c r="V777" i="7"/>
  <c r="V761" i="7"/>
  <c r="V753" i="7"/>
  <c r="V745" i="7"/>
  <c r="V737" i="7"/>
  <c r="V729" i="7"/>
  <c r="V721" i="7"/>
  <c r="V713" i="7"/>
  <c r="V705" i="7"/>
  <c r="V697" i="7"/>
  <c r="V689" i="7"/>
  <c r="V681" i="7"/>
  <c r="V673" i="7"/>
  <c r="V665" i="7"/>
  <c r="V657" i="7"/>
  <c r="V833" i="7"/>
  <c r="V817" i="7"/>
  <c r="V801" i="7"/>
  <c r="V785" i="7"/>
  <c r="V769" i="7"/>
  <c r="V895" i="7"/>
  <c r="V870" i="7"/>
  <c r="V853" i="7"/>
  <c r="V654" i="7"/>
  <c r="V646" i="7"/>
  <c r="V638" i="7"/>
  <c r="N400" i="3"/>
  <c r="N402" i="3"/>
  <c r="N396" i="3"/>
  <c r="V845" i="7"/>
  <c r="V821" i="7"/>
  <c r="V797" i="7"/>
  <c r="V773" i="7"/>
  <c r="V757" i="7"/>
  <c r="V749" i="7"/>
  <c r="V741" i="7"/>
  <c r="V733" i="7"/>
  <c r="V725" i="7"/>
  <c r="V717" i="7"/>
  <c r="V709" i="7"/>
  <c r="V701" i="7"/>
  <c r="V693" i="7"/>
  <c r="V685" i="7"/>
  <c r="V677" i="7"/>
  <c r="V669" i="7"/>
  <c r="V661" i="7"/>
  <c r="V861" i="7"/>
  <c r="V829" i="7"/>
  <c r="V805" i="7"/>
  <c r="V765" i="7"/>
  <c r="V899" i="7"/>
  <c r="V874" i="7"/>
  <c r="V837" i="7"/>
  <c r="V813" i="7"/>
  <c r="V789" i="7"/>
  <c r="V781" i="7"/>
  <c r="Q1231" i="7"/>
  <c r="V864" i="7"/>
  <c r="V848" i="7"/>
  <c r="V840" i="7"/>
  <c r="V832" i="7"/>
  <c r="V824" i="7"/>
  <c r="V816" i="7"/>
  <c r="V808" i="7"/>
  <c r="V800" i="7"/>
  <c r="V792" i="7"/>
  <c r="V784" i="7"/>
  <c r="V776" i="7"/>
  <c r="V768" i="7"/>
  <c r="V760" i="7"/>
  <c r="V752" i="7"/>
  <c r="V744" i="7"/>
  <c r="V736" i="7"/>
  <c r="V728" i="7"/>
  <c r="V720" i="7"/>
  <c r="V712" i="7"/>
  <c r="V704" i="7"/>
  <c r="V696" i="7"/>
  <c r="V688" i="7"/>
  <c r="V680" i="7"/>
  <c r="V672" i="7"/>
  <c r="V664" i="7"/>
  <c r="V656" i="7"/>
  <c r="V648" i="7"/>
  <c r="V640" i="7"/>
  <c r="V886" i="7"/>
  <c r="V653" i="7"/>
  <c r="V645" i="7"/>
  <c r="V637" i="7"/>
  <c r="V906" i="7"/>
  <c r="V889" i="7"/>
  <c r="V881" i="7"/>
  <c r="N401" i="3"/>
  <c r="N391" i="3"/>
  <c r="N399" i="3"/>
  <c r="N384" i="3"/>
  <c r="N395" i="3"/>
  <c r="N397" i="3"/>
  <c r="N398" i="3"/>
  <c r="N378" i="3"/>
  <c r="N345" i="3"/>
  <c r="V844" i="7"/>
  <c r="V828" i="7"/>
  <c r="V812" i="7"/>
  <c r="V804" i="7"/>
  <c r="V796" i="7"/>
  <c r="V788" i="7"/>
  <c r="V780" i="7"/>
  <c r="V772" i="7"/>
  <c r="V764" i="7"/>
  <c r="V756" i="7"/>
  <c r="V748" i="7"/>
  <c r="V740" i="7"/>
  <c r="V732" i="7"/>
  <c r="V724" i="7"/>
  <c r="V716" i="7"/>
  <c r="V708" i="7"/>
  <c r="V700" i="7"/>
  <c r="V692" i="7"/>
  <c r="V684" i="7"/>
  <c r="V676" i="7"/>
  <c r="V668" i="7"/>
  <c r="V660" i="7"/>
  <c r="V836" i="7"/>
  <c r="V820" i="7"/>
  <c r="V898" i="7"/>
  <c r="V873" i="7"/>
  <c r="V634" i="7"/>
  <c r="V649" i="7"/>
  <c r="V641" i="7"/>
  <c r="V855" i="7"/>
  <c r="V885" i="7"/>
  <c r="V1054" i="7"/>
  <c r="V1025" i="7"/>
  <c r="V993" i="7"/>
  <c r="V958" i="7"/>
  <c r="V937" i="7"/>
  <c r="V884" i="7"/>
  <c r="V860" i="7"/>
  <c r="V1086" i="7"/>
  <c r="V822" i="7"/>
  <c r="V790" i="7"/>
  <c r="V750" i="7"/>
  <c r="V718" i="7"/>
  <c r="V686" i="7"/>
  <c r="V877" i="7"/>
  <c r="V846" i="7"/>
  <c r="V814" i="7"/>
  <c r="V774" i="7"/>
  <c r="V742" i="7"/>
  <c r="V710" i="7"/>
  <c r="V670" i="7"/>
  <c r="V830" i="7"/>
  <c r="V798" i="7"/>
  <c r="V766" i="7"/>
  <c r="V734" i="7"/>
  <c r="V702" i="7"/>
  <c r="V678" i="7"/>
  <c r="V662" i="7"/>
  <c r="V843" i="7"/>
  <c r="V835" i="7"/>
  <c r="V827" i="7"/>
  <c r="V819" i="7"/>
  <c r="V811" i="7"/>
  <c r="V803" i="7"/>
  <c r="V795" i="7"/>
  <c r="V787" i="7"/>
  <c r="V779" i="7"/>
  <c r="V771" i="7"/>
  <c r="V763" i="7"/>
  <c r="V755" i="7"/>
  <c r="V747" i="7"/>
  <c r="V739" i="7"/>
  <c r="V731" i="7"/>
  <c r="V723" i="7"/>
  <c r="V715" i="7"/>
  <c r="V707" i="7"/>
  <c r="V699" i="7"/>
  <c r="V691" i="7"/>
  <c r="V683" i="7"/>
  <c r="V675" i="7"/>
  <c r="V667" i="7"/>
  <c r="V659" i="7"/>
  <c r="V1038" i="7"/>
  <c r="V982" i="7"/>
  <c r="V869" i="7"/>
  <c r="O1107" i="7"/>
  <c r="V838" i="7"/>
  <c r="V806" i="7"/>
  <c r="V782" i="7"/>
  <c r="V758" i="7"/>
  <c r="V726" i="7"/>
  <c r="V694" i="7"/>
  <c r="V650" i="7"/>
  <c r="V642" i="7"/>
  <c r="V1078" i="7"/>
  <c r="V969" i="7"/>
  <c r="V945" i="7"/>
  <c r="V926" i="7"/>
  <c r="V913" i="7"/>
  <c r="V894" i="7"/>
  <c r="V897" i="7"/>
  <c r="V872" i="7"/>
  <c r="V1006" i="7"/>
  <c r="V900" i="7"/>
  <c r="V883" i="7"/>
  <c r="V875" i="7"/>
  <c r="V651" i="7"/>
  <c r="V643" i="7"/>
  <c r="V635" i="7"/>
  <c r="V856" i="7"/>
  <c r="V887" i="7"/>
  <c r="V871" i="7"/>
  <c r="V862" i="7"/>
  <c r="V854" i="7"/>
  <c r="V921" i="7"/>
  <c r="V1079" i="7"/>
  <c r="V946" i="7"/>
  <c r="J901" i="7"/>
  <c r="V901" i="7" s="1"/>
  <c r="V981" i="7"/>
  <c r="V868" i="7"/>
  <c r="J914" i="7"/>
  <c r="V914" i="7" s="1"/>
  <c r="V961" i="7"/>
  <c r="V909" i="7"/>
  <c r="V893" i="7"/>
  <c r="V896" i="7"/>
  <c r="J925" i="7"/>
  <c r="V925" i="7" s="1"/>
  <c r="J852" i="7"/>
  <c r="V852" i="7" s="1"/>
  <c r="V1089" i="7"/>
  <c r="V922" i="7"/>
  <c r="J973" i="7"/>
  <c r="V973" i="7" s="1"/>
  <c r="V1087" i="7"/>
  <c r="V655" i="7"/>
  <c r="V647" i="7"/>
  <c r="V639" i="7"/>
  <c r="V1055" i="7"/>
  <c r="V1026" i="7"/>
  <c r="V978" i="7"/>
  <c r="V938" i="7"/>
  <c r="V865" i="7"/>
  <c r="J994" i="7"/>
  <c r="V994" i="7" s="1"/>
  <c r="J970" i="7"/>
  <c r="V970" i="7" s="1"/>
  <c r="J876" i="7"/>
  <c r="V876" i="7" s="1"/>
  <c r="J1004" i="7"/>
  <c r="V1004" i="7" s="1"/>
  <c r="J980" i="7"/>
  <c r="V980" i="7" s="1"/>
  <c r="J972" i="7"/>
  <c r="V972" i="7" s="1"/>
  <c r="J948" i="7"/>
  <c r="V948" i="7" s="1"/>
  <c r="J908" i="7"/>
  <c r="V908" i="7" s="1"/>
  <c r="J892" i="7"/>
  <c r="V892" i="7" s="1"/>
  <c r="J867" i="7"/>
  <c r="V867" i="7" s="1"/>
  <c r="J859" i="7"/>
  <c r="V859" i="7" s="1"/>
  <c r="J851" i="7"/>
  <c r="V851" i="7" s="1"/>
  <c r="V1088" i="7"/>
  <c r="V1080" i="7"/>
  <c r="V1056" i="7"/>
  <c r="V992" i="7"/>
  <c r="V960" i="7"/>
  <c r="V944" i="7"/>
  <c r="V936" i="7"/>
  <c r="V928" i="7"/>
  <c r="V920" i="7"/>
  <c r="V904" i="7"/>
  <c r="V879" i="7"/>
  <c r="J1003" i="7"/>
  <c r="V1003" i="7" s="1"/>
  <c r="J995" i="7"/>
  <c r="V995" i="7" s="1"/>
  <c r="J979" i="7"/>
  <c r="V979" i="7" s="1"/>
  <c r="J971" i="7"/>
  <c r="V971" i="7" s="1"/>
  <c r="J947" i="7"/>
  <c r="V947" i="7" s="1"/>
  <c r="J939" i="7"/>
  <c r="V939" i="7" s="1"/>
  <c r="J915" i="7"/>
  <c r="V915" i="7" s="1"/>
  <c r="J907" i="7"/>
  <c r="V907" i="7" s="1"/>
  <c r="J891" i="7"/>
  <c r="V891" i="7" s="1"/>
  <c r="J866" i="7"/>
  <c r="V866" i="7" s="1"/>
  <c r="J858" i="7"/>
  <c r="V858" i="7" s="1"/>
  <c r="J850" i="7"/>
  <c r="V850" i="7" s="1"/>
  <c r="V1039" i="7"/>
  <c r="V991" i="7"/>
  <c r="V959" i="7"/>
  <c r="V927" i="7"/>
  <c r="V919" i="7"/>
  <c r="V903" i="7"/>
  <c r="V878" i="7"/>
  <c r="J1002" i="7"/>
  <c r="V1002" i="7" s="1"/>
  <c r="J857" i="7"/>
  <c r="V857" i="7" s="1"/>
  <c r="J849" i="7"/>
  <c r="V849" i="7" s="1"/>
  <c r="V902" i="7"/>
  <c r="V1077" i="7"/>
  <c r="V1053" i="7"/>
  <c r="V1037" i="7"/>
  <c r="V1005" i="7"/>
  <c r="V1076" i="7"/>
  <c r="V1036" i="7"/>
  <c r="V1028" i="7"/>
  <c r="V1027" i="7"/>
  <c r="I44" i="6"/>
  <c r="D44" i="6"/>
  <c r="B44" i="6"/>
  <c r="I43" i="6"/>
  <c r="D43" i="6"/>
  <c r="B43" i="6"/>
  <c r="C415" i="7"/>
  <c r="A414" i="7"/>
  <c r="J397" i="7"/>
  <c r="J398" i="7"/>
  <c r="J399" i="7"/>
  <c r="J400" i="7"/>
  <c r="J401" i="7"/>
  <c r="J402" i="7"/>
  <c r="J403" i="7"/>
  <c r="J404" i="7"/>
  <c r="J405" i="7"/>
  <c r="J406" i="7"/>
  <c r="J407" i="7"/>
  <c r="J408"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P319" i="7"/>
  <c r="H365" i="3"/>
  <c r="G365" i="3"/>
  <c r="D365" i="3"/>
  <c r="B365" i="3"/>
  <c r="H364" i="3"/>
  <c r="G364" i="3"/>
  <c r="D364" i="3"/>
  <c r="B364" i="3"/>
  <c r="H363" i="3"/>
  <c r="G363" i="3"/>
  <c r="D363" i="3"/>
  <c r="B363" i="3"/>
  <c r="H362" i="3"/>
  <c r="G362" i="3"/>
  <c r="D362" i="3"/>
  <c r="B362" i="3"/>
  <c r="H367" i="3"/>
  <c r="G367" i="3"/>
  <c r="D367" i="3"/>
  <c r="B367" i="3"/>
  <c r="H366" i="3"/>
  <c r="G366" i="3"/>
  <c r="D366" i="3"/>
  <c r="B366" i="3"/>
  <c r="H368" i="3"/>
  <c r="G368" i="3"/>
  <c r="D368" i="3"/>
  <c r="B368" i="3"/>
  <c r="H356" i="3"/>
  <c r="G356" i="3"/>
  <c r="D356" i="3"/>
  <c r="B356" i="3"/>
  <c r="H358" i="3"/>
  <c r="G358" i="3"/>
  <c r="D358" i="3"/>
  <c r="B358" i="3"/>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42" i="6"/>
  <c r="D42" i="6"/>
  <c r="B42" i="6"/>
  <c r="I41" i="6"/>
  <c r="D41" i="6"/>
  <c r="F41" i="6" s="1"/>
  <c r="B41" i="6"/>
  <c r="I38" i="6"/>
  <c r="D38" i="6"/>
  <c r="F38" i="6" s="1"/>
  <c r="B38" i="6"/>
  <c r="I39" i="6"/>
  <c r="D39" i="6"/>
  <c r="B39" i="6"/>
  <c r="H374" i="3"/>
  <c r="G374" i="3"/>
  <c r="D374" i="3"/>
  <c r="B374" i="3"/>
  <c r="H373" i="3"/>
  <c r="G373" i="3"/>
  <c r="D373" i="3"/>
  <c r="B373" i="3"/>
  <c r="H372" i="3"/>
  <c r="G372" i="3"/>
  <c r="D372" i="3"/>
  <c r="B372" i="3"/>
  <c r="H371" i="3"/>
  <c r="G371" i="3"/>
  <c r="D371" i="3"/>
  <c r="B371" i="3"/>
  <c r="H370" i="3"/>
  <c r="G370" i="3"/>
  <c r="D370" i="3"/>
  <c r="B370" i="3"/>
  <c r="H369" i="3"/>
  <c r="G369" i="3"/>
  <c r="D369" i="3"/>
  <c r="B369" i="3"/>
  <c r="H361" i="3"/>
  <c r="G361" i="3"/>
  <c r="D361" i="3"/>
  <c r="B361" i="3"/>
  <c r="H360" i="3"/>
  <c r="G360" i="3"/>
  <c r="D360" i="3"/>
  <c r="B360" i="3"/>
  <c r="H357" i="3"/>
  <c r="G357" i="3"/>
  <c r="D357" i="3"/>
  <c r="B357" i="3"/>
  <c r="H359" i="3"/>
  <c r="G359" i="3"/>
  <c r="D359" i="3"/>
  <c r="B359" i="3"/>
  <c r="H355" i="3"/>
  <c r="G355" i="3"/>
  <c r="D355" i="3"/>
  <c r="B355" i="3"/>
  <c r="H346" i="3"/>
  <c r="G346" i="3"/>
  <c r="D346" i="3"/>
  <c r="B346" i="3"/>
  <c r="I37" i="6"/>
  <c r="D37" i="6"/>
  <c r="F37" i="6" s="1"/>
  <c r="B37" i="6"/>
  <c r="H337" i="3"/>
  <c r="G337" i="3"/>
  <c r="D337" i="3"/>
  <c r="B337" i="3"/>
  <c r="H341" i="3"/>
  <c r="G341" i="3"/>
  <c r="B341" i="3"/>
  <c r="H340" i="3"/>
  <c r="G340" i="3"/>
  <c r="D340" i="3"/>
  <c r="B340" i="3"/>
  <c r="H339" i="3"/>
  <c r="G339" i="3"/>
  <c r="D339" i="3"/>
  <c r="B339" i="3"/>
  <c r="H338" i="3"/>
  <c r="G338" i="3"/>
  <c r="D338" i="3"/>
  <c r="B338" i="3"/>
  <c r="H335" i="3"/>
  <c r="G335" i="3"/>
  <c r="D335" i="3"/>
  <c r="B335" i="3"/>
  <c r="H334" i="3"/>
  <c r="G334" i="3"/>
  <c r="D334" i="3"/>
  <c r="B334" i="3"/>
  <c r="H333" i="3"/>
  <c r="G333" i="3"/>
  <c r="D333" i="3"/>
  <c r="B333" i="3"/>
  <c r="H332" i="3"/>
  <c r="G332" i="3"/>
  <c r="D332" i="3"/>
  <c r="B332" i="3"/>
  <c r="H331" i="3"/>
  <c r="G331" i="3"/>
  <c r="D331" i="3"/>
  <c r="B331" i="3"/>
  <c r="H330" i="3"/>
  <c r="G330" i="3"/>
  <c r="D330" i="3"/>
  <c r="B330" i="3"/>
  <c r="H329" i="3"/>
  <c r="G329" i="3"/>
  <c r="D329" i="3"/>
  <c r="B329" i="3"/>
  <c r="H343" i="3"/>
  <c r="G343" i="3"/>
  <c r="D343" i="3"/>
  <c r="B343" i="3"/>
  <c r="I36" i="6"/>
  <c r="I40" i="6"/>
  <c r="I45" i="6"/>
  <c r="B45" i="6"/>
  <c r="B40" i="6"/>
  <c r="B36" i="6"/>
  <c r="D36" i="6"/>
  <c r="F36" i="6" s="1"/>
  <c r="D40" i="6"/>
  <c r="D45" i="6"/>
  <c r="F45" i="6" s="1"/>
  <c r="H350" i="3"/>
  <c r="G350" i="3"/>
  <c r="D350" i="3"/>
  <c r="B350" i="3"/>
  <c r="H383" i="3"/>
  <c r="G383" i="3"/>
  <c r="D383" i="3"/>
  <c r="B383" i="3"/>
  <c r="H382" i="3"/>
  <c r="G382" i="3"/>
  <c r="D382" i="3"/>
  <c r="B382" i="3"/>
  <c r="H381" i="3"/>
  <c r="G381" i="3"/>
  <c r="D381" i="3"/>
  <c r="B381" i="3"/>
  <c r="H380" i="3"/>
  <c r="G380" i="3"/>
  <c r="D380" i="3"/>
  <c r="B380" i="3"/>
  <c r="H379" i="3"/>
  <c r="G379" i="3"/>
  <c r="D379" i="3"/>
  <c r="B379" i="3"/>
  <c r="H377" i="3"/>
  <c r="G377" i="3"/>
  <c r="D377" i="3"/>
  <c r="B377" i="3"/>
  <c r="H376" i="3"/>
  <c r="G376" i="3"/>
  <c r="D376" i="3"/>
  <c r="B376" i="3"/>
  <c r="H375" i="3"/>
  <c r="G375" i="3"/>
  <c r="D375" i="3"/>
  <c r="B375" i="3"/>
  <c r="H354" i="3"/>
  <c r="G354" i="3"/>
  <c r="D354" i="3"/>
  <c r="B354" i="3"/>
  <c r="H353" i="3"/>
  <c r="G353" i="3"/>
  <c r="D353" i="3"/>
  <c r="B353" i="3"/>
  <c r="H352" i="3"/>
  <c r="G352" i="3"/>
  <c r="D352" i="3"/>
  <c r="B352" i="3"/>
  <c r="H351" i="3"/>
  <c r="G351" i="3"/>
  <c r="D351" i="3"/>
  <c r="B351" i="3"/>
  <c r="H349" i="3"/>
  <c r="G349" i="3"/>
  <c r="D349" i="3"/>
  <c r="B349" i="3"/>
  <c r="H348" i="3"/>
  <c r="G348" i="3"/>
  <c r="D348" i="3"/>
  <c r="B348" i="3"/>
  <c r="H347" i="3"/>
  <c r="G347" i="3"/>
  <c r="D347" i="3"/>
  <c r="B347" i="3"/>
  <c r="H344" i="3"/>
  <c r="G344" i="3"/>
  <c r="D344" i="3"/>
  <c r="B344" i="3"/>
  <c r="H342" i="3"/>
  <c r="G342" i="3"/>
  <c r="D342" i="3"/>
  <c r="B342" i="3"/>
  <c r="H315" i="3"/>
  <c r="G315" i="3"/>
  <c r="D315" i="3"/>
  <c r="B315" i="3"/>
  <c r="H328" i="3"/>
  <c r="G328" i="3"/>
  <c r="D328" i="3"/>
  <c r="B328" i="3"/>
  <c r="H327" i="3"/>
  <c r="G327" i="3"/>
  <c r="D327" i="3"/>
  <c r="B327" i="3"/>
  <c r="H326" i="3"/>
  <c r="G326" i="3"/>
  <c r="D326" i="3"/>
  <c r="B326" i="3"/>
  <c r="H325" i="3"/>
  <c r="G325" i="3"/>
  <c r="D325" i="3"/>
  <c r="B325" i="3"/>
  <c r="H324" i="3"/>
  <c r="G324" i="3"/>
  <c r="D324" i="3"/>
  <c r="B324" i="3"/>
  <c r="H323" i="3"/>
  <c r="G323" i="3"/>
  <c r="D323" i="3"/>
  <c r="B323" i="3"/>
  <c r="H322" i="3"/>
  <c r="G322" i="3"/>
  <c r="D322" i="3"/>
  <c r="B322" i="3"/>
  <c r="H321" i="3"/>
  <c r="G321" i="3"/>
  <c r="D321" i="3"/>
  <c r="B321" i="3"/>
  <c r="H320" i="3"/>
  <c r="G320" i="3"/>
  <c r="D320" i="3"/>
  <c r="B320" i="3"/>
  <c r="H319" i="3"/>
  <c r="G319" i="3"/>
  <c r="D319" i="3"/>
  <c r="B319" i="3"/>
  <c r="H318" i="3"/>
  <c r="G318" i="3"/>
  <c r="D318" i="3"/>
  <c r="B318" i="3"/>
  <c r="H317" i="3"/>
  <c r="G317" i="3"/>
  <c r="D317" i="3"/>
  <c r="B317" i="3"/>
  <c r="H316" i="3"/>
  <c r="G316" i="3"/>
  <c r="D316" i="3"/>
  <c r="B316" i="3"/>
  <c r="H314" i="3"/>
  <c r="G314" i="3"/>
  <c r="D314" i="3"/>
  <c r="B314" i="3"/>
  <c r="AE204" i="7"/>
  <c r="AE205" i="7"/>
  <c r="AE206" i="7"/>
  <c r="I294" i="7"/>
  <c r="H286" i="3"/>
  <c r="G286" i="3"/>
  <c r="D286" i="3"/>
  <c r="B286" i="3"/>
  <c r="H284" i="3"/>
  <c r="G284" i="3"/>
  <c r="D284" i="3"/>
  <c r="B284" i="3"/>
  <c r="H283" i="3"/>
  <c r="G283" i="3"/>
  <c r="D283" i="3"/>
  <c r="B283" i="3"/>
  <c r="H156" i="3"/>
  <c r="G156" i="3"/>
  <c r="D156" i="3"/>
  <c r="B156" i="3"/>
  <c r="H157" i="3"/>
  <c r="G157" i="3"/>
  <c r="D157" i="3"/>
  <c r="B157" i="3"/>
  <c r="E208" i="7"/>
  <c r="AE208" i="7" s="1"/>
  <c r="E209" i="7"/>
  <c r="AE209" i="7" s="1"/>
  <c r="E210" i="7"/>
  <c r="AE210" i="7" s="1"/>
  <c r="E211" i="7"/>
  <c r="AE211" i="7" s="1"/>
  <c r="E212" i="7"/>
  <c r="AE212" i="7" s="1"/>
  <c r="E213" i="7"/>
  <c r="AE213" i="7" s="1"/>
  <c r="E214" i="7"/>
  <c r="AE214" i="7" s="1"/>
  <c r="E215" i="7"/>
  <c r="AE215" i="7" s="1"/>
  <c r="E216" i="7"/>
  <c r="AE216" i="7" s="1"/>
  <c r="E217" i="7"/>
  <c r="AE217" i="7" s="1"/>
  <c r="E218" i="7"/>
  <c r="AE218" i="7" s="1"/>
  <c r="E219" i="7"/>
  <c r="AE219" i="7" s="1"/>
  <c r="E220" i="7"/>
  <c r="AE220" i="7" s="1"/>
  <c r="E221" i="7"/>
  <c r="AE221" i="7" s="1"/>
  <c r="E222" i="7"/>
  <c r="AE222" i="7" s="1"/>
  <c r="E223" i="7"/>
  <c r="AE223" i="7" s="1"/>
  <c r="E207" i="7"/>
  <c r="AE207" i="7" s="1"/>
  <c r="J362" i="7"/>
  <c r="H306" i="3"/>
  <c r="G306" i="3"/>
  <c r="D306" i="3"/>
  <c r="B306" i="3"/>
  <c r="H312" i="3"/>
  <c r="G312" i="3"/>
  <c r="D312" i="3"/>
  <c r="B312" i="3"/>
  <c r="H310" i="3"/>
  <c r="G310" i="3"/>
  <c r="D310" i="3"/>
  <c r="B310" i="3"/>
  <c r="H305" i="3"/>
  <c r="G305" i="3"/>
  <c r="D305" i="3"/>
  <c r="B305" i="3"/>
  <c r="H304" i="3"/>
  <c r="G304" i="3"/>
  <c r="D304" i="3"/>
  <c r="B304" i="3"/>
  <c r="I35" i="6"/>
  <c r="D35" i="6"/>
  <c r="F35" i="6" s="1"/>
  <c r="B35" i="6"/>
  <c r="H303" i="3"/>
  <c r="H307" i="3"/>
  <c r="H308" i="3"/>
  <c r="H309" i="3"/>
  <c r="H311" i="3"/>
  <c r="H313" i="3"/>
  <c r="D303" i="3"/>
  <c r="D307" i="3"/>
  <c r="D308" i="3"/>
  <c r="D309" i="3"/>
  <c r="D311" i="3"/>
  <c r="D313" i="3"/>
  <c r="B303" i="3"/>
  <c r="B307" i="3"/>
  <c r="B308" i="3"/>
  <c r="B309" i="3"/>
  <c r="B311" i="3"/>
  <c r="B313" i="3"/>
  <c r="G303" i="3"/>
  <c r="G307" i="3"/>
  <c r="G308" i="3"/>
  <c r="G309" i="3"/>
  <c r="G311" i="3"/>
  <c r="G313" i="3"/>
  <c r="H140" i="3"/>
  <c r="G140" i="3"/>
  <c r="D140" i="3"/>
  <c r="B140" i="3"/>
  <c r="H297" i="3"/>
  <c r="G297" i="3"/>
  <c r="D297" i="3"/>
  <c r="B297" i="3"/>
  <c r="I33" i="6"/>
  <c r="I34" i="6"/>
  <c r="B33" i="6"/>
  <c r="B34" i="6"/>
  <c r="D33" i="6"/>
  <c r="F33" i="6" s="1"/>
  <c r="D34" i="6"/>
  <c r="F34" i="6" s="1"/>
  <c r="H279" i="3"/>
  <c r="H280" i="3"/>
  <c r="H281" i="3"/>
  <c r="H282" i="3"/>
  <c r="H285" i="3"/>
  <c r="G279" i="3"/>
  <c r="G280" i="3"/>
  <c r="G281" i="3"/>
  <c r="G282" i="3"/>
  <c r="G285" i="3"/>
  <c r="D279" i="3"/>
  <c r="D280" i="3"/>
  <c r="D281" i="3"/>
  <c r="D282" i="3"/>
  <c r="D285" i="3"/>
  <c r="D287" i="3"/>
  <c r="D288" i="3"/>
  <c r="D289" i="3"/>
  <c r="D290" i="3"/>
  <c r="D291" i="3"/>
  <c r="B279" i="3"/>
  <c r="B280" i="3"/>
  <c r="B281" i="3"/>
  <c r="B282" i="3"/>
  <c r="B285" i="3"/>
  <c r="B287" i="3"/>
  <c r="B288" i="3"/>
  <c r="B289" i="3"/>
  <c r="B290" i="3"/>
  <c r="B291" i="3"/>
  <c r="H291" i="3"/>
  <c r="G291" i="3"/>
  <c r="H290" i="3"/>
  <c r="G290" i="3"/>
  <c r="H289" i="3"/>
  <c r="G289" i="3"/>
  <c r="H288" i="3"/>
  <c r="G288" i="3"/>
  <c r="H287" i="3"/>
  <c r="G287" i="3"/>
  <c r="H292" i="3"/>
  <c r="N292" i="3" s="1"/>
  <c r="H293" i="3"/>
  <c r="H294" i="3"/>
  <c r="H295" i="3"/>
  <c r="H296" i="3"/>
  <c r="G293" i="3"/>
  <c r="G294" i="3"/>
  <c r="G295" i="3"/>
  <c r="G296"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1" i="3"/>
  <c r="D142" i="3"/>
  <c r="D143" i="3"/>
  <c r="D144" i="3"/>
  <c r="D145" i="3"/>
  <c r="D146" i="3"/>
  <c r="D147" i="3"/>
  <c r="D148" i="3"/>
  <c r="D149" i="3"/>
  <c r="D150" i="3"/>
  <c r="D151" i="3"/>
  <c r="D152" i="3"/>
  <c r="D153" i="3"/>
  <c r="D154" i="3"/>
  <c r="D155"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92" i="3"/>
  <c r="D293" i="3"/>
  <c r="D294" i="3"/>
  <c r="D295" i="3"/>
  <c r="D296" i="3"/>
  <c r="D298" i="3"/>
  <c r="D299" i="3"/>
  <c r="D300" i="3"/>
  <c r="D301" i="3"/>
  <c r="D302" i="3"/>
  <c r="B295" i="3"/>
  <c r="B292" i="3"/>
  <c r="B293" i="3"/>
  <c r="B294" i="3"/>
  <c r="B296" i="3"/>
  <c r="H302" i="3"/>
  <c r="G302" i="3"/>
  <c r="B302" i="3"/>
  <c r="H301" i="3"/>
  <c r="G301" i="3"/>
  <c r="B301" i="3"/>
  <c r="H300" i="3"/>
  <c r="G300" i="3"/>
  <c r="B300" i="3"/>
  <c r="H299" i="3"/>
  <c r="G299" i="3"/>
  <c r="B299" i="3"/>
  <c r="H298" i="3"/>
  <c r="G298" i="3"/>
  <c r="B298" i="3"/>
  <c r="L308" i="7"/>
  <c r="L309" i="7"/>
  <c r="L310" i="7"/>
  <c r="L307" i="7"/>
  <c r="H122" i="3"/>
  <c r="G122" i="3"/>
  <c r="B122" i="3"/>
  <c r="O195" i="7"/>
  <c r="O194" i="7"/>
  <c r="O193" i="7"/>
  <c r="C201" i="7"/>
  <c r="AE203" i="7" s="1"/>
  <c r="C190" i="7"/>
  <c r="O192" i="7" s="1"/>
  <c r="A200" i="7"/>
  <c r="V416" i="7" l="1"/>
  <c r="V417" i="7"/>
  <c r="N363" i="3"/>
  <c r="N365" i="3"/>
  <c r="N366" i="3"/>
  <c r="N362" i="3"/>
  <c r="N364" i="3"/>
  <c r="N368" i="3"/>
  <c r="N367" i="3"/>
  <c r="N356" i="3"/>
  <c r="N358" i="3"/>
  <c r="N370" i="3"/>
  <c r="N361" i="3"/>
  <c r="N371" i="3"/>
  <c r="N359" i="3"/>
  <c r="N372" i="3"/>
  <c r="N374" i="3"/>
  <c r="N355" i="3"/>
  <c r="N357" i="3"/>
  <c r="N369" i="3"/>
  <c r="N373" i="3"/>
  <c r="N360" i="3"/>
  <c r="N346" i="3"/>
  <c r="N329" i="3"/>
  <c r="N331" i="3"/>
  <c r="N335" i="3"/>
  <c r="N339" i="3"/>
  <c r="N341" i="3"/>
  <c r="N343" i="3"/>
  <c r="N340" i="3"/>
  <c r="N337" i="3"/>
  <c r="N338" i="3"/>
  <c r="N333" i="3"/>
  <c r="N330" i="3"/>
  <c r="N332" i="3"/>
  <c r="N334" i="3"/>
  <c r="N381" i="3"/>
  <c r="N383" i="3"/>
  <c r="N350" i="3"/>
  <c r="N327" i="3"/>
  <c r="N377" i="3"/>
  <c r="N382" i="3"/>
  <c r="N322" i="3"/>
  <c r="N342" i="3"/>
  <c r="N347" i="3"/>
  <c r="N352" i="3"/>
  <c r="N354" i="3"/>
  <c r="N376" i="3"/>
  <c r="N325" i="3"/>
  <c r="N315" i="3"/>
  <c r="N344" i="3"/>
  <c r="N348" i="3"/>
  <c r="N351" i="3"/>
  <c r="N353" i="3"/>
  <c r="N375" i="3"/>
  <c r="N380" i="3"/>
  <c r="N379" i="3"/>
  <c r="N349" i="3"/>
  <c r="N318" i="3"/>
  <c r="N316" i="3"/>
  <c r="N324" i="3"/>
  <c r="N326" i="3"/>
  <c r="N328" i="3"/>
  <c r="N314" i="3"/>
  <c r="N317" i="3"/>
  <c r="N321" i="3"/>
  <c r="N319" i="3"/>
  <c r="N323" i="3"/>
  <c r="N320" i="3"/>
  <c r="N309" i="3"/>
  <c r="N286" i="3"/>
  <c r="N304" i="3"/>
  <c r="N156" i="3"/>
  <c r="N284" i="3"/>
  <c r="N311" i="3"/>
  <c r="N283" i="3"/>
  <c r="N313" i="3"/>
  <c r="N305" i="3"/>
  <c r="N312" i="3"/>
  <c r="N157" i="3"/>
  <c r="N310" i="3"/>
  <c r="N306" i="3"/>
  <c r="N308" i="3"/>
  <c r="N307" i="3"/>
  <c r="P317" i="7"/>
  <c r="N303" i="3"/>
  <c r="N285" i="3"/>
  <c r="N296" i="3"/>
  <c r="N294" i="3"/>
  <c r="N288" i="3"/>
  <c r="N300" i="3"/>
  <c r="N297" i="3"/>
  <c r="N289" i="3"/>
  <c r="N279" i="3"/>
  <c r="N299" i="3"/>
  <c r="N280" i="3"/>
  <c r="N298" i="3"/>
  <c r="N302" i="3"/>
  <c r="N290" i="3"/>
  <c r="N282" i="3"/>
  <c r="N295" i="3"/>
  <c r="N287" i="3"/>
  <c r="N291" i="3"/>
  <c r="N281" i="3"/>
  <c r="N301" i="3"/>
  <c r="N293" i="3"/>
  <c r="N140" i="3"/>
  <c r="N122" i="3"/>
  <c r="AE202" i="7"/>
  <c r="H269" i="3"/>
  <c r="G269" i="3"/>
  <c r="B269" i="3"/>
  <c r="H278" i="3"/>
  <c r="G278" i="3"/>
  <c r="B278" i="3"/>
  <c r="H277" i="3"/>
  <c r="G277" i="3"/>
  <c r="B277" i="3"/>
  <c r="H276" i="3"/>
  <c r="G276" i="3"/>
  <c r="B276" i="3"/>
  <c r="H275" i="3"/>
  <c r="G275" i="3"/>
  <c r="B275" i="3"/>
  <c r="H274" i="3"/>
  <c r="G274" i="3"/>
  <c r="B274" i="3"/>
  <c r="H266" i="3"/>
  <c r="G266" i="3"/>
  <c r="B266" i="3"/>
  <c r="D4" i="6"/>
  <c r="D5" i="6"/>
  <c r="D6" i="6"/>
  <c r="D7" i="6"/>
  <c r="D8" i="6"/>
  <c r="D9" i="6"/>
  <c r="D10" i="6"/>
  <c r="D11" i="6"/>
  <c r="D12" i="6"/>
  <c r="D13" i="6"/>
  <c r="D14" i="6"/>
  <c r="D15" i="6"/>
  <c r="D16" i="6"/>
  <c r="D17" i="6"/>
  <c r="D18" i="6"/>
  <c r="D19" i="6"/>
  <c r="D20" i="6"/>
  <c r="D21" i="6"/>
  <c r="D22" i="6"/>
  <c r="D23" i="6"/>
  <c r="D24" i="6"/>
  <c r="D25" i="6"/>
  <c r="D26" i="6"/>
  <c r="D27" i="6"/>
  <c r="D28" i="6"/>
  <c r="D29" i="6"/>
  <c r="D30" i="6"/>
  <c r="D31" i="6"/>
  <c r="F31" i="6" s="1"/>
  <c r="D32" i="6"/>
  <c r="D3" i="6"/>
  <c r="I32" i="6"/>
  <c r="B32" i="6"/>
  <c r="I31" i="6"/>
  <c r="B31" i="6"/>
  <c r="H267" i="3"/>
  <c r="H268" i="3"/>
  <c r="H270" i="3"/>
  <c r="H271" i="3"/>
  <c r="H272" i="3"/>
  <c r="H273" i="3"/>
  <c r="B267" i="3"/>
  <c r="B268" i="3"/>
  <c r="B270" i="3"/>
  <c r="B271" i="3"/>
  <c r="B272" i="3"/>
  <c r="B273" i="3"/>
  <c r="G268" i="3"/>
  <c r="G270" i="3"/>
  <c r="G271" i="3"/>
  <c r="G272" i="3"/>
  <c r="G273" i="3"/>
  <c r="G267" i="3"/>
  <c r="H265" i="3"/>
  <c r="G265" i="3"/>
  <c r="B265" i="3"/>
  <c r="P259" i="7"/>
  <c r="P260" i="7"/>
  <c r="P261" i="7"/>
  <c r="P262" i="7"/>
  <c r="P263" i="7"/>
  <c r="P264" i="7"/>
  <c r="K159" i="7"/>
  <c r="K160" i="7"/>
  <c r="K161" i="7"/>
  <c r="K162" i="7"/>
  <c r="K157" i="7"/>
  <c r="K158" i="7"/>
  <c r="N267" i="3" l="1"/>
  <c r="N274" i="3"/>
  <c r="N268" i="3"/>
  <c r="N271" i="3"/>
  <c r="N278" i="3"/>
  <c r="N270" i="3"/>
  <c r="N273" i="3"/>
  <c r="N275" i="3"/>
  <c r="N266" i="3"/>
  <c r="N265" i="3"/>
  <c r="N276" i="3"/>
  <c r="N269" i="3"/>
  <c r="N277" i="3"/>
  <c r="N272" i="3"/>
  <c r="H4" i="2"/>
  <c r="H5" i="2"/>
  <c r="H6" i="2"/>
  <c r="H7" i="2"/>
  <c r="H8" i="2"/>
  <c r="H9" i="2"/>
  <c r="H10" i="2"/>
  <c r="H11" i="2"/>
  <c r="H12" i="2"/>
  <c r="H13" i="2"/>
  <c r="H14" i="2"/>
  <c r="G3" i="3"/>
  <c r="G4" i="3"/>
  <c r="G5" i="3"/>
  <c r="G6" i="3"/>
  <c r="G7" i="3"/>
  <c r="G8" i="3"/>
  <c r="G9" i="3"/>
  <c r="G10" i="3"/>
  <c r="G11" i="3"/>
  <c r="G12" i="3"/>
  <c r="G13" i="3"/>
  <c r="G14" i="3"/>
  <c r="G15" i="3"/>
  <c r="G16" i="3"/>
  <c r="G17" i="3"/>
  <c r="H41" i="7" l="1"/>
  <c r="H42" i="7"/>
  <c r="H43" i="7"/>
  <c r="H44" i="7"/>
  <c r="H45" i="7"/>
  <c r="H46" i="7"/>
  <c r="H47" i="7"/>
  <c r="H48" i="7"/>
  <c r="H49" i="7"/>
  <c r="H50" i="7"/>
  <c r="H51" i="7"/>
  <c r="H52" i="7"/>
  <c r="H53" i="7"/>
  <c r="H54" i="7"/>
  <c r="H40" i="7"/>
  <c r="H39" i="7"/>
  <c r="H35" i="7"/>
  <c r="H36" i="7"/>
  <c r="H37" i="7"/>
  <c r="H38" i="7"/>
  <c r="H33" i="7"/>
  <c r="H34" i="7"/>
  <c r="H8" i="7"/>
  <c r="H9" i="7"/>
  <c r="H10" i="7"/>
  <c r="H11" i="7"/>
  <c r="H12" i="7"/>
  <c r="H13" i="7"/>
  <c r="H14" i="7"/>
  <c r="H15" i="7"/>
  <c r="H16" i="7"/>
  <c r="H17" i="7"/>
  <c r="H18" i="7"/>
  <c r="H19" i="7"/>
  <c r="H20" i="7"/>
  <c r="H21" i="7"/>
  <c r="H22" i="7"/>
  <c r="H23" i="7"/>
  <c r="H24" i="7"/>
  <c r="H25" i="7"/>
  <c r="H26" i="7"/>
  <c r="H27" i="7"/>
  <c r="H28" i="7"/>
  <c r="H29" i="7"/>
  <c r="H30" i="7"/>
  <c r="H31" i="7"/>
  <c r="H32" i="7"/>
  <c r="I27" i="6"/>
  <c r="I28" i="6"/>
  <c r="I29" i="6"/>
  <c r="I30" i="6"/>
  <c r="B28" i="6"/>
  <c r="B29" i="6"/>
  <c r="B30" i="6"/>
  <c r="B259" i="3"/>
  <c r="G259" i="3"/>
  <c r="H259" i="3"/>
  <c r="H260" i="3"/>
  <c r="H261" i="3"/>
  <c r="H262" i="3"/>
  <c r="H263" i="3"/>
  <c r="H264" i="3"/>
  <c r="G260" i="3"/>
  <c r="G261" i="3"/>
  <c r="G262" i="3"/>
  <c r="G263" i="3"/>
  <c r="G264" i="3"/>
  <c r="B264" i="3"/>
  <c r="B263" i="3"/>
  <c r="B262" i="3"/>
  <c r="B261" i="3"/>
  <c r="B260" i="3"/>
  <c r="N263" i="3" l="1"/>
  <c r="N264" i="3"/>
  <c r="N260" i="3"/>
  <c r="N261" i="3"/>
  <c r="N259" i="3"/>
  <c r="N262" i="3"/>
  <c r="H251" i="3"/>
  <c r="G251" i="3"/>
  <c r="B251" i="3"/>
  <c r="B258" i="3"/>
  <c r="H258" i="3"/>
  <c r="G258" i="3"/>
  <c r="H257" i="3"/>
  <c r="G257" i="3"/>
  <c r="B257" i="3"/>
  <c r="I4" i="6"/>
  <c r="I5" i="6"/>
  <c r="I6" i="6"/>
  <c r="I7" i="6"/>
  <c r="I8" i="6"/>
  <c r="I9" i="6"/>
  <c r="I10" i="6"/>
  <c r="I11" i="6"/>
  <c r="I12" i="6"/>
  <c r="I13" i="6"/>
  <c r="I14" i="6"/>
  <c r="I15" i="6"/>
  <c r="I16" i="6"/>
  <c r="I17" i="6"/>
  <c r="I18" i="6"/>
  <c r="I19" i="6"/>
  <c r="I20" i="6"/>
  <c r="I21" i="6"/>
  <c r="I22" i="6"/>
  <c r="I23" i="6"/>
  <c r="I24" i="6"/>
  <c r="I25" i="6"/>
  <c r="I26" i="6"/>
  <c r="B27" i="6"/>
  <c r="H253" i="3"/>
  <c r="H254" i="3"/>
  <c r="H255" i="3"/>
  <c r="H256" i="3"/>
  <c r="G253" i="3"/>
  <c r="G254" i="3"/>
  <c r="G255" i="3"/>
  <c r="G256" i="3"/>
  <c r="B253" i="3"/>
  <c r="B254" i="3"/>
  <c r="B255" i="3"/>
  <c r="B256"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3" i="3"/>
  <c r="H124" i="3"/>
  <c r="H125" i="3"/>
  <c r="H126" i="3"/>
  <c r="H127" i="3"/>
  <c r="H128" i="3"/>
  <c r="H129" i="3"/>
  <c r="H130" i="3"/>
  <c r="H131" i="3"/>
  <c r="H132" i="3"/>
  <c r="H133" i="3"/>
  <c r="H134" i="3"/>
  <c r="H135" i="3"/>
  <c r="H136" i="3"/>
  <c r="H137" i="3"/>
  <c r="H138" i="3"/>
  <c r="H139" i="3"/>
  <c r="H141" i="3"/>
  <c r="H142" i="3"/>
  <c r="H143" i="3"/>
  <c r="H144" i="3"/>
  <c r="H145" i="3"/>
  <c r="H146" i="3"/>
  <c r="H147" i="3"/>
  <c r="H148" i="3"/>
  <c r="H149" i="3"/>
  <c r="H150" i="3"/>
  <c r="H151" i="3"/>
  <c r="H152" i="3"/>
  <c r="H153" i="3"/>
  <c r="H154" i="3"/>
  <c r="H155"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2"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3" i="3"/>
  <c r="G124" i="3"/>
  <c r="G125" i="3"/>
  <c r="G126" i="3"/>
  <c r="G127" i="3"/>
  <c r="G128" i="3"/>
  <c r="G129" i="3"/>
  <c r="G130" i="3"/>
  <c r="G131" i="3"/>
  <c r="G132" i="3"/>
  <c r="G133" i="3"/>
  <c r="G134" i="3"/>
  <c r="G135" i="3"/>
  <c r="G136" i="3"/>
  <c r="G137" i="3"/>
  <c r="G138" i="3"/>
  <c r="G139" i="3"/>
  <c r="G141" i="3"/>
  <c r="G142" i="3"/>
  <c r="G143" i="3"/>
  <c r="G144" i="3"/>
  <c r="G145" i="3"/>
  <c r="G146" i="3"/>
  <c r="G147" i="3"/>
  <c r="G148" i="3"/>
  <c r="G149" i="3"/>
  <c r="G150" i="3"/>
  <c r="G151" i="3"/>
  <c r="G152" i="3"/>
  <c r="G153" i="3"/>
  <c r="G154" i="3"/>
  <c r="G155"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2" i="3"/>
  <c r="B252" i="3"/>
  <c r="O191" i="7"/>
  <c r="B176" i="3"/>
  <c r="B175" i="3"/>
  <c r="B155" i="3"/>
  <c r="B242" i="3"/>
  <c r="B23" i="6"/>
  <c r="B24" i="6"/>
  <c r="B25" i="6"/>
  <c r="B26" i="6"/>
  <c r="B223" i="3"/>
  <c r="B224" i="3"/>
  <c r="B225" i="3"/>
  <c r="B226" i="3"/>
  <c r="B227" i="3"/>
  <c r="B228" i="3"/>
  <c r="B229" i="3"/>
  <c r="B230" i="3"/>
  <c r="B231" i="3"/>
  <c r="B232" i="3"/>
  <c r="B233" i="3"/>
  <c r="B234" i="3"/>
  <c r="B235" i="3"/>
  <c r="B236" i="3"/>
  <c r="B237" i="3"/>
  <c r="B238" i="3"/>
  <c r="B239" i="3"/>
  <c r="B240" i="3"/>
  <c r="B241" i="3"/>
  <c r="B243" i="3"/>
  <c r="B244" i="3"/>
  <c r="B245" i="3"/>
  <c r="B246" i="3"/>
  <c r="B247" i="3"/>
  <c r="B248" i="3"/>
  <c r="B249" i="3"/>
  <c r="B250" i="3"/>
  <c r="N214" i="3" l="1"/>
  <c r="N206" i="3"/>
  <c r="N198" i="3"/>
  <c r="N190" i="3"/>
  <c r="N182" i="3"/>
  <c r="N181" i="3"/>
  <c r="N173" i="3"/>
  <c r="N165" i="3"/>
  <c r="N155" i="3"/>
  <c r="N146" i="3"/>
  <c r="N137" i="3"/>
  <c r="N129" i="3"/>
  <c r="N252" i="3"/>
  <c r="N219" i="3"/>
  <c r="N212" i="3"/>
  <c r="N179" i="3"/>
  <c r="N135" i="3"/>
  <c r="N243" i="3"/>
  <c r="N235" i="3"/>
  <c r="N227" i="3"/>
  <c r="N204" i="3"/>
  <c r="N196" i="3"/>
  <c r="N188" i="3"/>
  <c r="N171" i="3"/>
  <c r="N163" i="3"/>
  <c r="N153" i="3"/>
  <c r="N152" i="3"/>
  <c r="N144" i="3"/>
  <c r="N127" i="3"/>
  <c r="N221" i="3"/>
  <c r="N246" i="3"/>
  <c r="N238" i="3"/>
  <c r="N230" i="3"/>
  <c r="N222" i="3"/>
  <c r="N215" i="3"/>
  <c r="N207" i="3"/>
  <c r="N199" i="3"/>
  <c r="N191" i="3"/>
  <c r="N183" i="3"/>
  <c r="N174" i="3"/>
  <c r="N166" i="3"/>
  <c r="N158" i="3"/>
  <c r="N147" i="3"/>
  <c r="N138" i="3"/>
  <c r="N130" i="3"/>
  <c r="N254" i="3"/>
  <c r="N245" i="3"/>
  <c r="N237" i="3"/>
  <c r="N229" i="3"/>
  <c r="N244" i="3"/>
  <c r="N236" i="3"/>
  <c r="N228" i="3"/>
  <c r="N220" i="3"/>
  <c r="N213" i="3"/>
  <c r="N205" i="3"/>
  <c r="N197" i="3"/>
  <c r="N189" i="3"/>
  <c r="N180" i="3"/>
  <c r="N172" i="3"/>
  <c r="N164" i="3"/>
  <c r="N154" i="3"/>
  <c r="N145" i="3"/>
  <c r="N136" i="3"/>
  <c r="N128" i="3"/>
  <c r="N251" i="3"/>
  <c r="N249" i="3"/>
  <c r="N202" i="3"/>
  <c r="N177" i="3"/>
  <c r="N241" i="3"/>
  <c r="N233" i="3"/>
  <c r="N225" i="3"/>
  <c r="N218" i="3"/>
  <c r="N210" i="3"/>
  <c r="N194" i="3"/>
  <c r="N186" i="3"/>
  <c r="N169" i="3"/>
  <c r="N161" i="3"/>
  <c r="N150" i="3"/>
  <c r="N142" i="3"/>
  <c r="N133" i="3"/>
  <c r="N248" i="3"/>
  <c r="N240" i="3"/>
  <c r="N232" i="3"/>
  <c r="N224" i="3"/>
  <c r="N217" i="3"/>
  <c r="N209" i="3"/>
  <c r="N201" i="3"/>
  <c r="N193" i="3"/>
  <c r="N185" i="3"/>
  <c r="N176" i="3"/>
  <c r="N168" i="3"/>
  <c r="N160" i="3"/>
  <c r="N149" i="3"/>
  <c r="N141" i="3"/>
  <c r="N132" i="3"/>
  <c r="N258" i="3"/>
  <c r="N255" i="3"/>
  <c r="N253" i="3"/>
  <c r="N226" i="3"/>
  <c r="N178" i="3"/>
  <c r="N151" i="3"/>
  <c r="N250" i="3"/>
  <c r="N242" i="3"/>
  <c r="N234" i="3"/>
  <c r="N211" i="3"/>
  <c r="N203" i="3"/>
  <c r="N195" i="3"/>
  <c r="N187" i="3"/>
  <c r="N170" i="3"/>
  <c r="N162" i="3"/>
  <c r="N143" i="3"/>
  <c r="N134" i="3"/>
  <c r="N247" i="3"/>
  <c r="N239" i="3"/>
  <c r="N231" i="3"/>
  <c r="N223" i="3"/>
  <c r="N216" i="3"/>
  <c r="N208" i="3"/>
  <c r="N200" i="3"/>
  <c r="N192" i="3"/>
  <c r="N184" i="3"/>
  <c r="N175" i="3"/>
  <c r="N167" i="3"/>
  <c r="N159" i="3"/>
  <c r="N148" i="3"/>
  <c r="N139" i="3"/>
  <c r="N131" i="3"/>
  <c r="N256" i="3"/>
  <c r="N257" i="3"/>
  <c r="B167" i="3"/>
  <c r="P258" i="7" l="1"/>
  <c r="K163" i="7"/>
  <c r="K164" i="7"/>
  <c r="K165" i="7"/>
  <c r="K166" i="7"/>
  <c r="K156" i="7"/>
  <c r="B203" i="3" l="1"/>
  <c r="B204" i="3"/>
  <c r="B205" i="3"/>
  <c r="B206" i="3"/>
  <c r="B207" i="3"/>
  <c r="B208" i="3"/>
  <c r="C255" i="7" l="1"/>
  <c r="A254" i="7"/>
  <c r="F233" i="7"/>
  <c r="F234" i="7"/>
  <c r="F235" i="7"/>
  <c r="F236" i="7"/>
  <c r="F237" i="7"/>
  <c r="F238" i="7"/>
  <c r="F239" i="7"/>
  <c r="F240" i="7"/>
  <c r="F241" i="7"/>
  <c r="F242" i="7"/>
  <c r="F243" i="7"/>
  <c r="F244" i="7"/>
  <c r="F245" i="7"/>
  <c r="F246" i="7"/>
  <c r="F247" i="7"/>
  <c r="F248" i="7"/>
  <c r="F249" i="7"/>
  <c r="F250" i="7"/>
  <c r="F232" i="7"/>
  <c r="P257" i="7" l="1"/>
  <c r="P256" i="7"/>
  <c r="B94" i="3"/>
  <c r="B95" i="3"/>
  <c r="B96" i="3"/>
  <c r="N95" i="3" l="1"/>
  <c r="N97" i="3"/>
  <c r="N96" i="3"/>
  <c r="N94" i="3"/>
  <c r="C229" i="7" l="1"/>
  <c r="F230" i="7" s="1"/>
  <c r="A228" i="7"/>
  <c r="F231" i="7" l="1"/>
  <c r="B48" i="3"/>
  <c r="H7" i="7" l="1"/>
  <c r="C4" i="7"/>
  <c r="H5" i="7" s="1"/>
  <c r="A3" i="7"/>
  <c r="H6" i="7" l="1"/>
  <c r="B219" i="3" l="1"/>
  <c r="B220" i="3"/>
  <c r="B221" i="3"/>
  <c r="B222" i="3"/>
  <c r="B67" i="3"/>
  <c r="B41" i="3" l="1"/>
  <c r="B42" i="3"/>
  <c r="B9" i="3"/>
  <c r="B21" i="3"/>
  <c r="B22" i="3"/>
  <c r="B23" i="3"/>
  <c r="B24" i="3"/>
  <c r="B15" i="3"/>
  <c r="B172" i="3"/>
  <c r="B173" i="3"/>
  <c r="B170" i="3"/>
  <c r="B200" i="3"/>
  <c r="B201" i="3"/>
  <c r="B202" i="3"/>
  <c r="B210" i="3"/>
  <c r="B211" i="3"/>
  <c r="B212" i="3"/>
  <c r="B209" i="3"/>
  <c r="B11" i="6"/>
  <c r="N21" i="3" l="1"/>
  <c r="N114" i="3"/>
  <c r="N43" i="3"/>
  <c r="N24" i="3"/>
  <c r="N41" i="3"/>
  <c r="N22" i="3"/>
  <c r="N15" i="3"/>
  <c r="N23" i="3"/>
  <c r="N42" i="3"/>
  <c r="N9" i="3"/>
  <c r="B37" i="3"/>
  <c r="B33" i="3"/>
  <c r="B34" i="3"/>
  <c r="B35" i="3"/>
  <c r="B36" i="3"/>
  <c r="B38" i="3"/>
  <c r="B39" i="3"/>
  <c r="B30" i="3"/>
  <c r="B31" i="3"/>
  <c r="B32" i="3"/>
  <c r="B40" i="3"/>
  <c r="B43" i="3"/>
  <c r="B44" i="3"/>
  <c r="B45" i="3"/>
  <c r="B46" i="3"/>
  <c r="B47" i="3"/>
  <c r="B18" i="6"/>
  <c r="B93" i="3"/>
  <c r="B97" i="3"/>
  <c r="B98" i="3"/>
  <c r="B99" i="3"/>
  <c r="B100" i="3"/>
  <c r="B101" i="3"/>
  <c r="N36" i="3" l="1"/>
  <c r="N47" i="3"/>
  <c r="N40" i="3"/>
  <c r="N31" i="3"/>
  <c r="N39" i="3"/>
  <c r="N34" i="3"/>
  <c r="N45" i="3"/>
  <c r="N93" i="3"/>
  <c r="N44" i="3"/>
  <c r="N30" i="3"/>
  <c r="N38" i="3"/>
  <c r="N33" i="3"/>
  <c r="N46" i="3"/>
  <c r="N32" i="3"/>
  <c r="N35" i="3"/>
  <c r="N37" i="3"/>
  <c r="B169" i="3"/>
  <c r="B171" i="3"/>
  <c r="B174" i="3"/>
  <c r="B87" i="3" l="1"/>
  <c r="B88" i="3"/>
  <c r="B89" i="3"/>
  <c r="N88" i="3" l="1"/>
  <c r="N87" i="3"/>
  <c r="B76" i="3"/>
  <c r="B77" i="3"/>
  <c r="N76" i="3" l="1"/>
  <c r="B199" i="3"/>
  <c r="B213" i="3"/>
  <c r="B177" i="3" l="1"/>
  <c r="B178" i="3"/>
  <c r="B179" i="3"/>
  <c r="B180" i="3"/>
  <c r="B181" i="3"/>
  <c r="B168" i="3"/>
  <c r="B84" i="3"/>
  <c r="B85" i="3"/>
  <c r="B86" i="3"/>
  <c r="B90" i="3"/>
  <c r="B91" i="3"/>
  <c r="B92" i="3"/>
  <c r="N91" i="3" l="1"/>
  <c r="N85" i="3"/>
  <c r="N98" i="3"/>
  <c r="N84" i="3"/>
  <c r="N89" i="3"/>
  <c r="N90" i="3"/>
  <c r="N92" i="3"/>
  <c r="N86" i="3"/>
  <c r="L62" i="7"/>
  <c r="B52" i="3"/>
  <c r="B53" i="3"/>
  <c r="B54" i="3"/>
  <c r="B123" i="3"/>
  <c r="B124" i="3"/>
  <c r="I295" i="7"/>
  <c r="I296" i="7"/>
  <c r="I297" i="7"/>
  <c r="I298" i="7"/>
  <c r="I299" i="7"/>
  <c r="N52" i="3" l="1"/>
  <c r="N123" i="3"/>
  <c r="B12" i="6"/>
  <c r="N68" i="3" l="1"/>
  <c r="N67" i="3"/>
  <c r="B138" i="3"/>
  <c r="B139" i="3"/>
  <c r="B68" i="3"/>
  <c r="B69" i="3"/>
  <c r="B70" i="3"/>
  <c r="B71" i="3"/>
  <c r="B72" i="3"/>
  <c r="B73" i="3"/>
  <c r="B74" i="3"/>
  <c r="B75" i="3"/>
  <c r="B78" i="3"/>
  <c r="B79" i="3"/>
  <c r="B80" i="3"/>
  <c r="B110" i="3"/>
  <c r="B5" i="6"/>
  <c r="N80" i="3" l="1"/>
  <c r="N75" i="3"/>
  <c r="N71" i="3"/>
  <c r="N77" i="3"/>
  <c r="N72" i="3"/>
  <c r="N69" i="3"/>
  <c r="N79" i="3"/>
  <c r="N74" i="3"/>
  <c r="N70" i="3"/>
  <c r="N73" i="3"/>
  <c r="N78" i="3"/>
  <c r="B16" i="6"/>
  <c r="B17" i="6"/>
  <c r="B19" i="6"/>
  <c r="B49" i="3" l="1"/>
  <c r="B50" i="3"/>
  <c r="M283" i="7"/>
  <c r="M284" i="7"/>
  <c r="M285" i="7"/>
  <c r="M282" i="7"/>
  <c r="M273" i="7"/>
  <c r="M274" i="7"/>
  <c r="M272" i="7"/>
  <c r="C279" i="7"/>
  <c r="M280" i="7" s="1"/>
  <c r="A278" i="7"/>
  <c r="C269" i="7"/>
  <c r="M270" i="7" s="1"/>
  <c r="B19" i="3"/>
  <c r="B20" i="3"/>
  <c r="B25" i="3"/>
  <c r="H3" i="3"/>
  <c r="D3" i="3"/>
  <c r="B17" i="3"/>
  <c r="B18" i="3"/>
  <c r="B26" i="3"/>
  <c r="B27" i="3"/>
  <c r="B28" i="3"/>
  <c r="B29" i="3"/>
  <c r="B3" i="3"/>
  <c r="B4" i="3"/>
  <c r="B5" i="3"/>
  <c r="B6" i="3"/>
  <c r="B7" i="3"/>
  <c r="B8" i="3"/>
  <c r="B10" i="3"/>
  <c r="B11" i="3"/>
  <c r="B12" i="3"/>
  <c r="B13" i="3"/>
  <c r="B16" i="3"/>
  <c r="B14" i="3"/>
  <c r="B114" i="3"/>
  <c r="B115" i="3"/>
  <c r="B116" i="3"/>
  <c r="B13" i="6"/>
  <c r="B14" i="6"/>
  <c r="B15" i="6"/>
  <c r="B111" i="3"/>
  <c r="B112" i="3"/>
  <c r="B113" i="3"/>
  <c r="B81" i="3"/>
  <c r="B82" i="3"/>
  <c r="B83" i="3"/>
  <c r="N14" i="3" l="1"/>
  <c r="N10" i="3"/>
  <c r="N110" i="3"/>
  <c r="N5" i="3"/>
  <c r="N13" i="3"/>
  <c r="N28" i="3"/>
  <c r="N111" i="3"/>
  <c r="N8" i="3"/>
  <c r="N112" i="3"/>
  <c r="N11" i="3"/>
  <c r="N6" i="3"/>
  <c r="N29" i="3"/>
  <c r="N25" i="3"/>
  <c r="N19" i="3"/>
  <c r="N101" i="3"/>
  <c r="N82" i="3"/>
  <c r="N18" i="3"/>
  <c r="N113" i="3"/>
  <c r="N12" i="3"/>
  <c r="N7" i="3"/>
  <c r="N3" i="3"/>
  <c r="N26" i="3"/>
  <c r="N16" i="3"/>
  <c r="N49" i="3"/>
  <c r="N4" i="3"/>
  <c r="N27" i="3"/>
  <c r="N17" i="3"/>
  <c r="N20" i="3"/>
  <c r="N100" i="3"/>
  <c r="N81" i="3"/>
  <c r="N99" i="3"/>
  <c r="N83" i="3"/>
  <c r="N48" i="3"/>
  <c r="M281" i="7"/>
  <c r="M271" i="7"/>
  <c r="I293" i="7"/>
  <c r="J184" i="7"/>
  <c r="J183" i="7"/>
  <c r="J175" i="7"/>
  <c r="J174" i="7"/>
  <c r="C359" i="7"/>
  <c r="J360" i="7" s="1"/>
  <c r="C314" i="7"/>
  <c r="C304" i="7"/>
  <c r="C290" i="7"/>
  <c r="I291" i="7" s="1"/>
  <c r="C180" i="7"/>
  <c r="J181" i="7" s="1"/>
  <c r="C171" i="7"/>
  <c r="J172" i="7" s="1"/>
  <c r="C153" i="7"/>
  <c r="K154" i="7" s="1"/>
  <c r="A358" i="7"/>
  <c r="A313" i="7"/>
  <c r="A303" i="7"/>
  <c r="A289" i="7"/>
  <c r="A189" i="7"/>
  <c r="A179" i="7"/>
  <c r="A170" i="7"/>
  <c r="A152" i="7"/>
  <c r="A58" i="7"/>
  <c r="C59" i="7"/>
  <c r="L60" i="7" s="1"/>
  <c r="P315" i="7" l="1"/>
  <c r="P316" i="7"/>
  <c r="L305" i="7"/>
  <c r="L306" i="7"/>
  <c r="L61" i="7"/>
  <c r="K155" i="7"/>
  <c r="J173" i="7"/>
  <c r="J182" i="7"/>
  <c r="I292" i="7"/>
  <c r="J361" i="7"/>
  <c r="B163" i="3" l="1"/>
  <c r="B195" i="3"/>
  <c r="B196" i="3"/>
  <c r="B4" i="6" l="1"/>
  <c r="I3" i="6"/>
  <c r="B7" i="6"/>
  <c r="B8" i="6"/>
  <c r="B9" i="6"/>
  <c r="B10" i="6"/>
  <c r="B20" i="6"/>
  <c r="B21" i="6"/>
  <c r="B22" i="6"/>
  <c r="B3" i="6"/>
  <c r="B6" i="6"/>
  <c r="B117" i="3"/>
  <c r="B118" i="3"/>
  <c r="B119" i="3"/>
  <c r="B120" i="3"/>
  <c r="B125" i="3"/>
  <c r="B126" i="3"/>
  <c r="B127" i="3"/>
  <c r="B128" i="3"/>
  <c r="B129" i="3"/>
  <c r="B130" i="3"/>
  <c r="B132" i="3"/>
  <c r="B133" i="3"/>
  <c r="B134" i="3"/>
  <c r="B135" i="3"/>
  <c r="B136" i="3"/>
  <c r="B137" i="3"/>
  <c r="B141" i="3"/>
  <c r="B142" i="3"/>
  <c r="B143" i="3"/>
  <c r="B144" i="3"/>
  <c r="B154" i="3"/>
  <c r="B158" i="3"/>
  <c r="B159" i="3"/>
  <c r="B160" i="3"/>
  <c r="B161" i="3"/>
  <c r="B162" i="3"/>
  <c r="B164" i="3"/>
  <c r="B165" i="3"/>
  <c r="B166" i="3"/>
  <c r="B146" i="3"/>
  <c r="B147" i="3"/>
  <c r="B148" i="3"/>
  <c r="B149" i="3"/>
  <c r="B150" i="3"/>
  <c r="B151" i="3"/>
  <c r="B152" i="3"/>
  <c r="B103" i="3"/>
  <c r="B104" i="3"/>
  <c r="B105" i="3"/>
  <c r="B106" i="3"/>
  <c r="B107" i="3"/>
  <c r="B108" i="3"/>
  <c r="B109" i="3"/>
  <c r="B59" i="3"/>
  <c r="B60" i="3"/>
  <c r="B61" i="3"/>
  <c r="B62" i="3"/>
  <c r="B63" i="3"/>
  <c r="B64" i="3"/>
  <c r="B65" i="3"/>
  <c r="B66" i="3"/>
  <c r="B51" i="3"/>
  <c r="B55" i="3"/>
  <c r="B56" i="3"/>
  <c r="B57" i="3"/>
  <c r="B183" i="3"/>
  <c r="B184" i="3"/>
  <c r="B185" i="3"/>
  <c r="B186" i="3"/>
  <c r="B187" i="3"/>
  <c r="B188" i="3"/>
  <c r="B189" i="3"/>
  <c r="B190" i="3"/>
  <c r="B191" i="3"/>
  <c r="B192" i="3"/>
  <c r="B193" i="3"/>
  <c r="B194" i="3"/>
  <c r="B197" i="3"/>
  <c r="B198" i="3"/>
  <c r="B214" i="3"/>
  <c r="B215" i="3"/>
  <c r="B216" i="3"/>
  <c r="B217" i="3"/>
  <c r="B218" i="3"/>
  <c r="B182" i="3"/>
  <c r="B58" i="3"/>
  <c r="B102" i="3"/>
  <c r="B145" i="3"/>
  <c r="B153" i="3"/>
  <c r="B121" i="3"/>
  <c r="B131" i="3"/>
  <c r="N118" i="3" l="1"/>
  <c r="N124" i="3"/>
  <c r="N106" i="3"/>
  <c r="N102" i="3"/>
  <c r="N63" i="3"/>
  <c r="N59" i="3"/>
  <c r="N55" i="3"/>
  <c r="N50" i="3"/>
  <c r="N115" i="3"/>
  <c r="N119" i="3"/>
  <c r="N125" i="3"/>
  <c r="N116" i="3"/>
  <c r="N120" i="3"/>
  <c r="N126" i="3"/>
  <c r="N109" i="3"/>
  <c r="N105" i="3"/>
  <c r="N66" i="3"/>
  <c r="N62" i="3"/>
  <c r="N58" i="3"/>
  <c r="N54" i="3"/>
  <c r="N108" i="3"/>
  <c r="N104" i="3"/>
  <c r="N65" i="3"/>
  <c r="N61" i="3"/>
  <c r="N57" i="3"/>
  <c r="N53" i="3"/>
  <c r="N107" i="3"/>
  <c r="N103" i="3"/>
  <c r="N64" i="3"/>
  <c r="N60" i="3"/>
  <c r="N56" i="3"/>
  <c r="N51" i="3"/>
  <c r="N117" i="3"/>
  <c r="N121" i="3"/>
  <c r="H3" i="2" l="1"/>
  <c r="V912" i="7"/>
  <c r="V911" i="7"/>
  <c r="V910" i="7"/>
  <c r="V916" i="7"/>
  <c r="V918" i="7"/>
  <c r="V917" i="7"/>
  <c r="V923" i="7"/>
  <c r="V924" i="7"/>
  <c r="V933" i="7"/>
  <c r="V929" i="7"/>
  <c r="V930" i="7"/>
  <c r="V935" i="7"/>
  <c r="V931" i="7"/>
  <c r="V932" i="7"/>
  <c r="V934" i="7"/>
  <c r="V941" i="7"/>
  <c r="V943" i="7"/>
  <c r="V940" i="7"/>
  <c r="V942" i="7"/>
  <c r="V955" i="7"/>
  <c r="V954" i="7"/>
  <c r="V949" i="7"/>
  <c r="V957" i="7"/>
  <c r="V953" i="7"/>
  <c r="V952" i="7"/>
  <c r="V951" i="7"/>
  <c r="V950" i="7"/>
  <c r="V956" i="7"/>
  <c r="V968" i="7"/>
  <c r="V964" i="7"/>
  <c r="V966" i="7"/>
  <c r="V963" i="7"/>
  <c r="V962" i="7"/>
  <c r="V967" i="7"/>
  <c r="V965" i="7"/>
  <c r="V977" i="7"/>
  <c r="V976" i="7"/>
  <c r="V975" i="7"/>
  <c r="V974" i="7"/>
  <c r="V988" i="7"/>
  <c r="V986" i="7"/>
  <c r="V989" i="7"/>
  <c r="V985" i="7"/>
  <c r="V987" i="7"/>
  <c r="V983" i="7"/>
  <c r="V984" i="7"/>
  <c r="V990" i="7"/>
  <c r="V996" i="7"/>
  <c r="V1000" i="7"/>
  <c r="V997" i="7"/>
  <c r="V999" i="7"/>
  <c r="V1001" i="7"/>
  <c r="V998" i="7"/>
  <c r="V1016" i="7"/>
  <c r="V1019" i="7"/>
  <c r="V1009" i="7"/>
  <c r="V1015" i="7"/>
  <c r="V1020" i="7"/>
  <c r="V1011" i="7"/>
  <c r="V1013" i="7"/>
  <c r="V1022" i="7"/>
  <c r="V1007" i="7"/>
  <c r="V1012" i="7"/>
  <c r="V1023" i="7"/>
  <c r="V1024" i="7"/>
  <c r="V1014" i="7"/>
  <c r="V1017" i="7"/>
  <c r="V1008" i="7"/>
  <c r="V1018" i="7"/>
  <c r="V1021" i="7"/>
  <c r="V1010" i="7"/>
  <c r="V1032" i="7"/>
  <c r="V1035" i="7"/>
  <c r="V1034" i="7"/>
  <c r="V1030" i="7"/>
  <c r="V1031" i="7"/>
  <c r="V1029" i="7"/>
  <c r="V1033" i="7"/>
  <c r="V1052" i="7"/>
  <c r="V1043" i="7"/>
  <c r="V1045" i="7"/>
  <c r="V1042" i="7"/>
  <c r="V1040" i="7"/>
  <c r="V1047" i="7"/>
  <c r="V1048" i="7"/>
  <c r="V1046" i="7"/>
  <c r="V1050" i="7"/>
  <c r="V1049" i="7"/>
  <c r="V1044" i="7"/>
  <c r="V1041" i="7"/>
  <c r="V1051" i="7"/>
  <c r="V1070" i="7"/>
  <c r="V1068" i="7"/>
  <c r="V1069" i="7"/>
  <c r="V1072" i="7"/>
  <c r="V1061" i="7"/>
  <c r="V1064" i="7"/>
  <c r="V1067" i="7"/>
  <c r="V1073" i="7"/>
  <c r="V1062" i="7"/>
  <c r="V1060" i="7"/>
  <c r="V1063" i="7"/>
  <c r="V1074" i="7"/>
  <c r="V1065" i="7"/>
  <c r="V1058" i="7"/>
  <c r="V1059" i="7"/>
  <c r="V1075" i="7"/>
  <c r="V1057" i="7"/>
  <c r="V1066" i="7"/>
  <c r="V1071" i="7"/>
  <c r="V1082" i="7"/>
  <c r="V1081" i="7"/>
  <c r="V1084" i="7"/>
  <c r="V1085" i="7"/>
  <c r="V1083" i="7"/>
  <c r="V1093" i="7"/>
  <c r="V1091" i="7"/>
  <c r="V1094" i="7"/>
  <c r="V1090" i="7"/>
  <c r="V1092" i="7"/>
  <c r="V1095" i="7"/>
  <c r="J890" i="7"/>
  <c r="V890" i="7" s="1"/>
</calcChain>
</file>

<file path=xl/sharedStrings.xml><?xml version="1.0" encoding="utf-8"?>
<sst xmlns="http://schemas.openxmlformats.org/spreadsheetml/2006/main" count="14036" uniqueCount="2707">
  <si>
    <t>비고</t>
    <phoneticPr fontId="2" type="noConversion"/>
  </si>
  <si>
    <t>O</t>
    <phoneticPr fontId="2" type="noConversion"/>
  </si>
  <si>
    <t>No</t>
    <phoneticPr fontId="2" type="noConversion"/>
  </si>
  <si>
    <t>테이블명</t>
    <phoneticPr fontId="2" type="noConversion"/>
  </si>
  <si>
    <t>영역</t>
    <phoneticPr fontId="2" type="noConversion"/>
  </si>
  <si>
    <t>설명</t>
    <phoneticPr fontId="2" type="noConversion"/>
  </si>
  <si>
    <t>컬럼명</t>
    <phoneticPr fontId="2" type="noConversion"/>
  </si>
  <si>
    <t>물리</t>
    <phoneticPr fontId="2" type="noConversion"/>
  </si>
  <si>
    <t>논리</t>
    <phoneticPr fontId="2" type="noConversion"/>
  </si>
  <si>
    <t>데이터 타입</t>
    <phoneticPr fontId="2" type="noConversion"/>
  </si>
  <si>
    <t>컬럼
순서</t>
    <phoneticPr fontId="2" type="noConversion"/>
  </si>
  <si>
    <t>PK</t>
    <phoneticPr fontId="2" type="noConversion"/>
  </si>
  <si>
    <t>VARCHAR(100)</t>
  </si>
  <si>
    <t>MENU_ID</t>
  </si>
  <si>
    <t>MENU_NM</t>
  </si>
  <si>
    <t>MENU_URL</t>
  </si>
  <si>
    <t>도메인명</t>
    <phoneticPr fontId="2" type="noConversion"/>
  </si>
  <si>
    <t>초기
데이터</t>
    <phoneticPr fontId="2" type="noConversion"/>
  </si>
  <si>
    <t>T_CODE</t>
  </si>
  <si>
    <t>T_USER</t>
  </si>
  <si>
    <t>T_DEPT</t>
  </si>
  <si>
    <t>T_PSTN</t>
  </si>
  <si>
    <t>부서 정보</t>
  </si>
  <si>
    <t>직위 정보</t>
  </si>
  <si>
    <t>사용자</t>
  </si>
  <si>
    <t>관리자</t>
  </si>
  <si>
    <t>사용자 이력</t>
  </si>
  <si>
    <t>부서</t>
  </si>
  <si>
    <t>직위</t>
  </si>
  <si>
    <t>Y</t>
  </si>
  <si>
    <t>N</t>
  </si>
  <si>
    <t>공통</t>
  </si>
  <si>
    <t>코드</t>
  </si>
  <si>
    <t>본부</t>
  </si>
  <si>
    <t>T_HDEPT</t>
  </si>
  <si>
    <t>공통 코드</t>
  </si>
  <si>
    <t>본부 정보</t>
  </si>
  <si>
    <t>사용자 정보</t>
  </si>
  <si>
    <t>사용자 시스템 권한 관리</t>
  </si>
  <si>
    <t>VARCHAR(256)</t>
  </si>
  <si>
    <t>VARCHAR(16)</t>
  </si>
  <si>
    <t>겸직 부서 명</t>
  </si>
  <si>
    <t>ADOF_DEPT_NM</t>
  </si>
  <si>
    <t>겸직 부서 코드</t>
  </si>
  <si>
    <t>ADOF_DEPT_CODE</t>
  </si>
  <si>
    <t>권한 ID</t>
  </si>
  <si>
    <t>AUTH_ID</t>
  </si>
  <si>
    <t>VARCHAR(32)</t>
  </si>
  <si>
    <t>권한 명</t>
  </si>
  <si>
    <t>AUTH_NM</t>
  </si>
  <si>
    <t>권한 설명</t>
  </si>
  <si>
    <t>AUTH_DSC</t>
  </si>
  <si>
    <t>VARCHAR(1000)</t>
  </si>
  <si>
    <t>그룹 ID</t>
  </si>
  <si>
    <t>GROUP_ID</t>
  </si>
  <si>
    <t>RGST_DT</t>
  </si>
  <si>
    <t>TIMESTAMP</t>
  </si>
  <si>
    <t>등록 ID</t>
  </si>
  <si>
    <t>RGST_ID</t>
  </si>
  <si>
    <t>LAST_LOG_DT</t>
  </si>
  <si>
    <t>메뉴 ID</t>
  </si>
  <si>
    <t>메뉴 URL</t>
  </si>
  <si>
    <t>메뉴 구분</t>
  </si>
  <si>
    <t>MENU_SE</t>
  </si>
  <si>
    <t>메뉴 명</t>
  </si>
  <si>
    <t>메뉴 설명</t>
  </si>
  <si>
    <t>MENU_DSC</t>
  </si>
  <si>
    <t>본부 명</t>
  </si>
  <si>
    <t>HDEPT_NM</t>
  </si>
  <si>
    <t>본부 코드</t>
  </si>
  <si>
    <t>HDEPT_CODE</t>
  </si>
  <si>
    <t>부서 명</t>
  </si>
  <si>
    <t>DEPT_NM</t>
  </si>
  <si>
    <t>부서 코드</t>
  </si>
  <si>
    <t>DEPT_CODE</t>
  </si>
  <si>
    <t>사용 여부</t>
  </si>
  <si>
    <t>USE_YN</t>
  </si>
  <si>
    <t>VARCHAR(1)</t>
  </si>
  <si>
    <t>사용자 ID</t>
  </si>
  <si>
    <t>USER_ID</t>
  </si>
  <si>
    <t>사용자 명</t>
  </si>
  <si>
    <t>USER_NM</t>
  </si>
  <si>
    <t>상위 메뉴 ID</t>
  </si>
  <si>
    <t>UP_MENU_ID</t>
  </si>
  <si>
    <t>수정 ID</t>
  </si>
  <si>
    <t>MODI_ID</t>
  </si>
  <si>
    <t>수정 구분</t>
  </si>
  <si>
    <t>MODI_SE</t>
  </si>
  <si>
    <t>수정 일시</t>
  </si>
  <si>
    <t>MODI_DT</t>
  </si>
  <si>
    <t>시작 일시</t>
  </si>
  <si>
    <t>START_DT</t>
  </si>
  <si>
    <t>이력 일시</t>
  </si>
  <si>
    <t>HIST_DT</t>
  </si>
  <si>
    <t>정렬 순서</t>
  </si>
  <si>
    <t>ORD_SEQ</t>
  </si>
  <si>
    <t>NUMERIC(5,0)</t>
  </si>
  <si>
    <t>종료 일시</t>
  </si>
  <si>
    <t>END_DT</t>
  </si>
  <si>
    <t>직위 명</t>
  </si>
  <si>
    <t>PSTN_NM</t>
  </si>
  <si>
    <t>직위 코드</t>
  </si>
  <si>
    <t>PSTN_CODE</t>
  </si>
  <si>
    <t>코드 ID</t>
  </si>
  <si>
    <t>CODE_ID</t>
  </si>
  <si>
    <t>코드 명</t>
  </si>
  <si>
    <t>CODE_NM</t>
  </si>
  <si>
    <t>코드 설명</t>
  </si>
  <si>
    <t>CODE_DSC</t>
  </si>
  <si>
    <t>회사 명</t>
  </si>
  <si>
    <t>COMPANY_NM</t>
  </si>
  <si>
    <t>회사 코드</t>
  </si>
  <si>
    <t>COMPANY_CODE</t>
  </si>
  <si>
    <t>NULLABLE</t>
    <phoneticPr fontId="2" type="noConversion"/>
  </si>
  <si>
    <t>DEFAULT</t>
    <phoneticPr fontId="2" type="noConversion"/>
  </si>
  <si>
    <t>No</t>
    <phoneticPr fontId="2" type="noConversion"/>
  </si>
  <si>
    <t>테이블 명</t>
    <phoneticPr fontId="2" type="noConversion"/>
  </si>
  <si>
    <t>영역</t>
    <phoneticPr fontId="2" type="noConversion"/>
  </si>
  <si>
    <t>논리</t>
    <phoneticPr fontId="2" type="noConversion"/>
  </si>
  <si>
    <t>물리</t>
    <phoneticPr fontId="2" type="noConversion"/>
  </si>
  <si>
    <t>인덱스
번호</t>
    <phoneticPr fontId="2" type="noConversion"/>
  </si>
  <si>
    <t>인덱스 명</t>
    <phoneticPr fontId="2" type="noConversion"/>
  </si>
  <si>
    <t>컬럼
순서</t>
    <phoneticPr fontId="2" type="noConversion"/>
  </si>
  <si>
    <t>컬럼명</t>
    <phoneticPr fontId="2" type="noConversion"/>
  </si>
  <si>
    <t>인덱스 타입</t>
    <phoneticPr fontId="2" type="noConversion"/>
  </si>
  <si>
    <t>정렬</t>
    <phoneticPr fontId="2" type="noConversion"/>
  </si>
  <si>
    <t>비고</t>
    <phoneticPr fontId="2" type="noConversion"/>
  </si>
  <si>
    <t>코드</t>
    <phoneticPr fontId="2" type="noConversion"/>
  </si>
  <si>
    <t>T_CODE_PK</t>
    <phoneticPr fontId="2" type="noConversion"/>
  </si>
  <si>
    <t>PRIMARY KEY</t>
  </si>
  <si>
    <t>ASC</t>
    <phoneticPr fontId="2" type="noConversion"/>
  </si>
  <si>
    <t>부서 코드</t>
    <phoneticPr fontId="2" type="noConversion"/>
  </si>
  <si>
    <t>본부 코드</t>
    <phoneticPr fontId="2" type="noConversion"/>
  </si>
  <si>
    <t>직위 코드</t>
    <phoneticPr fontId="2" type="noConversion"/>
  </si>
  <si>
    <t>사용자 ID</t>
    <phoneticPr fontId="2" type="noConversion"/>
  </si>
  <si>
    <t>이력 일시</t>
    <phoneticPr fontId="2" type="noConversion"/>
  </si>
  <si>
    <t>T_USER_HIST_IX1</t>
  </si>
  <si>
    <t>INDEX</t>
  </si>
  <si>
    <t>T_DEPT_PK</t>
  </si>
  <si>
    <t>T_USER_PK</t>
  </si>
  <si>
    <t>T_PSTN_PK</t>
  </si>
  <si>
    <t>T_HDEPT_PK</t>
  </si>
  <si>
    <t>권한 ID</t>
    <phoneticPr fontId="2" type="noConversion"/>
  </si>
  <si>
    <t>메뉴 ID</t>
    <phoneticPr fontId="2" type="noConversion"/>
  </si>
  <si>
    <t>T_MGR_AUTH_PK</t>
  </si>
  <si>
    <t>T_MGR_SYS_AUTH_PK</t>
  </si>
  <si>
    <t>T_MGR_SYS_MENU_PK</t>
  </si>
  <si>
    <t>T_USER_SYS_AUTH_PK</t>
  </si>
  <si>
    <t>직책 구분</t>
  </si>
  <si>
    <t>DUTY_SE</t>
    <phoneticPr fontId="2" type="noConversion"/>
  </si>
  <si>
    <t>마지막 로그 일시</t>
    <phoneticPr fontId="2" type="noConversion"/>
  </si>
  <si>
    <t>VARCHAR(16)</t>
    <phoneticPr fontId="2" type="noConversion"/>
  </si>
  <si>
    <t>DEFAULT 'N'</t>
    <phoneticPr fontId="2" type="noConversion"/>
  </si>
  <si>
    <t>DEFAULT 'M'</t>
    <phoneticPr fontId="2" type="noConversion"/>
  </si>
  <si>
    <t>DEFAULT CURRENT_TIMESTAMP</t>
    <phoneticPr fontId="2" type="noConversion"/>
  </si>
  <si>
    <t>INSERT SQL</t>
    <phoneticPr fontId="2" type="noConversion"/>
  </si>
  <si>
    <t>No</t>
    <phoneticPr fontId="2" type="noConversion"/>
  </si>
  <si>
    <t>M</t>
  </si>
  <si>
    <t>NOW()</t>
    <phoneticPr fontId="2" type="noConversion"/>
  </si>
  <si>
    <t>코드</t>
    <phoneticPr fontId="2" type="noConversion"/>
  </si>
  <si>
    <t>10</t>
  </si>
  <si>
    <t>DUTY_SE</t>
  </si>
  <si>
    <t>마지막 로그 일시</t>
  </si>
  <si>
    <t>D1</t>
    <phoneticPr fontId="2" type="noConversion"/>
  </si>
  <si>
    <t>D2</t>
    <phoneticPr fontId="2" type="noConversion"/>
  </si>
  <si>
    <t>개발부</t>
    <phoneticPr fontId="2" type="noConversion"/>
  </si>
  <si>
    <t>NOW()</t>
    <phoneticPr fontId="2" type="noConversion"/>
  </si>
  <si>
    <t>S1</t>
    <phoneticPr fontId="2" type="noConversion"/>
  </si>
  <si>
    <t>S2</t>
    <phoneticPr fontId="2" type="noConversion"/>
  </si>
  <si>
    <t>포털사업본부</t>
    <phoneticPr fontId="2" type="noConversion"/>
  </si>
  <si>
    <t>C</t>
    <phoneticPr fontId="2" type="noConversion"/>
  </si>
  <si>
    <t>Y</t>
    <phoneticPr fontId="2" type="noConversion"/>
  </si>
  <si>
    <t>N</t>
    <phoneticPr fontId="2" type="noConversion"/>
  </si>
  <si>
    <t>개발본부</t>
    <phoneticPr fontId="2" type="noConversion"/>
  </si>
  <si>
    <t>디자인부</t>
    <phoneticPr fontId="2" type="noConversion"/>
  </si>
  <si>
    <t>P1</t>
    <phoneticPr fontId="2" type="noConversion"/>
  </si>
  <si>
    <t>P2</t>
    <phoneticPr fontId="2" type="noConversion"/>
  </si>
  <si>
    <t>수석</t>
    <phoneticPr fontId="2" type="noConversion"/>
  </si>
  <si>
    <t>책임</t>
    <phoneticPr fontId="2" type="noConversion"/>
  </si>
  <si>
    <t>테스트11</t>
  </si>
  <si>
    <t>테스트12</t>
  </si>
  <si>
    <t>테스트21</t>
  </si>
  <si>
    <t>테스트22</t>
  </si>
  <si>
    <t>테스트23</t>
  </si>
  <si>
    <t>테스트24</t>
  </si>
  <si>
    <t>테스트25</t>
  </si>
  <si>
    <t>실패11</t>
  </si>
  <si>
    <t>실패12</t>
  </si>
  <si>
    <t>실패13</t>
  </si>
  <si>
    <t>2020-11-01</t>
    <phoneticPr fontId="2" type="noConversion"/>
  </si>
  <si>
    <t>2021-12-31</t>
    <phoneticPr fontId="2" type="noConversion"/>
  </si>
  <si>
    <t>/</t>
  </si>
  <si>
    <t>3</t>
  </si>
  <si>
    <t>4</t>
  </si>
  <si>
    <t>5</t>
  </si>
  <si>
    <t>6</t>
  </si>
  <si>
    <t>7</t>
  </si>
  <si>
    <t>8</t>
  </si>
  <si>
    <t>9</t>
  </si>
  <si>
    <t>파일 ID</t>
    <phoneticPr fontId="2" type="noConversion"/>
  </si>
  <si>
    <t>파일</t>
    <phoneticPr fontId="2" type="noConversion"/>
  </si>
  <si>
    <t>저장 경로</t>
    <phoneticPr fontId="2" type="noConversion"/>
  </si>
  <si>
    <t>저장 파일 명</t>
    <phoneticPr fontId="2" type="noConversion"/>
  </si>
  <si>
    <t>파일</t>
    <phoneticPr fontId="2" type="noConversion"/>
  </si>
  <si>
    <t>T_FILE</t>
    <phoneticPr fontId="2" type="noConversion"/>
  </si>
  <si>
    <t>파일 정보</t>
    <phoneticPr fontId="2" type="noConversion"/>
  </si>
  <si>
    <t>파일 명</t>
    <phoneticPr fontId="2" type="noConversion"/>
  </si>
  <si>
    <t>파일 확장자</t>
    <phoneticPr fontId="2" type="noConversion"/>
  </si>
  <si>
    <t>ID 타입</t>
    <phoneticPr fontId="2" type="noConversion"/>
  </si>
  <si>
    <t>ID 구분</t>
    <phoneticPr fontId="2" type="noConversion"/>
  </si>
  <si>
    <t>ID 순번</t>
    <phoneticPr fontId="2" type="noConversion"/>
  </si>
  <si>
    <t>DEFAULT 0</t>
    <phoneticPr fontId="2" type="noConversion"/>
  </si>
  <si>
    <t>T_ID_SN</t>
    <phoneticPr fontId="2" type="noConversion"/>
  </si>
  <si>
    <t>ID 순번 관리</t>
    <phoneticPr fontId="2" type="noConversion"/>
  </si>
  <si>
    <t>ID_TY</t>
    <phoneticPr fontId="2" type="noConversion"/>
  </si>
  <si>
    <t>ID_SE</t>
    <phoneticPr fontId="2" type="noConversion"/>
  </si>
  <si>
    <t>ID_SN</t>
    <phoneticPr fontId="2" type="noConversion"/>
  </si>
  <si>
    <t>NUMERIC(9,0)</t>
    <phoneticPr fontId="2" type="noConversion"/>
  </si>
  <si>
    <t>FILE_ID</t>
  </si>
  <si>
    <t>FILE_ID</t>
    <phoneticPr fontId="2" type="noConversion"/>
  </si>
  <si>
    <t>FILE_NM</t>
    <phoneticPr fontId="2" type="noConversion"/>
  </si>
  <si>
    <t>FILE_SIZE</t>
    <phoneticPr fontId="2" type="noConversion"/>
  </si>
  <si>
    <t>파일 사이즈</t>
    <phoneticPr fontId="2" type="noConversion"/>
  </si>
  <si>
    <t>FILE_EXTSN</t>
    <phoneticPr fontId="2" type="noConversion"/>
  </si>
  <si>
    <t>NUMERIC(19,0)</t>
    <phoneticPr fontId="2" type="noConversion"/>
  </si>
  <si>
    <t>저장소 구분</t>
    <phoneticPr fontId="2" type="noConversion"/>
  </si>
  <si>
    <t>STORAGE_SE</t>
    <phoneticPr fontId="2" type="noConversion"/>
  </si>
  <si>
    <t>SAVE_PATH</t>
    <phoneticPr fontId="2" type="noConversion"/>
  </si>
  <si>
    <t>SAVE_FILE_NM</t>
    <phoneticPr fontId="2" type="noConversion"/>
  </si>
  <si>
    <t>ID 순번</t>
    <phoneticPr fontId="2" type="noConversion"/>
  </si>
  <si>
    <t>파일</t>
    <phoneticPr fontId="2" type="noConversion"/>
  </si>
  <si>
    <t>T_ID_SN_PK</t>
    <phoneticPr fontId="2" type="noConversion"/>
  </si>
  <si>
    <t>T_FILE_PK</t>
    <phoneticPr fontId="2" type="noConversion"/>
  </si>
  <si>
    <t>파일 ID</t>
  </si>
  <si>
    <t>파일 ID</t>
    <phoneticPr fontId="2" type="noConversion"/>
  </si>
  <si>
    <t>ID 타입</t>
    <phoneticPr fontId="2" type="noConversion"/>
  </si>
  <si>
    <t>ID 구분</t>
    <phoneticPr fontId="2" type="noConversion"/>
  </si>
  <si>
    <t>T_BBS_NOTICE</t>
    <phoneticPr fontId="2" type="noConversion"/>
  </si>
  <si>
    <t>T_BBS_FAQ</t>
    <phoneticPr fontId="2" type="noConversion"/>
  </si>
  <si>
    <t>게시판 FAQ</t>
    <phoneticPr fontId="2" type="noConversion"/>
  </si>
  <si>
    <t>게시판 공지사항</t>
    <phoneticPr fontId="2" type="noConversion"/>
  </si>
  <si>
    <t>공지사항 관리</t>
    <phoneticPr fontId="2" type="noConversion"/>
  </si>
  <si>
    <t>FAQ 관리</t>
    <phoneticPr fontId="2" type="noConversion"/>
  </si>
  <si>
    <t>제목</t>
  </si>
  <si>
    <t>제목</t>
    <phoneticPr fontId="2" type="noConversion"/>
  </si>
  <si>
    <t>내용</t>
  </si>
  <si>
    <t>내용</t>
    <phoneticPr fontId="2" type="noConversion"/>
  </si>
  <si>
    <t>중요 여부</t>
  </si>
  <si>
    <t>중요 여부</t>
    <phoneticPr fontId="2" type="noConversion"/>
  </si>
  <si>
    <t>파일 ID</t>
    <phoneticPr fontId="2" type="noConversion"/>
  </si>
  <si>
    <t>질문</t>
  </si>
  <si>
    <t>질문</t>
    <phoneticPr fontId="2" type="noConversion"/>
  </si>
  <si>
    <t>답변</t>
  </si>
  <si>
    <t>답변</t>
    <phoneticPr fontId="2" type="noConversion"/>
  </si>
  <si>
    <t>정렬 순서</t>
    <phoneticPr fontId="2" type="noConversion"/>
  </si>
  <si>
    <t>IMPORTANT_YN</t>
  </si>
  <si>
    <t>IMPORTANT_YN</t>
    <phoneticPr fontId="2" type="noConversion"/>
  </si>
  <si>
    <t>SJ</t>
  </si>
  <si>
    <t>SJ</t>
    <phoneticPr fontId="2" type="noConversion"/>
  </si>
  <si>
    <t>CN</t>
  </si>
  <si>
    <t>CN</t>
    <phoneticPr fontId="2" type="noConversion"/>
  </si>
  <si>
    <t>ANSW</t>
  </si>
  <si>
    <t>ANSW</t>
    <phoneticPr fontId="2" type="noConversion"/>
  </si>
  <si>
    <t>QSTN</t>
  </si>
  <si>
    <t>QSTN</t>
    <phoneticPr fontId="2" type="noConversion"/>
  </si>
  <si>
    <t>분류 코드</t>
  </si>
  <si>
    <t>분류 코드</t>
    <phoneticPr fontId="2" type="noConversion"/>
  </si>
  <si>
    <t>CL_CODE</t>
  </si>
  <si>
    <t>CL_CODE</t>
    <phoneticPr fontId="2" type="noConversion"/>
  </si>
  <si>
    <t>LOGIN</t>
    <phoneticPr fontId="2" type="noConversion"/>
  </si>
  <si>
    <t>SYSTEM</t>
    <phoneticPr fontId="2" type="noConversion"/>
  </si>
  <si>
    <t>DEFAULT 0</t>
    <phoneticPr fontId="2" type="noConversion"/>
  </si>
  <si>
    <t>FAQ ID</t>
  </si>
  <si>
    <t>공지사항 ID</t>
  </si>
  <si>
    <t>공지사항 ID</t>
    <phoneticPr fontId="2" type="noConversion"/>
  </si>
  <si>
    <t>FAQ ID</t>
    <phoneticPr fontId="2" type="noConversion"/>
  </si>
  <si>
    <t>NOTICE_ID</t>
  </si>
  <si>
    <t>NOTICE_ID</t>
    <phoneticPr fontId="2" type="noConversion"/>
  </si>
  <si>
    <t>FAQ_ID</t>
  </si>
  <si>
    <t>FAQ_ID</t>
    <phoneticPr fontId="2" type="noConversion"/>
  </si>
  <si>
    <t>게시판 공지사항</t>
    <phoneticPr fontId="2" type="noConversion"/>
  </si>
  <si>
    <t>게시판 FAQ</t>
    <phoneticPr fontId="2" type="noConversion"/>
  </si>
  <si>
    <t>로그인 질문 1</t>
    <phoneticPr fontId="2" type="noConversion"/>
  </si>
  <si>
    <t>로그인 질문 2</t>
    <phoneticPr fontId="2" type="noConversion"/>
  </si>
  <si>
    <t>시스템 질문 1</t>
    <phoneticPr fontId="2" type="noConversion"/>
  </si>
  <si>
    <t>시스템 질문 2</t>
    <phoneticPr fontId="2" type="noConversion"/>
  </si>
  <si>
    <t>로그인 답변 1</t>
    <phoneticPr fontId="2" type="noConversion"/>
  </si>
  <si>
    <t>시스템 답변 2</t>
  </si>
  <si>
    <t>시스템 답변 1</t>
    <phoneticPr fontId="2" type="noConversion"/>
  </si>
  <si>
    <t>로그인 답변 2</t>
  </si>
  <si>
    <t>Y</t>
    <phoneticPr fontId="2" type="noConversion"/>
  </si>
  <si>
    <t>N</t>
    <phoneticPr fontId="2" type="noConversion"/>
  </si>
  <si>
    <t>2</t>
    <phoneticPr fontId="2" type="noConversion"/>
  </si>
  <si>
    <t>1</t>
    <phoneticPr fontId="2" type="noConversion"/>
  </si>
  <si>
    <t>3</t>
    <phoneticPr fontId="2" type="noConversion"/>
  </si>
  <si>
    <t>공지사항 1</t>
    <phoneticPr fontId="2" type="noConversion"/>
  </si>
  <si>
    <t>공지사항 2</t>
  </si>
  <si>
    <t>공지사항 3</t>
  </si>
  <si>
    <t>공지사항 내용 1</t>
    <phoneticPr fontId="2" type="noConversion"/>
  </si>
  <si>
    <t>공지사항 내용 2</t>
  </si>
  <si>
    <t>공지사항 내용 3</t>
  </si>
  <si>
    <t>T_BBS_NOTICE_PK</t>
    <phoneticPr fontId="2" type="noConversion"/>
  </si>
  <si>
    <t>T_BBS_FAQ_PK</t>
    <phoneticPr fontId="2" type="noConversion"/>
  </si>
  <si>
    <t>공통</t>
    <phoneticPr fontId="2" type="noConversion"/>
  </si>
  <si>
    <t>부서 코드</t>
    <phoneticPr fontId="2" type="noConversion"/>
  </si>
  <si>
    <t>부서 명</t>
    <phoneticPr fontId="2" type="noConversion"/>
  </si>
  <si>
    <t>그룹 코드</t>
    <phoneticPr fontId="2" type="noConversion"/>
  </si>
  <si>
    <t>상위 그룹 코드</t>
    <phoneticPr fontId="2" type="noConversion"/>
  </si>
  <si>
    <t>레벨</t>
    <phoneticPr fontId="2" type="noConversion"/>
  </si>
  <si>
    <t>부서 경로</t>
    <phoneticPr fontId="2" type="noConversion"/>
  </si>
  <si>
    <t>LV</t>
    <phoneticPr fontId="2" type="noConversion"/>
  </si>
  <si>
    <t>DEPT_PATH</t>
    <phoneticPr fontId="2" type="noConversion"/>
  </si>
  <si>
    <t>UP_GROUP_CODE</t>
    <phoneticPr fontId="2" type="noConversion"/>
  </si>
  <si>
    <t>GROUP_CODE</t>
    <phoneticPr fontId="2" type="noConversion"/>
  </si>
  <si>
    <t>VARCHAR(1000)</t>
    <phoneticPr fontId="2" type="noConversion"/>
  </si>
  <si>
    <t>NUMERIC(5,0)</t>
    <phoneticPr fontId="2" type="noConversion"/>
  </si>
  <si>
    <t>부서 분류</t>
    <phoneticPr fontId="2" type="noConversion"/>
  </si>
  <si>
    <t>T_DEPT_CL_PK</t>
    <phoneticPr fontId="2" type="noConversion"/>
  </si>
  <si>
    <t>정렬 순서</t>
    <phoneticPr fontId="2" type="noConversion"/>
  </si>
  <si>
    <t>부서 분류</t>
    <phoneticPr fontId="2" type="noConversion"/>
  </si>
  <si>
    <t>상위 부서 코드</t>
    <phoneticPr fontId="2" type="noConversion"/>
  </si>
  <si>
    <t>UP_DEPT_CODE</t>
    <phoneticPr fontId="2" type="noConversion"/>
  </si>
  <si>
    <t>부서 조직도 정보</t>
    <phoneticPr fontId="2" type="noConversion"/>
  </si>
  <si>
    <t>메뉴 속성</t>
    <phoneticPr fontId="2" type="noConversion"/>
  </si>
  <si>
    <t>MENU_ATTR</t>
    <phoneticPr fontId="2" type="noConversion"/>
  </si>
  <si>
    <t>부서 분류</t>
    <phoneticPr fontId="2" type="noConversion"/>
  </si>
  <si>
    <t>T_DEPT_CL</t>
    <phoneticPr fontId="2" type="noConversion"/>
  </si>
  <si>
    <t>admin</t>
  </si>
  <si>
    <t>test11</t>
    <phoneticPr fontId="2" type="noConversion"/>
  </si>
  <si>
    <t>test12</t>
    <phoneticPr fontId="2" type="noConversion"/>
  </si>
  <si>
    <t>test21</t>
    <phoneticPr fontId="2" type="noConversion"/>
  </si>
  <si>
    <t>test22</t>
    <phoneticPr fontId="2" type="noConversion"/>
  </si>
  <si>
    <t>test23</t>
  </si>
  <si>
    <t>test24</t>
  </si>
  <si>
    <t>test25</t>
  </si>
  <si>
    <t>fail12</t>
    <phoneticPr fontId="2" type="noConversion"/>
  </si>
  <si>
    <t>fail13</t>
    <phoneticPr fontId="2" type="noConversion"/>
  </si>
  <si>
    <t>fail11</t>
    <phoneticPr fontId="2" type="noConversion"/>
  </si>
  <si>
    <t>test13</t>
  </si>
  <si>
    <t>test14</t>
  </si>
  <si>
    <t>test15</t>
  </si>
  <si>
    <t>테스트13</t>
  </si>
  <si>
    <t>테스트14</t>
  </si>
  <si>
    <t>테스트15</t>
  </si>
  <si>
    <t>test26</t>
  </si>
  <si>
    <t>test27</t>
  </si>
  <si>
    <t>test28</t>
  </si>
  <si>
    <t>test29</t>
  </si>
  <si>
    <t>테스트26</t>
  </si>
  <si>
    <t>테스트27</t>
  </si>
  <si>
    <t>테스트28</t>
  </si>
  <si>
    <t>테스트29</t>
  </si>
  <si>
    <t>권한 분류</t>
    <phoneticPr fontId="2" type="noConversion"/>
  </si>
  <si>
    <t>VARCHAR(32)</t>
    <phoneticPr fontId="2" type="noConversion"/>
  </si>
  <si>
    <t>AUTH_CL</t>
    <phoneticPr fontId="2" type="noConversion"/>
  </si>
  <si>
    <t>CODE GROUP_ID: FAQ_CL_CODE</t>
    <phoneticPr fontId="2" type="noConversion"/>
  </si>
  <si>
    <t>CODE GROUP_ID: MGR_AUTH_CL</t>
    <phoneticPr fontId="2" type="noConversion"/>
  </si>
  <si>
    <t>권한 분류</t>
    <phoneticPr fontId="2" type="noConversion"/>
  </si>
  <si>
    <t>AUTH_CL</t>
    <phoneticPr fontId="2" type="noConversion"/>
  </si>
  <si>
    <t>CODE GROUP_ID: MENU_SE</t>
    <phoneticPr fontId="2" type="noConversion"/>
  </si>
  <si>
    <t>정렬 순서</t>
    <phoneticPr fontId="2" type="noConversion"/>
  </si>
  <si>
    <t>{"attr":{"insert":true,"update":true,"delete":true,"detail":true}}</t>
    <phoneticPr fontId="2" type="noConversion"/>
  </si>
  <si>
    <t>버킷 명</t>
    <phoneticPr fontId="2" type="noConversion"/>
  </si>
  <si>
    <t>파일 URL</t>
    <phoneticPr fontId="2" type="noConversion"/>
  </si>
  <si>
    <t>버킷 명</t>
    <phoneticPr fontId="2" type="noConversion"/>
  </si>
  <si>
    <t>파일 URL</t>
    <phoneticPr fontId="2" type="noConversion"/>
  </si>
  <si>
    <t>FILE_URL</t>
    <phoneticPr fontId="2" type="noConversion"/>
  </si>
  <si>
    <t>BUCKET_NM</t>
    <phoneticPr fontId="2" type="noConversion"/>
  </si>
  <si>
    <t>사진 파일</t>
    <phoneticPr fontId="2" type="noConversion"/>
  </si>
  <si>
    <t>개발</t>
    <phoneticPr fontId="2" type="noConversion"/>
  </si>
  <si>
    <t>저장 파일 버전</t>
    <phoneticPr fontId="2" type="noConversion"/>
  </si>
  <si>
    <t>파일 분류</t>
    <phoneticPr fontId="2" type="noConversion"/>
  </si>
  <si>
    <t>SAVE_FILE_VER</t>
    <phoneticPr fontId="2" type="noConversion"/>
  </si>
  <si>
    <t>FILE_CL</t>
    <phoneticPr fontId="2" type="noConversion"/>
  </si>
  <si>
    <t>참조 ID</t>
    <phoneticPr fontId="2" type="noConversion"/>
  </si>
  <si>
    <t>REF_ID</t>
    <phoneticPr fontId="2" type="noConversion"/>
  </si>
  <si>
    <t>VARCHAR(64)</t>
    <phoneticPr fontId="2" type="noConversion"/>
  </si>
  <si>
    <t>등록 일시</t>
  </si>
  <si>
    <t>등록 일시</t>
    <phoneticPr fontId="2" type="noConversion"/>
  </si>
  <si>
    <t>게시판 QNA</t>
    <phoneticPr fontId="2" type="noConversion"/>
  </si>
  <si>
    <t>T_BBS_QNA_PK</t>
    <phoneticPr fontId="2" type="noConversion"/>
  </si>
  <si>
    <t>T_BBS_QNA</t>
    <phoneticPr fontId="2" type="noConversion"/>
  </si>
  <si>
    <t>QNA 관리</t>
    <phoneticPr fontId="2" type="noConversion"/>
  </si>
  <si>
    <t>파일 ID</t>
    <phoneticPr fontId="2" type="noConversion"/>
  </si>
  <si>
    <t>답변 파일 ID</t>
    <phoneticPr fontId="2" type="noConversion"/>
  </si>
  <si>
    <t>공개 여부</t>
    <phoneticPr fontId="2" type="noConversion"/>
  </si>
  <si>
    <t>QNA 상태</t>
    <phoneticPr fontId="2" type="noConversion"/>
  </si>
  <si>
    <t>ANSW_FILE_ID</t>
    <phoneticPr fontId="2" type="noConversion"/>
  </si>
  <si>
    <t>OPEN_YN</t>
    <phoneticPr fontId="2" type="noConversion"/>
  </si>
  <si>
    <t>QNA_STAT</t>
    <phoneticPr fontId="2" type="noConversion"/>
  </si>
  <si>
    <t>VARCHAR(1)</t>
    <phoneticPr fontId="2" type="noConversion"/>
  </si>
  <si>
    <t>사용자 테스트</t>
    <phoneticPr fontId="2" type="noConversion"/>
  </si>
  <si>
    <t>T_USER_TEST</t>
    <phoneticPr fontId="2" type="noConversion"/>
  </si>
  <si>
    <t>공지사항 ID</t>
    <phoneticPr fontId="2" type="noConversion"/>
  </si>
  <si>
    <t>QNA ID</t>
    <phoneticPr fontId="2" type="noConversion"/>
  </si>
  <si>
    <t>T_USER_TEST_PK</t>
    <phoneticPr fontId="2" type="noConversion"/>
  </si>
  <si>
    <t>QNA ID</t>
    <phoneticPr fontId="2" type="noConversion"/>
  </si>
  <si>
    <t>QNA_ID</t>
    <phoneticPr fontId="2" type="noConversion"/>
  </si>
  <si>
    <t>관리자 권한 ID</t>
    <phoneticPr fontId="2" type="noConversion"/>
  </si>
  <si>
    <t>관리자 권한 명</t>
    <phoneticPr fontId="2" type="noConversion"/>
  </si>
  <si>
    <t>관리자 권한 분류</t>
    <phoneticPr fontId="2" type="noConversion"/>
  </si>
  <si>
    <t>관리자 시스템 환경</t>
    <phoneticPr fontId="2" type="noConversion"/>
  </si>
  <si>
    <t>MGR_AUTH_ID</t>
    <phoneticPr fontId="2" type="noConversion"/>
  </si>
  <si>
    <t>MGR_AUTH_NM</t>
    <phoneticPr fontId="2" type="noConversion"/>
  </si>
  <si>
    <t>MGR_AUTH_CL</t>
    <phoneticPr fontId="2" type="noConversion"/>
  </si>
  <si>
    <t>MGR_SYS_ENV</t>
    <phoneticPr fontId="2" type="noConversion"/>
  </si>
  <si>
    <t>VARCHAR(100)</t>
    <phoneticPr fontId="2" type="noConversion"/>
  </si>
  <si>
    <t>그룹 명</t>
    <phoneticPr fontId="2" type="noConversion"/>
  </si>
  <si>
    <t>GROUP_NM</t>
    <phoneticPr fontId="2" type="noConversion"/>
  </si>
  <si>
    <t>VARCHAR(200)</t>
    <phoneticPr fontId="2" type="noConversion"/>
  </si>
  <si>
    <t>TEXT</t>
    <phoneticPr fontId="2" type="noConversion"/>
  </si>
  <si>
    <t>답변 등록 ID</t>
    <phoneticPr fontId="2" type="noConversion"/>
  </si>
  <si>
    <t>답변 등록 일시</t>
    <phoneticPr fontId="2" type="noConversion"/>
  </si>
  <si>
    <t>ANSW_RGST_ID</t>
    <phoneticPr fontId="2" type="noConversion"/>
  </si>
  <si>
    <t>ANSW_RGST_DT</t>
    <phoneticPr fontId="2" type="noConversion"/>
  </si>
  <si>
    <t>TIMESTAMP</t>
    <phoneticPr fontId="2" type="noConversion"/>
  </si>
  <si>
    <t>NUMERIC(9,0)</t>
    <phoneticPr fontId="2" type="noConversion"/>
  </si>
  <si>
    <t>VARCHAR(16)</t>
    <phoneticPr fontId="2" type="noConversion"/>
  </si>
  <si>
    <t>VARCHAR(1)</t>
    <phoneticPr fontId="2" type="noConversion"/>
  </si>
  <si>
    <t>뷰 건수</t>
    <phoneticPr fontId="2" type="noConversion"/>
  </si>
  <si>
    <t>부서 변경 일시</t>
    <phoneticPr fontId="2" type="noConversion"/>
  </si>
  <si>
    <t>DEPT_UPDT_DT</t>
    <phoneticPr fontId="2" type="noConversion"/>
  </si>
  <si>
    <t>VIEW_CNT</t>
    <phoneticPr fontId="2" type="noConversion"/>
  </si>
  <si>
    <t>사용자 권한 ID</t>
    <phoneticPr fontId="2" type="noConversion"/>
  </si>
  <si>
    <t>사용자 권한 명</t>
    <phoneticPr fontId="2" type="noConversion"/>
  </si>
  <si>
    <t>사용자 권한 분류</t>
    <phoneticPr fontId="2" type="noConversion"/>
  </si>
  <si>
    <t>USER_AUTH_ID</t>
    <phoneticPr fontId="2" type="noConversion"/>
  </si>
  <si>
    <t>USER_AUTH_NM</t>
    <phoneticPr fontId="2" type="noConversion"/>
  </si>
  <si>
    <t>USER_AUTH_CL</t>
    <phoneticPr fontId="2" type="noConversion"/>
  </si>
  <si>
    <t>사용자 시스템 홈</t>
    <phoneticPr fontId="2" type="noConversion"/>
  </si>
  <si>
    <t>사용자 시스템 환경</t>
    <phoneticPr fontId="2" type="noConversion"/>
  </si>
  <si>
    <t>USER_SYS_ENV</t>
    <phoneticPr fontId="2" type="noConversion"/>
  </si>
  <si>
    <t>USER_SYS_HOME</t>
    <phoneticPr fontId="2" type="noConversion"/>
  </si>
  <si>
    <t>이전 QNA ID</t>
    <phoneticPr fontId="2" type="noConversion"/>
  </si>
  <si>
    <t>BF_QNA_ID</t>
    <phoneticPr fontId="2" type="noConversion"/>
  </si>
  <si>
    <t>이전 부서 코드</t>
    <phoneticPr fontId="2" type="noConversion"/>
  </si>
  <si>
    <t>BF_DEPT_CODE</t>
    <phoneticPr fontId="2" type="noConversion"/>
  </si>
  <si>
    <t>참조 버전</t>
    <phoneticPr fontId="2" type="noConversion"/>
  </si>
  <si>
    <t>REF_VER</t>
    <phoneticPr fontId="2" type="noConversion"/>
  </si>
  <si>
    <t>NUMERIC(9,3)</t>
    <phoneticPr fontId="2" type="noConversion"/>
  </si>
  <si>
    <t>참조 타입</t>
    <phoneticPr fontId="2" type="noConversion"/>
  </si>
  <si>
    <t>REF_TY</t>
    <phoneticPr fontId="2" type="noConversion"/>
  </si>
  <si>
    <t>팝업 여부</t>
    <phoneticPr fontId="2" type="noConversion"/>
  </si>
  <si>
    <t>POPUP_YN</t>
    <phoneticPr fontId="2" type="noConversion"/>
  </si>
  <si>
    <t>사용 여부</t>
    <phoneticPr fontId="2" type="noConversion"/>
  </si>
  <si>
    <t>등록 ID</t>
    <phoneticPr fontId="2" type="noConversion"/>
  </si>
  <si>
    <t>파일 URL</t>
    <phoneticPr fontId="2" type="noConversion"/>
  </si>
  <si>
    <t>사용자 시스템 환경</t>
    <phoneticPr fontId="2" type="noConversion"/>
  </si>
  <si>
    <t>관리자 시스템 환경</t>
    <phoneticPr fontId="2" type="noConversion"/>
  </si>
  <si>
    <t>참조 버전</t>
    <phoneticPr fontId="2" type="noConversion"/>
  </si>
  <si>
    <t>S3 / NAS</t>
    <phoneticPr fontId="2" type="noConversion"/>
  </si>
  <si>
    <t>시작 일시</t>
    <phoneticPr fontId="2" type="noConversion"/>
  </si>
  <si>
    <t>종료 일시</t>
    <phoneticPr fontId="2" type="noConversion"/>
  </si>
  <si>
    <t>게시 및 팝업 노출 시작 일시</t>
    <phoneticPr fontId="2" type="noConversion"/>
  </si>
  <si>
    <t>게시 및 팝업 노출 종료 일시</t>
    <phoneticPr fontId="2" type="noConversion"/>
  </si>
  <si>
    <t>FAQ ID</t>
    <phoneticPr fontId="2" type="noConversion"/>
  </si>
  <si>
    <t>답변 등록 일시</t>
    <phoneticPr fontId="2" type="noConversion"/>
  </si>
  <si>
    <t>그룹 ID</t>
    <phoneticPr fontId="2" type="noConversion"/>
  </si>
  <si>
    <t>I: 등록 / U: 수정 / D: 삭제 / C: 완료 / R: 삭제완료</t>
    <phoneticPr fontId="2" type="noConversion"/>
  </si>
  <si>
    <t>사용자 테스트</t>
    <phoneticPr fontId="2" type="noConversion"/>
  </si>
  <si>
    <t>사용자 ID</t>
    <phoneticPr fontId="2" type="noConversion"/>
  </si>
  <si>
    <t>사용자 명</t>
    <phoneticPr fontId="2" type="noConversion"/>
  </si>
  <si>
    <t>등록 ID</t>
    <phoneticPr fontId="2" type="noConversion"/>
  </si>
  <si>
    <t>등록 일시</t>
    <phoneticPr fontId="2" type="noConversion"/>
  </si>
  <si>
    <t>SYSTEM</t>
    <phoneticPr fontId="2" type="noConversion"/>
  </si>
  <si>
    <t>NOW()</t>
    <phoneticPr fontId="2" type="noConversion"/>
  </si>
  <si>
    <t>로그 참조 정보</t>
    <phoneticPr fontId="2" type="noConversion"/>
  </si>
  <si>
    <t>컨트롤러 명</t>
    <phoneticPr fontId="2" type="noConversion"/>
  </si>
  <si>
    <t>메소드 명</t>
    <phoneticPr fontId="2" type="noConversion"/>
  </si>
  <si>
    <t>프로그램 명</t>
    <phoneticPr fontId="2" type="noConversion"/>
  </si>
  <si>
    <t>등록 ID</t>
    <phoneticPr fontId="2" type="noConversion"/>
  </si>
  <si>
    <t>등록 일시</t>
    <phoneticPr fontId="2" type="noConversion"/>
  </si>
  <si>
    <t>RGST_DT</t>
    <phoneticPr fontId="2" type="noConversion"/>
  </si>
  <si>
    <t>RGST_ID</t>
    <phoneticPr fontId="2" type="noConversion"/>
  </si>
  <si>
    <t>PROGRAM_NM</t>
    <phoneticPr fontId="2" type="noConversion"/>
  </si>
  <si>
    <t>METHOD_NM</t>
    <phoneticPr fontId="2" type="noConversion"/>
  </si>
  <si>
    <t>CONTROLLER_NM</t>
    <phoneticPr fontId="2" type="noConversion"/>
  </si>
  <si>
    <t>LoginSuccessLoggingAuthenticationSuccessHandler</t>
    <phoneticPr fontId="2" type="noConversion"/>
  </si>
  <si>
    <t>onAuthenticationSuccess</t>
    <phoneticPr fontId="2" type="noConversion"/>
  </si>
  <si>
    <t>로그인 성공</t>
    <phoneticPr fontId="2" type="noConversion"/>
  </si>
  <si>
    <t>로그아웃</t>
    <phoneticPr fontId="2" type="noConversion"/>
  </si>
  <si>
    <t>onLogoutSuccess</t>
    <phoneticPr fontId="2" type="noConversion"/>
  </si>
  <si>
    <t>LogoutHandler</t>
    <phoneticPr fontId="2" type="noConversion"/>
  </si>
  <si>
    <t>CodeController</t>
    <phoneticPr fontId="2" type="noConversion"/>
  </si>
  <si>
    <t>IndexController</t>
    <phoneticPr fontId="2" type="noConversion"/>
  </si>
  <si>
    <t>LoginController</t>
    <phoneticPr fontId="2" type="noConversion"/>
  </si>
  <si>
    <t>LogController</t>
    <phoneticPr fontId="2" type="noConversion"/>
  </si>
  <si>
    <t>MemberController</t>
    <phoneticPr fontId="2" type="noConversion"/>
  </si>
  <si>
    <t>MenuController</t>
    <phoneticPr fontId="2" type="noConversion"/>
  </si>
  <si>
    <t>MenuAuthController</t>
    <phoneticPr fontId="2" type="noConversion"/>
  </si>
  <si>
    <t>RoleController</t>
    <phoneticPr fontId="2" type="noConversion"/>
  </si>
  <si>
    <t>save</t>
    <phoneticPr fontId="2" type="noConversion"/>
  </si>
  <si>
    <t>delete</t>
    <phoneticPr fontId="2" type="noConversion"/>
  </si>
  <si>
    <t>select</t>
    <phoneticPr fontId="2" type="noConversion"/>
  </si>
  <si>
    <t>list</t>
    <phoneticPr fontId="2" type="noConversion"/>
  </si>
  <si>
    <t>insert</t>
    <phoneticPr fontId="2" type="noConversion"/>
  </si>
  <si>
    <t>권한 목록</t>
    <phoneticPr fontId="2" type="noConversion"/>
  </si>
  <si>
    <t>권한 등록</t>
    <phoneticPr fontId="2" type="noConversion"/>
  </si>
  <si>
    <t>권한 삭제</t>
    <phoneticPr fontId="2" type="noConversion"/>
  </si>
  <si>
    <t>권한 상세</t>
    <phoneticPr fontId="2" type="noConversion"/>
  </si>
  <si>
    <t>update</t>
    <phoneticPr fontId="2" type="noConversion"/>
  </si>
  <si>
    <t>menu</t>
    <phoneticPr fontId="2" type="noConversion"/>
  </si>
  <si>
    <t>AuthSearch</t>
    <phoneticPr fontId="2" type="noConversion"/>
  </si>
  <si>
    <t>code</t>
    <phoneticPr fontId="2" type="noConversion"/>
  </si>
  <si>
    <t>groupSave</t>
    <phoneticPr fontId="2" type="noConversion"/>
  </si>
  <si>
    <t>groupDelete</t>
    <phoneticPr fontId="2" type="noConversion"/>
  </si>
  <si>
    <t>codesForGroupCd</t>
    <phoneticPr fontId="2" type="noConversion"/>
  </si>
  <si>
    <t>index</t>
    <phoneticPr fontId="2" type="noConversion"/>
  </si>
  <si>
    <t>login</t>
    <phoneticPr fontId="2" type="noConversion"/>
  </si>
  <si>
    <t>popupList</t>
    <phoneticPr fontId="2" type="noConversion"/>
  </si>
  <si>
    <t>menuPopup</t>
    <phoneticPr fontId="2" type="noConversion"/>
  </si>
  <si>
    <t>코드 등록</t>
    <phoneticPr fontId="2" type="noConversion"/>
  </si>
  <si>
    <t>코드 그룹 ID 등록</t>
    <phoneticPr fontId="2" type="noConversion"/>
  </si>
  <si>
    <t>코드 그룹 ID 삭제</t>
    <phoneticPr fontId="2" type="noConversion"/>
  </si>
  <si>
    <t>코드 상세</t>
    <phoneticPr fontId="2" type="noConversion"/>
  </si>
  <si>
    <t>코드 삭제</t>
    <phoneticPr fontId="2" type="noConversion"/>
  </si>
  <si>
    <t>HOME</t>
    <phoneticPr fontId="2" type="noConversion"/>
  </si>
  <si>
    <t>로그인</t>
    <phoneticPr fontId="2" type="noConversion"/>
  </si>
  <si>
    <t>로그 목록</t>
    <phoneticPr fontId="2" type="noConversion"/>
  </si>
  <si>
    <t>사용자 목록</t>
    <phoneticPr fontId="2" type="noConversion"/>
  </si>
  <si>
    <t>사용자 상세</t>
    <phoneticPr fontId="2" type="noConversion"/>
  </si>
  <si>
    <t>사용자 수정</t>
    <phoneticPr fontId="2" type="noConversion"/>
  </si>
  <si>
    <t>사용자 검색</t>
    <phoneticPr fontId="2" type="noConversion"/>
  </si>
  <si>
    <t>메뉴 목록</t>
    <phoneticPr fontId="2" type="noConversion"/>
  </si>
  <si>
    <t>메뉴 등록</t>
    <phoneticPr fontId="2" type="noConversion"/>
  </si>
  <si>
    <t>메뉴 삭제</t>
    <phoneticPr fontId="2" type="noConversion"/>
  </si>
  <si>
    <t>메뉴 검색</t>
    <phoneticPr fontId="2" type="noConversion"/>
  </si>
  <si>
    <t>메뉴 권한 목록</t>
    <phoneticPr fontId="2" type="noConversion"/>
  </si>
  <si>
    <t>FAQ ID</t>
    <phoneticPr fontId="2" type="noConversion"/>
  </si>
  <si>
    <t>파일 URL</t>
  </si>
  <si>
    <t>FILE_URL</t>
  </si>
  <si>
    <t>관리자 시스템 환경</t>
  </si>
  <si>
    <t>MGR_SYS_ENV</t>
  </si>
  <si>
    <t>사용자 시스템 홈</t>
  </si>
  <si>
    <t>USER_SYS_HOME</t>
  </si>
  <si>
    <t>사용자 시스템 환경</t>
  </si>
  <si>
    <t>USER_SYS_ENV</t>
  </si>
  <si>
    <t>이전 부서 코드</t>
  </si>
  <si>
    <t>BF_DEPT_CODE</t>
  </si>
  <si>
    <t>부서 변경 일시</t>
  </si>
  <si>
    <t>DEPT_UPDT_DT</t>
  </si>
  <si>
    <t>R</t>
    <phoneticPr fontId="2" type="noConversion"/>
  </si>
  <si>
    <t>SYSTEM</t>
    <phoneticPr fontId="2" type="noConversion"/>
  </si>
  <si>
    <t>시스템</t>
    <phoneticPr fontId="2" type="noConversion"/>
  </si>
  <si>
    <t>관리자</t>
    <phoneticPr fontId="2" type="noConversion"/>
  </si>
  <si>
    <t>개발</t>
    <phoneticPr fontId="2" type="noConversion"/>
  </si>
  <si>
    <t>사용자 테스트</t>
    <phoneticPr fontId="2" type="noConversion"/>
  </si>
  <si>
    <t>ACCOUNT_LOCK_PD</t>
    <phoneticPr fontId="2" type="noConversion"/>
  </si>
  <si>
    <t>LOCK_PD</t>
    <phoneticPr fontId="2" type="noConversion"/>
  </si>
  <si>
    <t>미사용 잠금 기간 설정</t>
    <phoneticPr fontId="2" type="noConversion"/>
  </si>
  <si>
    <t>장기 미사용 사용자 잠금 기간</t>
    <phoneticPr fontId="2" type="noConversion"/>
  </si>
  <si>
    <t>ACTIVE_YN</t>
    <phoneticPr fontId="2" type="noConversion"/>
  </si>
  <si>
    <t>활성화 여부</t>
    <phoneticPr fontId="2" type="noConversion"/>
  </si>
  <si>
    <t>비활성</t>
    <phoneticPr fontId="2" type="noConversion"/>
  </si>
  <si>
    <t>활성</t>
    <phoneticPr fontId="2" type="noConversion"/>
  </si>
  <si>
    <t>Y</t>
    <phoneticPr fontId="2" type="noConversion"/>
  </si>
  <si>
    <t>N</t>
    <phoneticPr fontId="2" type="noConversion"/>
  </si>
  <si>
    <t>COMPANY_CODE</t>
    <phoneticPr fontId="2" type="noConversion"/>
  </si>
  <si>
    <t>회사 구분</t>
    <phoneticPr fontId="2" type="noConversion"/>
  </si>
  <si>
    <t>DS</t>
    <phoneticPr fontId="2" type="noConversion"/>
  </si>
  <si>
    <t>GS</t>
    <phoneticPr fontId="2" type="noConversion"/>
  </si>
  <si>
    <t>신한DS</t>
    <phoneticPr fontId="2" type="noConversion"/>
  </si>
  <si>
    <t>신한금융투자</t>
    <phoneticPr fontId="2" type="noConversion"/>
  </si>
  <si>
    <t>PROJECT</t>
    <phoneticPr fontId="2" type="noConversion"/>
  </si>
  <si>
    <t>FAQ_CAT</t>
    <phoneticPr fontId="2" type="noConversion"/>
  </si>
  <si>
    <t>FAQ 카테고리</t>
    <phoneticPr fontId="2" type="noConversion"/>
  </si>
  <si>
    <t>ETC</t>
    <phoneticPr fontId="2" type="noConversion"/>
  </si>
  <si>
    <t>LOGIN</t>
    <phoneticPr fontId="2" type="noConversion"/>
  </si>
  <si>
    <t>MANUAL</t>
    <phoneticPr fontId="2" type="noConversion"/>
  </si>
  <si>
    <t>기타</t>
    <phoneticPr fontId="2" type="noConversion"/>
  </si>
  <si>
    <t>로그인</t>
    <phoneticPr fontId="2" type="noConversion"/>
  </si>
  <si>
    <t>사용문의</t>
    <phoneticPr fontId="2" type="noConversion"/>
  </si>
  <si>
    <t>프로젝트</t>
    <phoneticPr fontId="2" type="noConversion"/>
  </si>
  <si>
    <t>IMPORTANT_YN</t>
    <phoneticPr fontId="2" type="noConversion"/>
  </si>
  <si>
    <t>중요 여부</t>
    <phoneticPr fontId="2" type="noConversion"/>
  </si>
  <si>
    <t>일반</t>
    <phoneticPr fontId="2" type="noConversion"/>
  </si>
  <si>
    <t>중요</t>
    <phoneticPr fontId="2" type="noConversion"/>
  </si>
  <si>
    <t>LOGIN_MESSAGE</t>
    <phoneticPr fontId="2" type="noConversion"/>
  </si>
  <si>
    <t>로그인 실패 메시지</t>
    <phoneticPr fontId="2" type="noConversion"/>
  </si>
  <si>
    <t>MENU_SE</t>
    <phoneticPr fontId="2" type="noConversion"/>
  </si>
  <si>
    <t>메뉴 구분</t>
    <phoneticPr fontId="2" type="noConversion"/>
  </si>
  <si>
    <t>M</t>
    <phoneticPr fontId="2" type="noConversion"/>
  </si>
  <si>
    <t>F</t>
    <phoneticPr fontId="2" type="noConversion"/>
  </si>
  <si>
    <t>기능</t>
    <phoneticPr fontId="2" type="noConversion"/>
  </si>
  <si>
    <t>OPEN_YN</t>
    <phoneticPr fontId="2" type="noConversion"/>
  </si>
  <si>
    <t>공개 여부</t>
    <phoneticPr fontId="2" type="noConversion"/>
  </si>
  <si>
    <t>비공개</t>
    <phoneticPr fontId="2" type="noConversion"/>
  </si>
  <si>
    <t>공개</t>
    <phoneticPr fontId="2" type="noConversion"/>
  </si>
  <si>
    <t>QNA_CAT</t>
    <phoneticPr fontId="2" type="noConversion"/>
  </si>
  <si>
    <t>QNA 카테고리</t>
    <phoneticPr fontId="2" type="noConversion"/>
  </si>
  <si>
    <t>QNA_STAT_CODE</t>
    <phoneticPr fontId="2" type="noConversion"/>
  </si>
  <si>
    <t>QNA 답변 상태</t>
    <phoneticPr fontId="2" type="noConversion"/>
  </si>
  <si>
    <t>ANSWERED</t>
    <phoneticPr fontId="2" type="noConversion"/>
  </si>
  <si>
    <t>READED</t>
    <phoneticPr fontId="2" type="noConversion"/>
  </si>
  <si>
    <t>UNREAD</t>
    <phoneticPr fontId="2" type="noConversion"/>
  </si>
  <si>
    <t>미확인</t>
    <phoneticPr fontId="2" type="noConversion"/>
  </si>
  <si>
    <t>답변 완료</t>
    <phoneticPr fontId="2" type="noConversion"/>
  </si>
  <si>
    <t>확인중</t>
    <phoneticPr fontId="2" type="noConversion"/>
  </si>
  <si>
    <t>USER_SEARCH_CODE</t>
    <phoneticPr fontId="2" type="noConversion"/>
  </si>
  <si>
    <t>사용자 검색 구분</t>
    <phoneticPr fontId="2" type="noConversion"/>
  </si>
  <si>
    <t>USE_YN</t>
    <phoneticPr fontId="2" type="noConversion"/>
  </si>
  <si>
    <t>사용</t>
    <phoneticPr fontId="2" type="noConversion"/>
  </si>
  <si>
    <t>미사용</t>
    <phoneticPr fontId="2" type="noConversion"/>
  </si>
  <si>
    <t>사용 여부</t>
    <phoneticPr fontId="2" type="noConversion"/>
  </si>
  <si>
    <t>userId</t>
    <phoneticPr fontId="2" type="noConversion"/>
  </si>
  <si>
    <t>deptNm</t>
    <phoneticPr fontId="2" type="noConversion"/>
  </si>
  <si>
    <t>userNm</t>
    <phoneticPr fontId="2" type="noConversion"/>
  </si>
  <si>
    <t>성명</t>
    <phoneticPr fontId="2" type="noConversion"/>
  </si>
  <si>
    <t>사번</t>
    <phoneticPr fontId="2" type="noConversion"/>
  </si>
  <si>
    <t>부서명</t>
    <phoneticPr fontId="2" type="noConversion"/>
  </si>
  <si>
    <t>M</t>
    <phoneticPr fontId="2" type="noConversion"/>
  </si>
  <si>
    <t>11</t>
  </si>
  <si>
    <t>12</t>
  </si>
  <si>
    <t>13</t>
  </si>
  <si>
    <t>14</t>
  </si>
  <si>
    <t>15</t>
  </si>
  <si>
    <t>16</t>
  </si>
  <si>
    <t>17</t>
  </si>
  <si>
    <t>18</t>
  </si>
  <si>
    <t>19</t>
  </si>
  <si>
    <t>20</t>
  </si>
  <si>
    <t>21</t>
  </si>
  <si>
    <t>22</t>
  </si>
  <si>
    <t>23</t>
  </si>
  <si>
    <t>24</t>
  </si>
  <si>
    <t>25</t>
  </si>
  <si>
    <t>26</t>
  </si>
  <si>
    <t>27</t>
  </si>
  <si>
    <t>28</t>
  </si>
  <si>
    <t>29</t>
  </si>
  <si>
    <t>자동 삭제 여부</t>
    <phoneticPr fontId="2" type="noConversion"/>
  </si>
  <si>
    <t>자동 삭제 일시</t>
    <phoneticPr fontId="2" type="noConversion"/>
  </si>
  <si>
    <t>삭제 여부</t>
    <phoneticPr fontId="2" type="noConversion"/>
  </si>
  <si>
    <t>DEL_YN</t>
    <phoneticPr fontId="2" type="noConversion"/>
  </si>
  <si>
    <t>ATMC_DEL_DT</t>
    <phoneticPr fontId="2" type="noConversion"/>
  </si>
  <si>
    <t>TIMESTAMP</t>
    <phoneticPr fontId="2" type="noConversion"/>
  </si>
  <si>
    <t>ATMC_DEL_YN</t>
    <phoneticPr fontId="2" type="noConversion"/>
  </si>
  <si>
    <t>30</t>
  </si>
  <si>
    <t>31</t>
  </si>
  <si>
    <t>32</t>
  </si>
  <si>
    <t>33</t>
  </si>
  <si>
    <t>34</t>
  </si>
  <si>
    <t>36</t>
  </si>
  <si>
    <t>상위 부서 코드</t>
  </si>
  <si>
    <t>레벨</t>
  </si>
  <si>
    <t>부서 경로</t>
  </si>
  <si>
    <t>그룹 코드</t>
  </si>
  <si>
    <t>상위 그룹 코드</t>
  </si>
  <si>
    <t>UP_DEPT_CODE</t>
  </si>
  <si>
    <t>LV</t>
  </si>
  <si>
    <t>DEPT_PATH</t>
  </si>
  <si>
    <t>GROUP_CODE</t>
  </si>
  <si>
    <t>UP_GROUP_CODE</t>
  </si>
  <si>
    <t>부서 분류</t>
    <phoneticPr fontId="2" type="noConversion"/>
  </si>
  <si>
    <t>C</t>
    <phoneticPr fontId="2" type="noConversion"/>
  </si>
  <si>
    <t>Y</t>
    <phoneticPr fontId="2" type="noConversion"/>
  </si>
  <si>
    <t>D0</t>
    <phoneticPr fontId="2" type="noConversion"/>
  </si>
  <si>
    <t>D1</t>
  </si>
  <si>
    <t>D2</t>
  </si>
  <si>
    <t>D3</t>
  </si>
  <si>
    <t>D4</t>
  </si>
  <si>
    <t>D5</t>
  </si>
  <si>
    <t>D6</t>
  </si>
  <si>
    <t>경영지원그룹</t>
    <phoneticPr fontId="2" type="noConversion"/>
  </si>
  <si>
    <t>개발 그룹</t>
    <phoneticPr fontId="2" type="noConversion"/>
  </si>
  <si>
    <t>영업부</t>
    <phoneticPr fontId="2" type="noConversion"/>
  </si>
  <si>
    <t>경영지원부</t>
    <phoneticPr fontId="2" type="noConversion"/>
  </si>
  <si>
    <t>Top</t>
    <phoneticPr fontId="2" type="noConversion"/>
  </si>
  <si>
    <t>top/D0</t>
    <phoneticPr fontId="2" type="noConversion"/>
  </si>
  <si>
    <t>top/D0/D1</t>
    <phoneticPr fontId="2" type="noConversion"/>
  </si>
  <si>
    <t>top/D0/D4</t>
    <phoneticPr fontId="2" type="noConversion"/>
  </si>
  <si>
    <t>top/D0/D1/D2</t>
    <phoneticPr fontId="2" type="noConversion"/>
  </si>
  <si>
    <t>top/D0/D1/D3</t>
    <phoneticPr fontId="2" type="noConversion"/>
  </si>
  <si>
    <t>top/D0/D4/D5</t>
    <phoneticPr fontId="2" type="noConversion"/>
  </si>
  <si>
    <t>top/D0/D4/D6</t>
    <phoneticPr fontId="2" type="noConversion"/>
  </si>
  <si>
    <t>1</t>
    <phoneticPr fontId="2" type="noConversion"/>
  </si>
  <si>
    <t>2</t>
    <phoneticPr fontId="2" type="noConversion"/>
  </si>
  <si>
    <t>3</t>
    <phoneticPr fontId="2" type="noConversion"/>
  </si>
  <si>
    <t>대용량 파일 사이즈 / 단위 byte</t>
    <phoneticPr fontId="2" type="noConversion"/>
  </si>
  <si>
    <t>대용량 파일 유지 기간 / 단위 일(INTERVAL)</t>
    <phoneticPr fontId="2" type="noConversion"/>
  </si>
  <si>
    <t>관리자 권한 사용 여부</t>
    <phoneticPr fontId="2" type="noConversion"/>
  </si>
  <si>
    <t>사용자 권한 사용 여부</t>
    <phoneticPr fontId="2" type="noConversion"/>
  </si>
  <si>
    <t>MGR_AUTH_USE_YN</t>
    <phoneticPr fontId="2" type="noConversion"/>
  </si>
  <si>
    <t>USER_AUTH_USE_YN</t>
    <phoneticPr fontId="2" type="noConversion"/>
  </si>
  <si>
    <t>FILE</t>
    <phoneticPr fontId="2" type="noConversion"/>
  </si>
  <si>
    <t>PD</t>
    <phoneticPr fontId="2" type="noConversion"/>
  </si>
  <si>
    <t>LIMIT</t>
    <phoneticPr fontId="2" type="noConversion"/>
  </si>
  <si>
    <t>대용량 파일 설정</t>
    <phoneticPr fontId="2" type="noConversion"/>
  </si>
  <si>
    <t>배치에서 사용</t>
    <phoneticPr fontId="2" type="noConversion"/>
  </si>
  <si>
    <t>LANG</t>
    <phoneticPr fontId="2" type="noConversion"/>
  </si>
  <si>
    <t>언어</t>
    <phoneticPr fontId="2" type="noConversion"/>
  </si>
  <si>
    <t>chn</t>
    <phoneticPr fontId="2" type="noConversion"/>
  </si>
  <si>
    <t>eng</t>
    <phoneticPr fontId="2" type="noConversion"/>
  </si>
  <si>
    <t>jpn</t>
    <phoneticPr fontId="2" type="noConversion"/>
  </si>
  <si>
    <t>kor</t>
    <phoneticPr fontId="2" type="noConversion"/>
  </si>
  <si>
    <t>중국어</t>
    <phoneticPr fontId="2" type="noConversion"/>
  </si>
  <si>
    <t>영어</t>
    <phoneticPr fontId="2" type="noConversion"/>
  </si>
  <si>
    <t>일본어</t>
    <phoneticPr fontId="2" type="noConversion"/>
  </si>
  <si>
    <t>한국어</t>
    <phoneticPr fontId="2" type="noConversion"/>
  </si>
  <si>
    <t>POPUP_YN</t>
    <phoneticPr fontId="2" type="noConversion"/>
  </si>
  <si>
    <t>팝업 사용 여부</t>
    <phoneticPr fontId="2" type="noConversion"/>
  </si>
  <si>
    <t>팝업 미사용</t>
    <phoneticPr fontId="2" type="noConversion"/>
  </si>
  <si>
    <t>팝업 사용</t>
    <phoneticPr fontId="2" type="noConversion"/>
  </si>
  <si>
    <t>공지사항 팝업 설정</t>
    <phoneticPr fontId="2" type="noConversion"/>
  </si>
  <si>
    <t>N</t>
    <phoneticPr fontId="2" type="noConversion"/>
  </si>
  <si>
    <t>Y</t>
    <phoneticPr fontId="2" type="noConversion"/>
  </si>
  <si>
    <t>테스트 사용자</t>
    <phoneticPr fontId="2" type="noConversion"/>
  </si>
  <si>
    <t>T_USER_HIST</t>
  </si>
  <si>
    <t>이력</t>
  </si>
  <si>
    <t>사용자 정보 이력</t>
  </si>
  <si>
    <t>사용기한 적용 여부</t>
    <phoneticPr fontId="2" type="noConversion"/>
  </si>
  <si>
    <t>DT_LIMIT_YN</t>
    <phoneticPr fontId="2" type="noConversion"/>
  </si>
  <si>
    <t>사용기한 적용 여부(Y/N)</t>
    <phoneticPr fontId="2" type="noConversion"/>
  </si>
  <si>
    <t>DT_LIMIT_YN</t>
  </si>
  <si>
    <t>35</t>
  </si>
  <si>
    <t>37</t>
  </si>
  <si>
    <t>로그</t>
  </si>
  <si>
    <t>사용자 시스템 요청 로그</t>
  </si>
  <si>
    <t>로그 요청 관리자 시스템</t>
    <phoneticPr fontId="2" type="noConversion"/>
  </si>
  <si>
    <t>로그 일시</t>
  </si>
  <si>
    <t>클라이언트 IP</t>
  </si>
  <si>
    <t>서버 IP</t>
    <phoneticPr fontId="2" type="noConversion"/>
  </si>
  <si>
    <t>요청 메소드</t>
  </si>
  <si>
    <t>요청 URI</t>
    <phoneticPr fontId="2" type="noConversion"/>
  </si>
  <si>
    <t>프로그램 명</t>
  </si>
  <si>
    <t>컨트롤러 명</t>
  </si>
  <si>
    <t>메소드 명</t>
  </si>
  <si>
    <t>메시지</t>
  </si>
  <si>
    <t>T_LOG_MGR_SYS_RQST_IX1</t>
  </si>
  <si>
    <t>로그 일시</t>
    <phoneticPr fontId="2" type="noConversion"/>
  </si>
  <si>
    <t>JSON</t>
  </si>
  <si>
    <t>T_LOG_RQST_MGR_SYS</t>
    <phoneticPr fontId="2" type="noConversion"/>
  </si>
  <si>
    <t>LOG_DT</t>
  </si>
  <si>
    <t>CLIENT_IP</t>
  </si>
  <si>
    <t>SERVER_IP</t>
  </si>
  <si>
    <t>RQST_METHOD</t>
  </si>
  <si>
    <t>RQST_URI</t>
  </si>
  <si>
    <t>PROGRAM_NM</t>
  </si>
  <si>
    <t>CONTROLLER_NM</t>
  </si>
  <si>
    <t>METHOD_NM</t>
  </si>
  <si>
    <t>MSG</t>
  </si>
  <si>
    <t>클라이언트 IP</t>
    <phoneticPr fontId="2" type="noConversion"/>
  </si>
  <si>
    <t>VARCHAR(45)</t>
    <phoneticPr fontId="2" type="noConversion"/>
  </si>
  <si>
    <t>VARCHAR(256)</t>
    <phoneticPr fontId="2" type="noConversion"/>
  </si>
  <si>
    <t>로그인 이력</t>
    <phoneticPr fontId="2" type="noConversion"/>
  </si>
  <si>
    <t>T_LOGIN_USER_HIST</t>
    <phoneticPr fontId="2" type="noConversion"/>
  </si>
  <si>
    <t>로그</t>
    <phoneticPr fontId="2" type="noConversion"/>
  </si>
  <si>
    <t>사용자 로그인 이력 로그</t>
    <phoneticPr fontId="2" type="noConversion"/>
  </si>
  <si>
    <t>직위 명</t>
    <phoneticPr fontId="2" type="noConversion"/>
  </si>
  <si>
    <t>권한 명</t>
    <phoneticPr fontId="2" type="noConversion"/>
  </si>
  <si>
    <t>T_LOG_USER_LOGIN_IX1</t>
    <phoneticPr fontId="2" type="noConversion"/>
  </si>
  <si>
    <t>비밀번호</t>
    <phoneticPr fontId="2" type="noConversion"/>
  </si>
  <si>
    <t>비밀번호 오류 횟수</t>
    <phoneticPr fontId="2" type="noConversion"/>
  </si>
  <si>
    <t>DEFAULT '0'</t>
    <phoneticPr fontId="2" type="noConversion"/>
  </si>
  <si>
    <t>PASSWORD</t>
    <phoneticPr fontId="2" type="noConversion"/>
  </si>
  <si>
    <t>PASS_ERROR</t>
    <phoneticPr fontId="2" type="noConversion"/>
  </si>
  <si>
    <t>PASS_INIT</t>
    <phoneticPr fontId="2" type="noConversion"/>
  </si>
  <si>
    <t>NUMERIC(1,0)</t>
    <phoneticPr fontId="2" type="noConversion"/>
  </si>
  <si>
    <t>비밀번호 초기화</t>
    <phoneticPr fontId="2" type="noConversion"/>
  </si>
  <si>
    <t>DEFAULT 'Y'</t>
    <phoneticPr fontId="2" type="noConversion"/>
  </si>
  <si>
    <t>규칙</t>
    <phoneticPr fontId="2" type="noConversion"/>
  </si>
  <si>
    <t>mn</t>
    <phoneticPr fontId="2" type="noConversion"/>
  </si>
  <si>
    <t>T_HOLIDAY</t>
    <phoneticPr fontId="2" type="noConversion"/>
  </si>
  <si>
    <t>공휴일 관리</t>
    <phoneticPr fontId="2" type="noConversion"/>
  </si>
  <si>
    <t>SOLAR_DATE</t>
    <phoneticPr fontId="2" type="noConversion"/>
  </si>
  <si>
    <t>음력일</t>
    <phoneticPr fontId="2" type="noConversion"/>
  </si>
  <si>
    <t>메모</t>
    <phoneticPr fontId="2" type="noConversion"/>
  </si>
  <si>
    <t>간지</t>
    <phoneticPr fontId="2" type="noConversion"/>
  </si>
  <si>
    <t>LUNAR_DATE</t>
    <phoneticPr fontId="2" type="noConversion"/>
  </si>
  <si>
    <t>윤년</t>
    <phoneticPr fontId="2" type="noConversion"/>
  </si>
  <si>
    <t>MEMO</t>
    <phoneticPr fontId="2" type="noConversion"/>
  </si>
  <si>
    <t>GANJI</t>
    <phoneticPr fontId="2" type="noConversion"/>
  </si>
  <si>
    <t>LEAP_YEAR</t>
    <phoneticPr fontId="2" type="noConversion"/>
  </si>
  <si>
    <t>양력일</t>
    <phoneticPr fontId="2" type="noConversion"/>
  </si>
  <si>
    <t>T_HOLIDAY_IX1</t>
    <phoneticPr fontId="2" type="noConversion"/>
  </si>
  <si>
    <t>휴일 타입</t>
    <phoneticPr fontId="2" type="noConversion"/>
  </si>
  <si>
    <t>HOLI_TYPE</t>
    <phoneticPr fontId="2" type="noConversion"/>
  </si>
  <si>
    <t>DEFAULT 'C'</t>
    <phoneticPr fontId="2" type="noConversion"/>
  </si>
  <si>
    <t>C:국가, W: 주말, T: 임시</t>
    <phoneticPr fontId="2" type="noConversion"/>
  </si>
  <si>
    <t>휴일명</t>
    <phoneticPr fontId="2" type="noConversion"/>
  </si>
  <si>
    <t>HOLI_NM</t>
    <phoneticPr fontId="2" type="noConversion"/>
  </si>
  <si>
    <t>VARCHAR(4000)</t>
    <phoneticPr fontId="2" type="noConversion"/>
  </si>
  <si>
    <t>T_LOG_REF_INFO</t>
    <phoneticPr fontId="2" type="noConversion"/>
  </si>
  <si>
    <t>접속 로그 참조 정보</t>
    <phoneticPr fontId="2" type="noConversion"/>
  </si>
  <si>
    <t>사용자 등록</t>
    <phoneticPr fontId="2" type="noConversion"/>
  </si>
  <si>
    <t>로그 참조 ID</t>
    <phoneticPr fontId="2" type="noConversion"/>
  </si>
  <si>
    <t>LOG_ID</t>
    <phoneticPr fontId="2" type="noConversion"/>
  </si>
  <si>
    <t>T_LOG_REF_INFO_PK</t>
    <phoneticPr fontId="2" type="noConversion"/>
  </si>
  <si>
    <t>getJobHstLog</t>
  </si>
  <si>
    <t>작업 이력 조회</t>
    <phoneticPr fontId="2" type="noConversion"/>
  </si>
  <si>
    <t>getLoginLog</t>
  </si>
  <si>
    <t>로그인 이력 조회</t>
    <phoneticPr fontId="2" type="noConversion"/>
  </si>
  <si>
    <t>ProjectController</t>
  </si>
  <si>
    <t>HolidayController</t>
  </si>
  <si>
    <t>ServiceController</t>
  </si>
  <si>
    <t>getProject</t>
  </si>
  <si>
    <t>getScenario</t>
  </si>
  <si>
    <t>list</t>
  </si>
  <si>
    <t>getService</t>
  </si>
  <si>
    <t>프로젝트 조회</t>
    <phoneticPr fontId="2" type="noConversion"/>
  </si>
  <si>
    <t>시나리오 조회</t>
    <phoneticPr fontId="2" type="noConversion"/>
  </si>
  <si>
    <t>공휴일 관리 조회</t>
    <phoneticPr fontId="2" type="noConversion"/>
  </si>
  <si>
    <t>서비스 조회</t>
    <phoneticPr fontId="2" type="noConversion"/>
  </si>
  <si>
    <t>getDomain</t>
  </si>
  <si>
    <t>도메인 조회</t>
    <phoneticPr fontId="2" type="noConversion"/>
  </si>
  <si>
    <t>channel</t>
  </si>
  <si>
    <t>channelDetail</t>
  </si>
  <si>
    <t>AnalysisController</t>
  </si>
  <si>
    <t>채널별 모니터링 상세보기</t>
    <phoneticPr fontId="2" type="noConversion"/>
  </si>
  <si>
    <t>getVoiceBot</t>
  </si>
  <si>
    <t>getImage</t>
  </si>
  <si>
    <t>getCampaign</t>
  </si>
  <si>
    <t>getConversationTkr</t>
  </si>
  <si>
    <t>getVoiceBotLearning</t>
  </si>
  <si>
    <t>getEvaluation</t>
  </si>
  <si>
    <t>getVoceBotIngressCtr</t>
  </si>
  <si>
    <t>getMonitoring</t>
  </si>
  <si>
    <t>summary</t>
  </si>
  <si>
    <t>getStatistics</t>
  </si>
  <si>
    <t>getUsage</t>
  </si>
  <si>
    <t>getResponse</t>
  </si>
  <si>
    <t>getKnowledge</t>
  </si>
  <si>
    <t>StatisticsController</t>
  </si>
  <si>
    <t>모니터링 조회</t>
    <phoneticPr fontId="2" type="noConversion"/>
  </si>
  <si>
    <t>지식통계 조회</t>
    <phoneticPr fontId="2" type="noConversion"/>
  </si>
  <si>
    <t>응답통계 조회</t>
    <phoneticPr fontId="2" type="noConversion"/>
  </si>
  <si>
    <t>대시보드 조회</t>
    <phoneticPr fontId="2" type="noConversion"/>
  </si>
  <si>
    <t>이용통계 조회</t>
    <phoneticPr fontId="2" type="noConversion"/>
  </si>
  <si>
    <t>분석 요약 조회</t>
    <phoneticPr fontId="2" type="noConversion"/>
  </si>
  <si>
    <t>음성봇 인입제어 조회</t>
    <phoneticPr fontId="2" type="noConversion"/>
  </si>
  <si>
    <t>평가셋 관리 조회</t>
    <phoneticPr fontId="2" type="noConversion"/>
  </si>
  <si>
    <t>음성봇 학습관리 조회</t>
    <phoneticPr fontId="2" type="noConversion"/>
  </si>
  <si>
    <t>대화 트래킹 조회</t>
    <phoneticPr fontId="2" type="noConversion"/>
  </si>
  <si>
    <t>캠페인 관리 조회</t>
    <phoneticPr fontId="2" type="noConversion"/>
  </si>
  <si>
    <t>음성봇 관리 조회</t>
    <phoneticPr fontId="2" type="noConversion"/>
  </si>
  <si>
    <t>이미지 관리 조회</t>
    <phoneticPr fontId="2" type="noConversion"/>
  </si>
  <si>
    <t>채널별 모니터링 조회</t>
    <phoneticPr fontId="2" type="noConversion"/>
  </si>
  <si>
    <t>38</t>
  </si>
  <si>
    <t>39</t>
  </si>
  <si>
    <t>40</t>
  </si>
  <si>
    <t>41</t>
  </si>
  <si>
    <t>42</t>
  </si>
  <si>
    <t>43</t>
  </si>
  <si>
    <t>44</t>
  </si>
  <si>
    <t>45</t>
  </si>
  <si>
    <t>46</t>
  </si>
  <si>
    <t>47</t>
  </si>
  <si>
    <t>48</t>
  </si>
  <si>
    <t>180</t>
    <phoneticPr fontId="2" type="noConversion"/>
  </si>
  <si>
    <t>CHATBOT_STAT_CD</t>
  </si>
  <si>
    <t>AVG_MESSAGE_COUNT_PER_SESSION</t>
  </si>
  <si>
    <t>세션 당 평균 메시지 건수</t>
  </si>
  <si>
    <t>TOTAL_ACTIVE_USER_COUNT</t>
  </si>
  <si>
    <t>실사용자</t>
  </si>
  <si>
    <t>TOTAL_FAILED_MESSAGE_COUNT</t>
  </si>
  <si>
    <t>실패 대화</t>
  </si>
  <si>
    <t>TOTAL_MESSAGE_COUNT</t>
  </si>
  <si>
    <t>모든 메시지 건수</t>
  </si>
  <si>
    <t>2</t>
  </si>
  <si>
    <t>TOTAL_NORMAL_MESSAGING_USER_COUNT</t>
  </si>
  <si>
    <t>일반 메시지 사용자</t>
  </si>
  <si>
    <t>TOTAL_SESSION_COUNT</t>
  </si>
  <si>
    <t>모든 세션 건수</t>
  </si>
  <si>
    <t>1</t>
  </si>
  <si>
    <t>TOTAL_SINGLE_ANSWER_MESSAGE_COUNT</t>
  </si>
  <si>
    <t>단일 답변 건수</t>
  </si>
  <si>
    <t>TOTAL_VALID_MESSAGE_COUNT</t>
  </si>
  <si>
    <t>일반 메시지 건수</t>
  </si>
  <si>
    <t>GROUP_ID</t>
    <phoneticPr fontId="2" type="noConversion"/>
  </si>
  <si>
    <t>챗봇 통계 코드</t>
  </si>
  <si>
    <t>DATE_LIMIT_YN</t>
  </si>
  <si>
    <t>미사용</t>
  </si>
  <si>
    <t>기간 적용 여부 미사용</t>
  </si>
  <si>
    <t>사용</t>
  </si>
  <si>
    <t>기간 적용 여부 사용</t>
  </si>
  <si>
    <t>기간 시용 적용 여부</t>
  </si>
  <si>
    <t>SB</t>
    <phoneticPr fontId="2" type="noConversion"/>
  </si>
  <si>
    <t>신한은행</t>
    <phoneticPr fontId="2" type="noConversion"/>
  </si>
  <si>
    <t>RT</t>
    <phoneticPr fontId="2" type="noConversion"/>
  </si>
  <si>
    <t>LOGIN_MESSAGE</t>
  </si>
  <si>
    <t>ACCOUNT_DISABLE</t>
  </si>
  <si>
    <t>계정 미사용</t>
  </si>
  <si>
    <t>사용자 계정으로 로그인 할 수 없습니다.</t>
  </si>
  <si>
    <t>ACCOUNT_EXPIRE</t>
  </si>
  <si>
    <t>계정 만료</t>
  </si>
  <si>
    <t>사용자 계정이 만료되었습니다.</t>
  </si>
  <si>
    <t>ACCOUNT_LOCK</t>
  </si>
  <si>
    <t>계정 잠김</t>
  </si>
  <si>
    <t>사용자 계정이 잠겨있습니다.</t>
  </si>
  <si>
    <t>AUTH_FAIL</t>
  </si>
  <si>
    <t>계정 권한 없음</t>
  </si>
  <si>
    <t>사용자 계정의 권한이 없습니다.</t>
  </si>
  <si>
    <t>DB_CONNECT_FAIL</t>
  </si>
  <si>
    <t>UDB 연결 실패</t>
  </si>
  <si>
    <t>UDB 인증 서버와 연결이 원활하지 않습니다.</t>
  </si>
  <si>
    <t>DB_LOGIN_FAIL</t>
  </si>
  <si>
    <t>UDB 인증 실패</t>
  </si>
  <si>
    <t>UDB 인증을 실패하였습니다.</t>
  </si>
  <si>
    <t>DB_LOGIN_INIT</t>
  </si>
  <si>
    <t>비밀번호 초기화</t>
  </si>
  <si>
    <t>비밀번호가 초기화 되었습니다.\n신규 비밀번호로 변경하셔야 로그인이 가능합니다.</t>
  </si>
  <si>
    <t>DB_LOGIN_LOCK</t>
  </si>
  <si>
    <t>비밀번호 오류 5회 초과</t>
  </si>
  <si>
    <t>비밀번호 오류 5회 초과 하였습니다.\n관리자에게 문의해주세요.</t>
  </si>
  <si>
    <t>DB_LOGIN_NOT_MATCH</t>
  </si>
  <si>
    <t>사용자 및 비밀번호 불일치</t>
  </si>
  <si>
    <t>사용자 및 비밀번호가 일치하지 않습니다.</t>
  </si>
  <si>
    <t>LOGIN_FAIL</t>
  </si>
  <si>
    <t>기본 실패 메시지</t>
  </si>
  <si>
    <t>로그인을 하지 못하였습니다.</t>
  </si>
  <si>
    <t>SSO_CONNECT_FAIL</t>
  </si>
  <si>
    <t>SSO 연결 실패</t>
  </si>
  <si>
    <t>SSO 인증 서버와 연결이 원활하지 않습니다.</t>
  </si>
  <si>
    <t>SSO_LOGIN_FAIL</t>
  </si>
  <si>
    <t>SSO 인증 실패</t>
  </si>
  <si>
    <t>SSO 인증을 실패하였습니다.</t>
  </si>
  <si>
    <t>USER_NOT_FOUND</t>
  </si>
  <si>
    <t>사용자 조회 불가</t>
  </si>
  <si>
    <t>사용자 정보를 조회하지 못하였습니다.</t>
  </si>
  <si>
    <t>4</t>
    <phoneticPr fontId="2" type="noConversion"/>
  </si>
  <si>
    <t>도메인 ID</t>
    <phoneticPr fontId="2" type="noConversion"/>
  </si>
  <si>
    <t>부서 ID</t>
    <phoneticPr fontId="2" type="noConversion"/>
  </si>
  <si>
    <t>참여자</t>
    <phoneticPr fontId="2" type="noConversion"/>
  </si>
  <si>
    <t>도메인 코드</t>
    <phoneticPr fontId="2" type="noConversion"/>
  </si>
  <si>
    <t>DOMAIN_NM</t>
    <phoneticPr fontId="2" type="noConversion"/>
  </si>
  <si>
    <t>DEPT_ID</t>
    <phoneticPr fontId="2" type="noConversion"/>
  </si>
  <si>
    <t>DOMAIN_ID</t>
    <phoneticPr fontId="2" type="noConversion"/>
  </si>
  <si>
    <t>MANAGER_ID</t>
    <phoneticPr fontId="2" type="noConversion"/>
  </si>
  <si>
    <t>MEMBER_ID</t>
    <phoneticPr fontId="2" type="noConversion"/>
  </si>
  <si>
    <t>DOMAIN_CODE</t>
    <phoneticPr fontId="2" type="noConversion"/>
  </si>
  <si>
    <t>도메인 설명</t>
    <phoneticPr fontId="2" type="noConversion"/>
  </si>
  <si>
    <t>DOMAIN_DEC</t>
    <phoneticPr fontId="2" type="noConversion"/>
  </si>
  <si>
    <t>D0</t>
  </si>
  <si>
    <t>C</t>
  </si>
  <si>
    <t>SYSTEM</t>
  </si>
  <si>
    <t>경영지원그룹</t>
  </si>
  <si>
    <t>D10</t>
  </si>
  <si>
    <t>디자인부</t>
  </si>
  <si>
    <t>S1</t>
  </si>
  <si>
    <t>경영지원부</t>
  </si>
  <si>
    <t>영업부</t>
  </si>
  <si>
    <t>개발그룹</t>
  </si>
  <si>
    <t>개발부</t>
  </si>
  <si>
    <t>Data Analytics</t>
  </si>
  <si>
    <t>S2</t>
  </si>
  <si>
    <t>D7</t>
  </si>
  <si>
    <t>Data Engineering</t>
  </si>
  <si>
    <t>D8</t>
  </si>
  <si>
    <t>Data Service P/F</t>
  </si>
  <si>
    <t>D9</t>
  </si>
  <si>
    <t>웹개발부</t>
  </si>
  <si>
    <t>T_GROUP</t>
    <phoneticPr fontId="2" type="noConversion"/>
  </si>
  <si>
    <t>T_GROUP_AUTH</t>
    <phoneticPr fontId="2" type="noConversion"/>
  </si>
  <si>
    <t>그룹</t>
    <phoneticPr fontId="2" type="noConversion"/>
  </si>
  <si>
    <t>그룹 권한</t>
    <phoneticPr fontId="2" type="noConversion"/>
  </si>
  <si>
    <t>T_GROUP_MENU</t>
    <phoneticPr fontId="2" type="noConversion"/>
  </si>
  <si>
    <t>au2000001</t>
  </si>
  <si>
    <t>au2000002</t>
  </si>
  <si>
    <t>au2000001</t>
    <phoneticPr fontId="2" type="noConversion"/>
  </si>
  <si>
    <t>mn5000001</t>
  </si>
  <si>
    <t>mn5000002</t>
  </si>
  <si>
    <t>mn5000003</t>
  </si>
  <si>
    <t>mn5000004</t>
  </si>
  <si>
    <t>mn5000005</t>
  </si>
  <si>
    <t>mn5000006</t>
  </si>
  <si>
    <t>mn5000007</t>
  </si>
  <si>
    <t>mn5000008</t>
  </si>
  <si>
    <t>mn5000009</t>
  </si>
  <si>
    <t>mn5000010</t>
  </si>
  <si>
    <t>mn5000011</t>
  </si>
  <si>
    <t>fq2000001</t>
  </si>
  <si>
    <t>fq2000002</t>
  </si>
  <si>
    <t>fq2000003</t>
  </si>
  <si>
    <t>fq2000004</t>
  </si>
  <si>
    <t>nt2000001</t>
  </si>
  <si>
    <t>nt2000002</t>
  </si>
  <si>
    <t>nt2000003</t>
  </si>
  <si>
    <t>그룹 메뉴</t>
    <phoneticPr fontId="2" type="noConversion"/>
  </si>
  <si>
    <t>그룹 메뉴 권한</t>
    <phoneticPr fontId="2" type="noConversion"/>
  </si>
  <si>
    <t>회사</t>
    <phoneticPr fontId="2" type="noConversion"/>
  </si>
  <si>
    <t>T_COMPANY</t>
    <phoneticPr fontId="2" type="noConversion"/>
  </si>
  <si>
    <t>회사 코드</t>
    <phoneticPr fontId="2" type="noConversion"/>
  </si>
  <si>
    <t>사업자번호</t>
    <phoneticPr fontId="2" type="noConversion"/>
  </si>
  <si>
    <t>주소</t>
    <phoneticPr fontId="2" type="noConversion"/>
  </si>
  <si>
    <t>대표자명</t>
    <phoneticPr fontId="2" type="noConversion"/>
  </si>
  <si>
    <t>전화번호</t>
    <phoneticPr fontId="2" type="noConversion"/>
  </si>
  <si>
    <t>COMPANY_NO</t>
    <phoneticPr fontId="2" type="noConversion"/>
  </si>
  <si>
    <t>회사 명</t>
    <phoneticPr fontId="2" type="noConversion"/>
  </si>
  <si>
    <t>회사 ID</t>
    <phoneticPr fontId="2" type="noConversion"/>
  </si>
  <si>
    <t>COMPANY_ID</t>
    <phoneticPr fontId="2" type="noConversion"/>
  </si>
  <si>
    <t>ADDRESS</t>
    <phoneticPr fontId="2" type="noConversion"/>
  </si>
  <si>
    <t>REPRESENTATIVE_NM</t>
    <phoneticPr fontId="2" type="noConversion"/>
  </si>
  <si>
    <t>NOTE</t>
    <phoneticPr fontId="2" type="noConversion"/>
  </si>
  <si>
    <t>TELEPHONE_NO</t>
    <phoneticPr fontId="2" type="noConversion"/>
  </si>
  <si>
    <t>회사 설명</t>
    <phoneticPr fontId="2" type="noConversion"/>
  </si>
  <si>
    <t>COMPANY_DSC</t>
    <phoneticPr fontId="2" type="noConversion"/>
  </si>
  <si>
    <t>도메인 명</t>
    <phoneticPr fontId="2" type="noConversion"/>
  </si>
  <si>
    <t>대표 전화번호</t>
    <phoneticPr fontId="2" type="noConversion"/>
  </si>
  <si>
    <t>COMPANY_NM</t>
    <phoneticPr fontId="2" type="noConversion"/>
  </si>
  <si>
    <t>CP00001</t>
    <phoneticPr fontId="2" type="noConversion"/>
  </si>
  <si>
    <t>CP00002</t>
    <phoneticPr fontId="2" type="noConversion"/>
  </si>
  <si>
    <t>CP00003</t>
    <phoneticPr fontId="2" type="noConversion"/>
  </si>
  <si>
    <t>DTCOMPANY</t>
    <phoneticPr fontId="2" type="noConversion"/>
  </si>
  <si>
    <t>PCT</t>
    <phoneticPr fontId="2" type="noConversion"/>
  </si>
  <si>
    <t>123-45-67890</t>
    <phoneticPr fontId="2" type="noConversion"/>
  </si>
  <si>
    <t>999-18-34634</t>
    <phoneticPr fontId="2" type="noConversion"/>
  </si>
  <si>
    <t>554-13-45675</t>
    <phoneticPr fontId="2" type="noConversion"/>
  </si>
  <si>
    <t>02-123-45678</t>
    <phoneticPr fontId="2" type="noConversion"/>
  </si>
  <si>
    <t>010-3454-1235</t>
    <phoneticPr fontId="2" type="noConversion"/>
  </si>
  <si>
    <t>디티컴퍼니㈜</t>
    <phoneticPr fontId="2" type="noConversion"/>
  </si>
  <si>
    <t>주식회사 피씨티</t>
    <phoneticPr fontId="2" type="noConversion"/>
  </si>
  <si>
    <t>서울</t>
    <phoneticPr fontId="2" type="noConversion"/>
  </si>
  <si>
    <t>부산</t>
    <phoneticPr fontId="2" type="noConversion"/>
  </si>
  <si>
    <t>최고관리자</t>
    <phoneticPr fontId="2" type="noConversion"/>
  </si>
  <si>
    <t>A사이트 관리자</t>
  </si>
  <si>
    <t>A</t>
  </si>
  <si>
    <t>A사이트 직원</t>
  </si>
  <si>
    <t>U</t>
  </si>
  <si>
    <t>au2000003</t>
  </si>
  <si>
    <t>B사이트 관리자</t>
  </si>
  <si>
    <t>au2000004</t>
    <phoneticPr fontId="2" type="noConversion"/>
  </si>
  <si>
    <t>레포트 관리</t>
    <phoneticPr fontId="2" type="noConversion"/>
  </si>
  <si>
    <t>T_REPORT</t>
    <phoneticPr fontId="2" type="noConversion"/>
  </si>
  <si>
    <t>비밀번호 초기화 관리</t>
    <phoneticPr fontId="2" type="noConversion"/>
  </si>
  <si>
    <t>초기화 ID</t>
    <phoneticPr fontId="2" type="noConversion"/>
  </si>
  <si>
    <t>카운트</t>
    <phoneticPr fontId="2" type="noConversion"/>
  </si>
  <si>
    <t>레포트 ID</t>
    <phoneticPr fontId="2" type="noConversion"/>
  </si>
  <si>
    <t>레포트 명</t>
    <phoneticPr fontId="2" type="noConversion"/>
  </si>
  <si>
    <t>레포트 URL</t>
    <phoneticPr fontId="2" type="noConversion"/>
  </si>
  <si>
    <t>레포트 사이즈</t>
    <phoneticPr fontId="2" type="noConversion"/>
  </si>
  <si>
    <t>REPORT_ID</t>
    <phoneticPr fontId="2" type="noConversion"/>
  </si>
  <si>
    <t>REPORT_NM</t>
    <phoneticPr fontId="2" type="noConversion"/>
  </si>
  <si>
    <t>REPORT_URL</t>
    <phoneticPr fontId="2" type="noConversion"/>
  </si>
  <si>
    <t>REPORT_SIZE</t>
    <phoneticPr fontId="2" type="noConversion"/>
  </si>
  <si>
    <t>RESET_ID</t>
    <phoneticPr fontId="2" type="noConversion"/>
  </si>
  <si>
    <t>RESET_CNT</t>
    <phoneticPr fontId="2" type="noConversion"/>
  </si>
  <si>
    <t>T_RESET_PASSWORD</t>
    <phoneticPr fontId="2" type="noConversion"/>
  </si>
  <si>
    <t>승인 여부</t>
    <phoneticPr fontId="2" type="noConversion"/>
  </si>
  <si>
    <t>APPROVAL_YN</t>
    <phoneticPr fontId="2" type="noConversion"/>
  </si>
  <si>
    <t>알람</t>
    <phoneticPr fontId="2" type="noConversion"/>
  </si>
  <si>
    <t>mn5000012</t>
  </si>
  <si>
    <t>mn5000013</t>
  </si>
  <si>
    <t>mn5000014</t>
  </si>
  <si>
    <t>mn5000015</t>
  </si>
  <si>
    <t>mn5000016</t>
  </si>
  <si>
    <t>mn5000017</t>
  </si>
  <si>
    <t>mn5000018</t>
  </si>
  <si>
    <t>mn5000019</t>
  </si>
  <si>
    <t>mn5000020</t>
  </si>
  <si>
    <t>아이콘</t>
    <phoneticPr fontId="2" type="noConversion"/>
  </si>
  <si>
    <t>아이콘 명</t>
    <phoneticPr fontId="2" type="noConversion"/>
  </si>
  <si>
    <t>ICON_NM</t>
    <phoneticPr fontId="2" type="noConversion"/>
  </si>
  <si>
    <t>system</t>
  </si>
  <si>
    <t>loglist</t>
  </si>
  <si>
    <t>T_ALARM</t>
    <phoneticPr fontId="2" type="noConversion"/>
  </si>
  <si>
    <t>알람 ID</t>
    <phoneticPr fontId="2" type="noConversion"/>
  </si>
  <si>
    <t>보내는 사용자 ID</t>
    <phoneticPr fontId="2" type="noConversion"/>
  </si>
  <si>
    <t>수정 일시</t>
    <phoneticPr fontId="2" type="noConversion"/>
  </si>
  <si>
    <t>ALARM_ID</t>
    <phoneticPr fontId="2" type="noConversion"/>
  </si>
  <si>
    <t>RECIPIENT_ID</t>
    <phoneticPr fontId="2" type="noConversion"/>
  </si>
  <si>
    <t>받는 사용자 ID</t>
    <phoneticPr fontId="2" type="noConversion"/>
  </si>
  <si>
    <t>SENDER_ID</t>
    <phoneticPr fontId="2" type="noConversion"/>
  </si>
  <si>
    <t>확인 여부</t>
    <phoneticPr fontId="2" type="noConversion"/>
  </si>
  <si>
    <t>CHECK_YN</t>
    <phoneticPr fontId="2" type="noConversion"/>
  </si>
  <si>
    <t>알람 구분</t>
    <phoneticPr fontId="2" type="noConversion"/>
  </si>
  <si>
    <t>ALARM_SE</t>
    <phoneticPr fontId="2" type="noConversion"/>
  </si>
  <si>
    <t>mn5000000</t>
    <phoneticPr fontId="2" type="noConversion"/>
  </si>
  <si>
    <t>jinix55</t>
    <phoneticPr fontId="2" type="noConversion"/>
  </si>
  <si>
    <t>DTCOMPANY</t>
  </si>
  <si>
    <t>PCT</t>
  </si>
  <si>
    <t>EMAIL</t>
    <phoneticPr fontId="2" type="noConversion"/>
  </si>
  <si>
    <t>PHONE</t>
    <phoneticPr fontId="2" type="noConversion"/>
  </si>
  <si>
    <t>jinix55@gmail.com</t>
    <phoneticPr fontId="2" type="noConversion"/>
  </si>
  <si>
    <t>admin@pplus.com</t>
    <phoneticPr fontId="2" type="noConversion"/>
  </si>
  <si>
    <t>system@pplus.com</t>
    <phoneticPr fontId="2" type="noConversion"/>
  </si>
  <si>
    <t>02-000-0000</t>
    <phoneticPr fontId="2" type="noConversion"/>
  </si>
  <si>
    <t>010-5327-3000</t>
    <phoneticPr fontId="2" type="noConversion"/>
  </si>
  <si>
    <t>010-9999-0000</t>
    <phoneticPr fontId="2" type="noConversion"/>
  </si>
  <si>
    <t>010-9999-0001</t>
  </si>
  <si>
    <t>010-9999-0002</t>
  </si>
  <si>
    <t>010-9999-0003</t>
  </si>
  <si>
    <t>010-9999-0004</t>
  </si>
  <si>
    <t>010-9999-0005</t>
  </si>
  <si>
    <t>010-9999-0006</t>
  </si>
  <si>
    <t>010-9999-0007</t>
  </si>
  <si>
    <t>010-9999-0008</t>
  </si>
  <si>
    <t>010-9999-0009</t>
  </si>
  <si>
    <t>010-9999-0010</t>
  </si>
  <si>
    <t>010-9999-0011</t>
  </si>
  <si>
    <t>010-9999-0012</t>
  </si>
  <si>
    <t>010-9999-0013</t>
  </si>
  <si>
    <t>010-9999-0014</t>
  </si>
  <si>
    <t>010-9999-0015</t>
  </si>
  <si>
    <t>010-9999-0016</t>
  </si>
  <si>
    <t>010-9999-0017</t>
  </si>
  <si>
    <t>이메일</t>
    <phoneticPr fontId="2" type="noConversion"/>
  </si>
  <si>
    <t>연락처</t>
    <phoneticPr fontId="2" type="noConversion"/>
  </si>
  <si>
    <t>레포트 타입</t>
    <phoneticPr fontId="2" type="noConversion"/>
  </si>
  <si>
    <t>REPORT_TYPE</t>
    <phoneticPr fontId="2" type="noConversion"/>
  </si>
  <si>
    <t>레포트 설명</t>
    <phoneticPr fontId="2" type="noConversion"/>
  </si>
  <si>
    <t>REPORT_DSC</t>
    <phoneticPr fontId="2" type="noConversion"/>
  </si>
  <si>
    <t>PPLUS</t>
  </si>
  <si>
    <t>피플러스</t>
  </si>
  <si>
    <t>피플러스</t>
    <phoneticPr fontId="2" type="noConversion"/>
  </si>
  <si>
    <t>샘플 회사</t>
    <phoneticPr fontId="2" type="noConversion"/>
  </si>
  <si>
    <t>샘플 회사</t>
    <phoneticPr fontId="2" type="noConversion"/>
  </si>
  <si>
    <t>pplus!1</t>
    <phoneticPr fontId="2" type="noConversion"/>
  </si>
  <si>
    <t>2021-12-16</t>
    <phoneticPr fontId="2" type="noConversion"/>
  </si>
  <si>
    <t>T_PACKAGING_CODE</t>
    <phoneticPr fontId="2" type="noConversion"/>
  </si>
  <si>
    <t>소속 회사 코드</t>
    <phoneticPr fontId="2" type="noConversion"/>
  </si>
  <si>
    <t>제품 관리</t>
    <phoneticPr fontId="2" type="noConversion"/>
  </si>
  <si>
    <t>제품 관리</t>
    <phoneticPr fontId="2" type="noConversion"/>
  </si>
  <si>
    <t>제품 ID</t>
    <phoneticPr fontId="2" type="noConversion"/>
  </si>
  <si>
    <t>제품 명</t>
    <phoneticPr fontId="2" type="noConversion"/>
  </si>
  <si>
    <t>T_SUPPLIER</t>
    <phoneticPr fontId="2" type="noConversion"/>
  </si>
  <si>
    <t>SUPPLIER_ID</t>
  </si>
  <si>
    <t>SUPPLIER_NM</t>
  </si>
  <si>
    <t>SUPPLIER_DSC</t>
  </si>
  <si>
    <t>SUPPLIER_CODE</t>
  </si>
  <si>
    <t>SUPPLIER_NO</t>
    <phoneticPr fontId="2" type="noConversion"/>
  </si>
  <si>
    <t>공급 업체 관리</t>
  </si>
  <si>
    <t>공급 업체 관리</t>
    <phoneticPr fontId="2" type="noConversion"/>
  </si>
  <si>
    <t>제품 코드 관리</t>
  </si>
  <si>
    <t>제품 코드 관리</t>
    <phoneticPr fontId="2" type="noConversion"/>
  </si>
  <si>
    <t>소속 회사 코드</t>
  </si>
  <si>
    <t>UP_COMPANY_CODE</t>
  </si>
  <si>
    <t>UP_COMPANY_CODE</t>
    <phoneticPr fontId="2" type="noConversion"/>
  </si>
  <si>
    <t>코드 ID</t>
    <phoneticPr fontId="2" type="noConversion"/>
  </si>
  <si>
    <t>공급 업체 담당자 관리</t>
    <phoneticPr fontId="2" type="noConversion"/>
  </si>
  <si>
    <t>T_SUPPLIER_MANAGER</t>
    <phoneticPr fontId="2" type="noConversion"/>
  </si>
  <si>
    <t>담당자 ID</t>
    <phoneticPr fontId="2" type="noConversion"/>
  </si>
  <si>
    <t>담당자 명</t>
    <phoneticPr fontId="2" type="noConversion"/>
  </si>
  <si>
    <t>담당자 연락처</t>
    <phoneticPr fontId="2" type="noConversion"/>
  </si>
  <si>
    <t>담당자 메일</t>
    <phoneticPr fontId="2" type="noConversion"/>
  </si>
  <si>
    <t>담당자 부서</t>
    <phoneticPr fontId="2" type="noConversion"/>
  </si>
  <si>
    <t>담당자 직위</t>
    <phoneticPr fontId="2" type="noConversion"/>
  </si>
  <si>
    <t>MANAGER_NM</t>
    <phoneticPr fontId="2" type="noConversion"/>
  </si>
  <si>
    <t>MANAGER_PHONE</t>
    <phoneticPr fontId="2" type="noConversion"/>
  </si>
  <si>
    <t>MANAGER_MAIL</t>
    <phoneticPr fontId="2" type="noConversion"/>
  </si>
  <si>
    <t>MANAGER_DEPT</t>
    <phoneticPr fontId="2" type="noConversion"/>
  </si>
  <si>
    <t>MANAGER_PSTN</t>
    <phoneticPr fontId="2" type="noConversion"/>
  </si>
  <si>
    <t>코드 키</t>
  </si>
  <si>
    <t>코드 키</t>
    <phoneticPr fontId="2" type="noConversion"/>
  </si>
  <si>
    <t>CODE_KEY</t>
  </si>
  <si>
    <t>CODE_KEY</t>
    <phoneticPr fontId="2" type="noConversion"/>
  </si>
  <si>
    <t>환경부 코드 관리</t>
  </si>
  <si>
    <t>환경부 코드 관리</t>
    <phoneticPr fontId="2" type="noConversion"/>
  </si>
  <si>
    <t>T_ENVIRONMENT_CODE</t>
    <phoneticPr fontId="2" type="noConversion"/>
  </si>
  <si>
    <t>개정 월</t>
  </si>
  <si>
    <t>개정 월</t>
    <phoneticPr fontId="2" type="noConversion"/>
  </si>
  <si>
    <t>개정 년</t>
  </si>
  <si>
    <t>개정 년</t>
    <phoneticPr fontId="2" type="noConversion"/>
  </si>
  <si>
    <t>VARCHAR(4)</t>
    <phoneticPr fontId="2" type="noConversion"/>
  </si>
  <si>
    <t>VARCHAR(2)</t>
    <phoneticPr fontId="2" type="noConversion"/>
  </si>
  <si>
    <t>REVISION_YEAR</t>
  </si>
  <si>
    <t>REVISION_YEAR</t>
    <phoneticPr fontId="2" type="noConversion"/>
  </si>
  <si>
    <t>REVISION_MONTH</t>
  </si>
  <si>
    <t>REVISION_MONTH</t>
    <phoneticPr fontId="2" type="noConversion"/>
  </si>
  <si>
    <t>포장재질구조증명서</t>
  </si>
  <si>
    <t>포장재질구조증명서</t>
    <phoneticPr fontId="2" type="noConversion"/>
  </si>
  <si>
    <t>공인시험성적서</t>
  </si>
  <si>
    <t>공인시험성적서</t>
    <phoneticPr fontId="2" type="noConversion"/>
  </si>
  <si>
    <t>신고허가서류</t>
  </si>
  <si>
    <t>신고허가서류</t>
    <phoneticPr fontId="2" type="noConversion"/>
  </si>
  <si>
    <t>RPT_MAT_STRUCT</t>
  </si>
  <si>
    <t>RPT_DEV_ANAL</t>
  </si>
  <si>
    <t>RPT_VISUAL_JUDG</t>
  </si>
  <si>
    <t>RPT_TEST</t>
  </si>
  <si>
    <t>RPT_PERMISSION</t>
  </si>
  <si>
    <t>RPT_ETC</t>
  </si>
  <si>
    <t>기기분석증명서</t>
  </si>
  <si>
    <t>기기분석증명서</t>
    <phoneticPr fontId="2" type="noConversion"/>
  </si>
  <si>
    <t>기타서류</t>
  </si>
  <si>
    <t>기타서류</t>
    <phoneticPr fontId="2" type="noConversion"/>
  </si>
  <si>
    <t>육안판정서</t>
    <phoneticPr fontId="2" type="noConversion"/>
  </si>
  <si>
    <t>레포트</t>
  </si>
  <si>
    <t>/report</t>
  </si>
  <si>
    <t>{"attr":{"insert":true,"update":true,"detail":true,"delete":true}}</t>
  </si>
  <si>
    <t>chat</t>
  </si>
  <si>
    <t>A회사 레포트 1번</t>
  </si>
  <si>
    <t>/report/reportView/test01</t>
  </si>
  <si>
    <t>레포트 화면</t>
  </si>
  <si>
    <t>L</t>
  </si>
  <si>
    <t>A회사 레포트 2번</t>
  </si>
  <si>
    <t>/report/reportView/rp2100010</t>
  </si>
  <si>
    <t>A회사 레포트 3번</t>
  </si>
  <si>
    <t>/report/reportView/rp2100011</t>
  </si>
  <si>
    <t>B회사  레포트 1번</t>
  </si>
  <si>
    <t>/report/reportView/1</t>
  </si>
  <si>
    <t>B회사 레포트1번</t>
  </si>
  <si>
    <t>B회사 레포트 2번</t>
  </si>
  <si>
    <t>/report/reportView/2</t>
  </si>
  <si>
    <t>B회사 레포트2번</t>
  </si>
  <si>
    <t>C회사 레포트 1번</t>
  </si>
  <si>
    <t>/report/reportView/3</t>
  </si>
  <si>
    <t>공급 업체</t>
  </si>
  <si>
    <t>/supplier</t>
  </si>
  <si>
    <t>myself</t>
  </si>
  <si>
    <t>/supplier/supplier</t>
  </si>
  <si>
    <t>/system/packagingCode</t>
  </si>
  <si>
    <t>/system/environmentCode</t>
  </si>
  <si>
    <t>상품</t>
  </si>
  <si>
    <t>/product</t>
  </si>
  <si>
    <t>상품 관리</t>
  </si>
  <si>
    <t>/product/prodList</t>
  </si>
  <si>
    <t>상품 이미지</t>
  </si>
  <si>
    <t>/product/prodImage</t>
  </si>
  <si>
    <t>비밀번호 변경</t>
  </si>
  <si>
    <t>/member/pwdChange</t>
  </si>
  <si>
    <t>F</t>
  </si>
  <si>
    <t>{"attr":{"insert":true,"update":true,"delete":true,"detail":true}}</t>
  </si>
  <si>
    <t>HOME</t>
  </si>
  <si>
    <t>계정관리</t>
  </si>
  <si>
    <t>/member</t>
  </si>
  <si>
    <t>user</t>
  </si>
  <si>
    <t>/member/member</t>
  </si>
  <si>
    <t>시스템관리</t>
  </si>
  <si>
    <t>/system</t>
  </si>
  <si>
    <t>회사관리</t>
  </si>
  <si>
    <t>/system/company</t>
  </si>
  <si>
    <t>그룹관리</t>
  </si>
  <si>
    <t>/system/role</t>
  </si>
  <si>
    <t>공통 코드 관리</t>
  </si>
  <si>
    <t>/system/code</t>
  </si>
  <si>
    <t>휴일관리</t>
  </si>
  <si>
    <t>/system/holiday</t>
  </si>
  <si>
    <t>메뉴관리</t>
  </si>
  <si>
    <t>/menu</t>
  </si>
  <si>
    <t>menu</t>
  </si>
  <si>
    <t>/menu/menu</t>
  </si>
  <si>
    <t>레포트관리</t>
  </si>
  <si>
    <t>/menu/report</t>
  </si>
  <si>
    <t>로그관리</t>
  </si>
  <si>
    <t>/log</t>
  </si>
  <si>
    <t>로그인이력관리</t>
  </si>
  <si>
    <t>/log/loginHst</t>
  </si>
  <si>
    <t>작업이력관리</t>
  </si>
  <si>
    <t>/log/jobHst</t>
  </si>
  <si>
    <t>게시판관리</t>
  </si>
  <si>
    <t>/board</t>
  </si>
  <si>
    <t>board</t>
  </si>
  <si>
    <t>공지사항</t>
  </si>
  <si>
    <t>/board/notice</t>
  </si>
  <si>
    <t>FAQ</t>
  </si>
  <si>
    <t>/board/faq</t>
  </si>
  <si>
    <t>QNA</t>
  </si>
  <si>
    <t>/board/qna</t>
  </si>
  <si>
    <t>알람관리</t>
  </si>
  <si>
    <t>/alarm</t>
  </si>
  <si>
    <t>alarm</t>
  </si>
  <si>
    <t>mn5000021</t>
  </si>
  <si>
    <t>/alarm/alarm</t>
  </si>
  <si>
    <t>L</t>
    <phoneticPr fontId="2" type="noConversion"/>
  </si>
  <si>
    <t>mn5000022</t>
  </si>
  <si>
    <t>mn5000023</t>
  </si>
  <si>
    <t>mn5000024</t>
  </si>
  <si>
    <t>mn5000025</t>
  </si>
  <si>
    <t>mn5000026</t>
  </si>
  <si>
    <t>mn5000027</t>
  </si>
  <si>
    <t>mn5000028</t>
  </si>
  <si>
    <t>mn5000029</t>
  </si>
  <si>
    <t>mn5000030</t>
  </si>
  <si>
    <t>mn5000031</t>
  </si>
  <si>
    <t>mn5000032</t>
  </si>
  <si>
    <t>mn5000033</t>
  </si>
  <si>
    <t>mn5000034</t>
  </si>
  <si>
    <t>N</t>
    <phoneticPr fontId="2" type="noConversion"/>
  </si>
  <si>
    <t>mn5000035</t>
  </si>
  <si>
    <t>T_GROUP_MENU_AUTH</t>
    <phoneticPr fontId="2" type="noConversion"/>
  </si>
  <si>
    <t>mn5000025</t>
    <phoneticPr fontId="2" type="noConversion"/>
  </si>
  <si>
    <t>mn5000001</t>
    <phoneticPr fontId="2" type="noConversion"/>
  </si>
  <si>
    <t>육안판정서</t>
    <phoneticPr fontId="2" type="noConversion"/>
  </si>
  <si>
    <t>GROUP_ID</t>
    <phoneticPr fontId="2" type="noConversion"/>
  </si>
  <si>
    <t>Y</t>
    <phoneticPr fontId="2" type="noConversion"/>
  </si>
  <si>
    <t>SYSTEM</t>
    <phoneticPr fontId="2" type="noConversion"/>
  </si>
  <si>
    <t>NOW()</t>
    <phoneticPr fontId="2" type="noConversion"/>
  </si>
  <si>
    <t>그룹 권한</t>
    <phoneticPr fontId="2" type="noConversion"/>
  </si>
  <si>
    <t>그룹 메뉴 권한</t>
    <phoneticPr fontId="2" type="noConversion"/>
  </si>
  <si>
    <t>종이팩</t>
    <phoneticPr fontId="2" type="noConversion"/>
  </si>
  <si>
    <t>유리병</t>
    <phoneticPr fontId="2" type="noConversion"/>
  </si>
  <si>
    <t>몸체</t>
    <phoneticPr fontId="2" type="noConversion"/>
  </si>
  <si>
    <t>우수</t>
    <phoneticPr fontId="2" type="noConversion"/>
  </si>
  <si>
    <t>어려움</t>
    <phoneticPr fontId="2" type="noConversion"/>
  </si>
  <si>
    <t>알루미늄 첩합 구조 미사용</t>
  </si>
  <si>
    <t>백색을 제외한 펄프를 사용한 제품</t>
  </si>
  <si>
    <t>보통</t>
    <phoneticPr fontId="2" type="noConversion"/>
  </si>
  <si>
    <t>미사용</t>
    <phoneticPr fontId="2" type="noConversion"/>
  </si>
  <si>
    <t xml:space="preserve">마개 및 잡자재의 중량이 전체 중량(몸체와 분리 가능한 마개 포함)의 10% 이내인 경우 </t>
  </si>
  <si>
    <t>몸체와 분리 불가능한 PE재질의 마개 및 잡자개가 전체중량의 10% 이내</t>
  </si>
  <si>
    <t>몸체와 분리가 불가능한 합성수지 마개 또는 성형 구조물</t>
  </si>
  <si>
    <t xml:space="preserve">마개 및 잡자재의 중량이 전체 중량(몸체와 분리 가능한 마개 포함)의 10% 이상인 경우 </t>
    <phoneticPr fontId="2" type="noConversion"/>
  </si>
  <si>
    <t>GROUP_ID</t>
    <phoneticPr fontId="2" type="noConversion"/>
  </si>
  <si>
    <t>PA</t>
    <phoneticPr fontId="2" type="noConversion"/>
  </si>
  <si>
    <t>알루미늄 첩합 구조 사용</t>
    <phoneticPr fontId="2" type="noConversion"/>
  </si>
  <si>
    <t>PA_B</t>
    <phoneticPr fontId="2" type="noConversion"/>
  </si>
  <si>
    <t>PA_B_B_01</t>
    <phoneticPr fontId="2" type="noConversion"/>
  </si>
  <si>
    <t>PA_B_B</t>
    <phoneticPr fontId="2" type="noConversion"/>
  </si>
  <si>
    <t>PA_G</t>
    <phoneticPr fontId="2" type="noConversion"/>
  </si>
  <si>
    <t>PA_G_B</t>
    <phoneticPr fontId="2" type="noConversion"/>
  </si>
  <si>
    <t>PA_G_C</t>
    <phoneticPr fontId="2" type="noConversion"/>
  </si>
  <si>
    <t>PA_G_D</t>
    <phoneticPr fontId="2" type="noConversion"/>
  </si>
  <si>
    <t>PA_G_B_01</t>
    <phoneticPr fontId="2" type="noConversion"/>
  </si>
  <si>
    <t>PA_G_C_01</t>
    <phoneticPr fontId="2" type="noConversion"/>
  </si>
  <si>
    <t>PA_G_C_02</t>
    <phoneticPr fontId="2" type="noConversion"/>
  </si>
  <si>
    <t>PA_G_D_01</t>
    <phoneticPr fontId="2" type="noConversion"/>
  </si>
  <si>
    <t>PA_G_D_02</t>
    <phoneticPr fontId="2" type="noConversion"/>
  </si>
  <si>
    <t>GL</t>
    <phoneticPr fontId="2" type="noConversion"/>
  </si>
  <si>
    <t>라벨</t>
    <phoneticPr fontId="2" type="noConversion"/>
  </si>
  <si>
    <t>무색</t>
    <phoneticPr fontId="2" type="noConversion"/>
  </si>
  <si>
    <t>녹색</t>
    <phoneticPr fontId="2" type="noConversion"/>
  </si>
  <si>
    <t>갈색</t>
    <phoneticPr fontId="2" type="noConversion"/>
  </si>
  <si>
    <t>무색, 갈색, 녹색 이외의 색상</t>
  </si>
  <si>
    <t>표면코팅 또는 도색</t>
  </si>
  <si>
    <t>미사용(유통기한 및 제조일자만 표시된 경우 포함)</t>
  </si>
  <si>
    <t>종이재질</t>
  </si>
  <si>
    <t>절취선을 포함한비접(점)착식 합성수지 재질</t>
  </si>
  <si>
    <t>절취선을 포함하지 않은 비접(점)착식 합성수지 재질</t>
  </si>
  <si>
    <t xml:space="preserve">접(점)착제가 사용된 합성수지 재질로서라벨 분리배출 유도문구를 기제하지 않은 경우 </t>
  </si>
  <si>
    <t>접(점)착제가 사용된 합성수지 재질로서 몸체와 분리 불가능한 경우</t>
  </si>
  <si>
    <t>몸체에 직접 인쇄(유통기간, 제조일자 표시 제외)</t>
  </si>
  <si>
    <t>금속혼입재질</t>
  </si>
  <si>
    <t>PVC계열</t>
  </si>
  <si>
    <t>뚜껑 테 일체형 구조</t>
  </si>
  <si>
    <t>뚜껑 테 일체형 외 몸체와 분리가능한 마개 및 잡자재 (재질 구분 불필요)</t>
  </si>
  <si>
    <t>합성수지를 덧씌운 금속 마개</t>
  </si>
  <si>
    <t>뚜껑·테 분리형</t>
  </si>
  <si>
    <t>몸체와 분리불가능한 마개 및 잡자재 (재질 구분 불필요)</t>
  </si>
  <si>
    <t>GL_B</t>
    <phoneticPr fontId="2" type="noConversion"/>
  </si>
  <si>
    <t>GL_B_B</t>
    <phoneticPr fontId="2" type="noConversion"/>
  </si>
  <si>
    <t>GL_B_D</t>
    <phoneticPr fontId="2" type="noConversion"/>
  </si>
  <si>
    <t>GL_B_B_01</t>
    <phoneticPr fontId="2" type="noConversion"/>
  </si>
  <si>
    <t>GL_B_B_02</t>
  </si>
  <si>
    <t>GL_B_B_03</t>
  </si>
  <si>
    <t>GL_B_D_01</t>
    <phoneticPr fontId="2" type="noConversion"/>
  </si>
  <si>
    <t>GL_B_D_02</t>
    <phoneticPr fontId="2" type="noConversion"/>
  </si>
  <si>
    <t>GL_G</t>
    <phoneticPr fontId="2" type="noConversion"/>
  </si>
  <si>
    <t>GL_L</t>
    <phoneticPr fontId="2" type="noConversion"/>
  </si>
  <si>
    <t>CA</t>
    <phoneticPr fontId="2" type="noConversion"/>
  </si>
  <si>
    <t>몸체</t>
  </si>
  <si>
    <t>몸체</t>
    <phoneticPr fontId="2" type="noConversion"/>
  </si>
  <si>
    <t>우수</t>
  </si>
  <si>
    <t>우수</t>
    <phoneticPr fontId="2" type="noConversion"/>
  </si>
  <si>
    <t>어려움</t>
  </si>
  <si>
    <t>어려움</t>
    <phoneticPr fontId="2" type="noConversion"/>
  </si>
  <si>
    <t>보통</t>
  </si>
  <si>
    <t>보통</t>
    <phoneticPr fontId="2" type="noConversion"/>
  </si>
  <si>
    <t>금속 철캔</t>
  </si>
  <si>
    <t>철 이외의 복합제질</t>
  </si>
  <si>
    <t>라벨</t>
  </si>
  <si>
    <t>라벨</t>
    <phoneticPr fontId="2" type="noConversion"/>
  </si>
  <si>
    <t>몸체에 직접 인쇄</t>
  </si>
  <si>
    <t>라벨 부착 (라벨재질 구분 불필요)</t>
  </si>
  <si>
    <t>몸체와 동일한 재질</t>
  </si>
  <si>
    <t>알루미늄 재질</t>
  </si>
  <si>
    <t>철, 알루미늄 이외의 재질(마개 잡자재, 재질 구분 불필요)</t>
  </si>
  <si>
    <t>금속캔(알루미늄)</t>
    <phoneticPr fontId="2" type="noConversion"/>
  </si>
  <si>
    <t>AL</t>
    <phoneticPr fontId="2" type="noConversion"/>
  </si>
  <si>
    <t>몸체와 동일한 재질의 라벨</t>
  </si>
  <si>
    <t>몸체와 다른 재질로서 몸체와 분리가 가능한 라벨 (재질 구분 불필요)</t>
  </si>
  <si>
    <t>몸체와 다른 재질로서 몸체와 분리가 불가능한 경우</t>
  </si>
  <si>
    <t>금속 알루미늄 캔</t>
  </si>
  <si>
    <t>알루미늄 이외의 복합재질 구조 (재질 구분 불필요)</t>
  </si>
  <si>
    <t>몸체와 다른재질로서 분리 가능 (재질, 마개, 잡자재 구분 불필요)</t>
  </si>
  <si>
    <t>일반 발포합성수지 단일·복합재질</t>
  </si>
  <si>
    <t>SY</t>
    <phoneticPr fontId="2" type="noConversion"/>
  </si>
  <si>
    <t xml:space="preserve">백색 EPS </t>
  </si>
  <si>
    <t>백색 EPE</t>
  </si>
  <si>
    <t>백색 EPP</t>
  </si>
  <si>
    <t>기타 단일재질 백색</t>
  </si>
  <si>
    <t>검은색 EPE</t>
  </si>
  <si>
    <t>검은색 EPP</t>
  </si>
  <si>
    <t>복합재질 구조(기타 재질과의 조합 포함)로서 분리 가능한 경우</t>
  </si>
  <si>
    <t>복합재질 구조(기타 재질과의 조합 포함)로서 분리 불가능한 경우</t>
  </si>
  <si>
    <t>백색 이외의 색상(재질, 색상 구분 불필요)</t>
  </si>
  <si>
    <t>라벨, 마개및잡자재</t>
  </si>
  <si>
    <t>직접 인쇄(부분인쇄)</t>
  </si>
  <si>
    <t>몸체와 다른 재질로서 몸체와 분리가 가능(라벨, 마개, 잡자재, 재질 구분불필요)</t>
  </si>
  <si>
    <t>몸체와 다른 재질의 라벨로서 몸체와 분리 불가능 (재질구분 불필요)</t>
  </si>
  <si>
    <t>PVC계열의 재질</t>
  </si>
  <si>
    <t>폴리스티렌페이퍼(PSP)</t>
  </si>
  <si>
    <t>PO</t>
    <phoneticPr fontId="2" type="noConversion"/>
  </si>
  <si>
    <t>백색 단일재질</t>
  </si>
  <si>
    <t>복합재질 구조(기타 재질과의 조합 포함)로서 분리가능한 경우</t>
  </si>
  <si>
    <t>백색 이외의 색상(색상 구분 불필요)</t>
  </si>
  <si>
    <t>최우수</t>
    <phoneticPr fontId="2" type="noConversion"/>
  </si>
  <si>
    <t>몸체와 동일한 재질로써 분리가 가능한 경우</t>
  </si>
  <si>
    <t>몸체와 다른 재질로써 분리가 가능한 경우(재질 구분 불필요)</t>
  </si>
  <si>
    <t>직접인쇄(부분인쇄)</t>
  </si>
  <si>
    <t>몸체와 동일한 재질로서 몸체와 분리가 불가능한 경우</t>
  </si>
  <si>
    <t>몸체와 다른 재질로서 몸체와 분리 불가능(라벨 재질구분 불필요)</t>
  </si>
  <si>
    <t>PVC 계열 재질</t>
  </si>
  <si>
    <t>페트병</t>
    <phoneticPr fontId="2" type="noConversion"/>
  </si>
  <si>
    <t>PE</t>
    <phoneticPr fontId="2" type="noConversion"/>
  </si>
  <si>
    <t>단일재질 무색</t>
  </si>
  <si>
    <t>단일재질 녹색(먹는샘물, 음료류 제외)</t>
  </si>
  <si>
    <t>PET-G 재질 혼합</t>
  </si>
  <si>
    <t>유색(먹는샘물, 음료류)</t>
  </si>
  <si>
    <t>녹색 이외의 유색(먹는샘물, 음료류 제외)</t>
  </si>
  <si>
    <t>복합재질</t>
  </si>
  <si>
    <t xml:space="preserve">비중 1미만, 비접(점)착식 라벨 (절취선 포함) </t>
  </si>
  <si>
    <t xml:space="preserve">비중 1미만 0.5% 미만 열알칼리성 분리 접착제 사용 (가장자리 미도포- 절취선 포함) </t>
  </si>
  <si>
    <t>비중 1 미만, 열알칼리성 분리 접(점)착제 사용도포면적: 전체의 20% 라벨의 60% 이하), (가장자리 미도포- 절취선 포함)</t>
  </si>
  <si>
    <t>비중 1 미만, 비접(점)착식 라벨 (절취선 없음)</t>
  </si>
  <si>
    <t>비중 1 미만 열알칼리성 분리 접(점)착제 사용 (접(점)착제 도표면적: 전체의 20% 라벨의 60% 이하), (가장자리 도포)</t>
  </si>
  <si>
    <t>비중 1미만, 열알칼리성 분리 접(점)착제 사용(접(점)착제 도표면적: 전체의 20%, 라벨의 60% 초과)</t>
  </si>
  <si>
    <t xml:space="preserve">비중 1 이상의 합성수지 (절취선 포함) (색상,재질 구분 불필요) </t>
  </si>
  <si>
    <t xml:space="preserve">비중 1이상의 합성수지 (절취선이 없거나 가장자리 도포) (재질 구분 불필요) </t>
  </si>
  <si>
    <t>열알칼리성 분리가 불가능한 접(점)착제 사용</t>
  </si>
  <si>
    <t>직접 인쇄(유통기간 및 제조일자 표시 제외)</t>
  </si>
  <si>
    <t>PVC 계열의 재질</t>
  </si>
  <si>
    <t>TR</t>
    <phoneticPr fontId="2" type="noConversion"/>
  </si>
  <si>
    <t>PET 재질</t>
  </si>
  <si>
    <t>PP 재질</t>
  </si>
  <si>
    <t>PS 재질</t>
  </si>
  <si>
    <t>기타 단일재질</t>
  </si>
  <si>
    <t>단일재질 무색 페트</t>
  </si>
  <si>
    <t>PET-G 수질 혼합</t>
  </si>
  <si>
    <t>유색 PET 재질</t>
  </si>
  <si>
    <t>몸체가 PET 재질- 미사용</t>
  </si>
  <si>
    <t>몸체가 PET 재질- 비접(점)착식 (재질 구분 불필요)</t>
  </si>
  <si>
    <t>몸체가 PET 이외재질 - 미사용</t>
  </si>
  <si>
    <t>몸체가 PET 이외재질 - 몸체에 직접 인쇄</t>
  </si>
  <si>
    <t>몸체가 PET 이외재질 - 몸체와 동일한 재질 | 몸체가 PE /PP 재질이면서 라벨, 마개 및 잡자재에 몸체와 다른 올레핀계열(PE,PP 등) 재질이 혼합된 경우 동일한 재질로 인정)</t>
  </si>
  <si>
    <t>몸체가 PET 재질- 접(점)착식</t>
  </si>
  <si>
    <t>몸체가 PET 재질- 직접인쇄 (재질 구분 불필요)</t>
  </si>
  <si>
    <r>
      <rPr>
        <sz val="9"/>
        <color rgb="FF000000"/>
        <rFont val="맑은 고딕"/>
        <family val="3"/>
        <charset val="129"/>
      </rPr>
      <t>몸체가</t>
    </r>
    <r>
      <rPr>
        <sz val="9"/>
        <color rgb="FF000000"/>
        <rFont val="Arial"/>
        <family val="2"/>
      </rPr>
      <t xml:space="preserve"> PET </t>
    </r>
    <r>
      <rPr>
        <sz val="9"/>
        <color rgb="FF000000"/>
        <rFont val="맑은 고딕"/>
        <family val="3"/>
        <charset val="129"/>
      </rPr>
      <t>이외재질</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다른</t>
    </r>
    <r>
      <rPr>
        <sz val="9"/>
        <color rgb="FF000000"/>
        <rFont val="Arial"/>
        <family val="2"/>
      </rPr>
      <t xml:space="preserve"> </t>
    </r>
    <r>
      <rPr>
        <sz val="9"/>
        <color rgb="FF000000"/>
        <rFont val="맑은 고딕"/>
        <family val="3"/>
        <charset val="129"/>
      </rPr>
      <t>재질로써</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분리가</t>
    </r>
    <r>
      <rPr>
        <sz val="9"/>
        <color rgb="FF000000"/>
        <rFont val="Arial"/>
        <family val="2"/>
      </rPr>
      <t xml:space="preserve"> </t>
    </r>
    <r>
      <rPr>
        <sz val="9"/>
        <color rgb="FF000000"/>
        <rFont val="맑은 고딕"/>
        <family val="3"/>
        <charset val="129"/>
      </rPr>
      <t>가능</t>
    </r>
    <r>
      <rPr>
        <sz val="9"/>
        <color rgb="FF000000"/>
        <rFont val="Arial"/>
        <family val="2"/>
      </rPr>
      <t>(</t>
    </r>
    <r>
      <rPr>
        <sz val="9"/>
        <color rgb="FF000000"/>
        <rFont val="맑은 고딕"/>
        <family val="3"/>
        <charset val="129"/>
      </rPr>
      <t>재질</t>
    </r>
    <r>
      <rPr>
        <sz val="9"/>
        <color rgb="FF000000"/>
        <rFont val="Arial"/>
        <family val="2"/>
      </rPr>
      <t xml:space="preserve"> </t>
    </r>
    <r>
      <rPr>
        <sz val="9"/>
        <color rgb="FF000000"/>
        <rFont val="맑은 고딕"/>
        <family val="3"/>
        <charset val="129"/>
      </rPr>
      <t>구분</t>
    </r>
    <r>
      <rPr>
        <sz val="9"/>
        <color rgb="FF000000"/>
        <rFont val="Arial"/>
        <family val="2"/>
      </rPr>
      <t xml:space="preserve"> </t>
    </r>
    <r>
      <rPr>
        <sz val="9"/>
        <color rgb="FF000000"/>
        <rFont val="맑은 고딕"/>
        <family val="3"/>
        <charset val="129"/>
      </rPr>
      <t>불필요</t>
    </r>
    <r>
      <rPr>
        <sz val="9"/>
        <color rgb="FF000000"/>
        <rFont val="Arial"/>
        <family val="2"/>
      </rPr>
      <t>)</t>
    </r>
    <phoneticPr fontId="2" type="noConversion"/>
  </si>
  <si>
    <r>
      <rPr>
        <sz val="9"/>
        <color rgb="FF000000"/>
        <rFont val="맑은 고딕"/>
        <family val="3"/>
        <charset val="129"/>
      </rPr>
      <t>몸체가</t>
    </r>
    <r>
      <rPr>
        <sz val="9"/>
        <color rgb="FF000000"/>
        <rFont val="Arial"/>
        <family val="2"/>
      </rPr>
      <t xml:space="preserve"> PET </t>
    </r>
    <r>
      <rPr>
        <sz val="9"/>
        <color rgb="FF000000"/>
        <rFont val="맑은 고딕"/>
        <family val="3"/>
        <charset val="129"/>
      </rPr>
      <t>이외재질</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다른</t>
    </r>
    <r>
      <rPr>
        <sz val="9"/>
        <color rgb="FF000000"/>
        <rFont val="Arial"/>
        <family val="2"/>
      </rPr>
      <t xml:space="preserve"> </t>
    </r>
    <r>
      <rPr>
        <sz val="9"/>
        <color rgb="FF000000"/>
        <rFont val="맑은 고딕"/>
        <family val="3"/>
        <charset val="129"/>
      </rPr>
      <t>재질로써</t>
    </r>
    <r>
      <rPr>
        <sz val="9"/>
        <color rgb="FF000000"/>
        <rFont val="Arial"/>
        <family val="2"/>
      </rPr>
      <t xml:space="preserve"> </t>
    </r>
    <r>
      <rPr>
        <sz val="9"/>
        <color rgb="FF000000"/>
        <rFont val="맑은 고딕"/>
        <family val="3"/>
        <charset val="129"/>
      </rPr>
      <t>몸체와</t>
    </r>
    <r>
      <rPr>
        <sz val="9"/>
        <color rgb="FF000000"/>
        <rFont val="Arial"/>
        <family val="2"/>
      </rPr>
      <t xml:space="preserve"> </t>
    </r>
    <r>
      <rPr>
        <sz val="9"/>
        <color rgb="FF000000"/>
        <rFont val="맑은 고딕"/>
        <family val="3"/>
        <charset val="129"/>
      </rPr>
      <t>분리</t>
    </r>
    <r>
      <rPr>
        <sz val="9"/>
        <color rgb="FF000000"/>
        <rFont val="Arial"/>
        <family val="2"/>
      </rPr>
      <t xml:space="preserve"> </t>
    </r>
    <r>
      <rPr>
        <sz val="9"/>
        <color rgb="FF000000"/>
        <rFont val="맑은 고딕"/>
        <family val="3"/>
        <charset val="129"/>
      </rPr>
      <t>불가능하나</t>
    </r>
    <r>
      <rPr>
        <sz val="9"/>
        <color rgb="FF000000"/>
        <rFont val="Arial"/>
        <family val="2"/>
      </rPr>
      <t xml:space="preserve">, </t>
    </r>
    <r>
      <rPr>
        <sz val="9"/>
        <color rgb="FF000000"/>
        <rFont val="맑은 고딕"/>
        <family val="3"/>
        <charset val="129"/>
      </rPr>
      <t>어린이보호포장에</t>
    </r>
    <r>
      <rPr>
        <sz val="9"/>
        <color rgb="FF000000"/>
        <rFont val="Arial"/>
        <family val="2"/>
      </rPr>
      <t xml:space="preserve"> </t>
    </r>
    <r>
      <rPr>
        <sz val="9"/>
        <color rgb="FF000000"/>
        <rFont val="맑은 고딕"/>
        <family val="3"/>
        <charset val="129"/>
      </rPr>
      <t>관한</t>
    </r>
    <r>
      <rPr>
        <sz val="9"/>
        <color rgb="FF000000"/>
        <rFont val="Arial"/>
        <family val="2"/>
      </rPr>
      <t xml:space="preserve"> </t>
    </r>
    <r>
      <rPr>
        <sz val="9"/>
        <color rgb="FF000000"/>
        <rFont val="맑은 고딕"/>
        <family val="3"/>
        <charset val="129"/>
      </rPr>
      <t>안전기준</t>
    </r>
    <r>
      <rPr>
        <sz val="9"/>
        <color rgb="FF000000"/>
        <rFont val="Arial"/>
        <family val="2"/>
      </rPr>
      <t xml:space="preserve"> </t>
    </r>
    <r>
      <rPr>
        <sz val="9"/>
        <color rgb="FF000000"/>
        <rFont val="맑은 고딕"/>
        <family val="3"/>
        <charset val="129"/>
      </rPr>
      <t>준수를</t>
    </r>
    <r>
      <rPr>
        <sz val="9"/>
        <color rgb="FF000000"/>
        <rFont val="Arial"/>
        <family val="2"/>
      </rPr>
      <t xml:space="preserve"> </t>
    </r>
    <r>
      <rPr>
        <sz val="9"/>
        <color rgb="FF000000"/>
        <rFont val="맑은 고딕"/>
        <family val="3"/>
        <charset val="129"/>
      </rPr>
      <t>위한</t>
    </r>
    <r>
      <rPr>
        <sz val="9"/>
        <color rgb="FF000000"/>
        <rFont val="Arial"/>
        <family val="2"/>
      </rPr>
      <t xml:space="preserve"> </t>
    </r>
    <r>
      <rPr>
        <sz val="9"/>
        <color rgb="FF000000"/>
        <rFont val="맑은 고딕"/>
        <family val="3"/>
        <charset val="129"/>
      </rPr>
      <t>경우</t>
    </r>
    <r>
      <rPr>
        <sz val="9"/>
        <color rgb="FF000000"/>
        <rFont val="Arial"/>
        <family val="2"/>
      </rPr>
      <t>(</t>
    </r>
    <r>
      <rPr>
        <sz val="9"/>
        <color rgb="FF000000"/>
        <rFont val="맑은 고딕"/>
        <family val="3"/>
        <charset val="129"/>
      </rPr>
      <t>재질</t>
    </r>
    <r>
      <rPr>
        <sz val="9"/>
        <color rgb="FF000000"/>
        <rFont val="Arial"/>
        <family val="2"/>
      </rPr>
      <t xml:space="preserve"> </t>
    </r>
    <r>
      <rPr>
        <sz val="9"/>
        <color rgb="FF000000"/>
        <rFont val="맑은 고딕"/>
        <family val="3"/>
        <charset val="129"/>
      </rPr>
      <t>구분</t>
    </r>
    <r>
      <rPr>
        <sz val="9"/>
        <color rgb="FF000000"/>
        <rFont val="Arial"/>
        <family val="2"/>
      </rPr>
      <t xml:space="preserve"> </t>
    </r>
    <r>
      <rPr>
        <sz val="9"/>
        <color rgb="FF000000"/>
        <rFont val="맑은 고딕"/>
        <family val="3"/>
        <charset val="129"/>
      </rPr>
      <t>불필요</t>
    </r>
    <r>
      <rPr>
        <sz val="9"/>
        <color rgb="FF000000"/>
        <rFont val="Arial"/>
        <family val="2"/>
      </rPr>
      <t>)</t>
    </r>
    <phoneticPr fontId="2" type="noConversion"/>
  </si>
  <si>
    <t>몸체가 PET 재질 - PVC 계열 재질</t>
  </si>
  <si>
    <t>몸체가 PET 이외재질- PVC 계열 재질</t>
  </si>
  <si>
    <t>몸체가 PET 이외재질- 몸체와 다른 재질로써 몸체와 분리 불가능(재질 구분 불필요)</t>
  </si>
  <si>
    <t xml:space="preserve">몸체가 PET 이외재질-합성수지 이외의 재질이 함유된 리드 또는 마개를 쓰면서 빨대가 부착된 경우 </t>
  </si>
  <si>
    <t>복합재질 용기·트레이 및 단일·복합재질 필름·시트류(페트병, 발포합성수지 제외)</t>
  </si>
  <si>
    <t>OT</t>
    <phoneticPr fontId="2" type="noConversion"/>
  </si>
  <si>
    <t>복합재질 합성수지 용기·트레이(2가지 이상의 합성수지 재질)</t>
  </si>
  <si>
    <t>복합재질 합성수지 용기·트레이(합성수지+ 합성수지 이외 재질이 복합된 경우)</t>
  </si>
  <si>
    <t>단일재질 필름시트류</t>
  </si>
  <si>
    <t>복합재질 필름시트류 (2가지 이상의 합성수지 재질)</t>
  </si>
  <si>
    <t>복합재질 필름시트류(합성수지+합성수지 이외 재질(알루미늄 제외))</t>
  </si>
  <si>
    <t>복합재질 필름 시트류(알루미늄 두께 20㎛ 초과)</t>
  </si>
  <si>
    <t>합성수지 이외 재질 병합사용 (알루미늄재질 20㎛ 이하사용 미포함)</t>
  </si>
  <si>
    <t>합성수지 재질</t>
  </si>
  <si>
    <t>몸체에 직접 인쇄 (재질 구분 불필요)</t>
  </si>
  <si>
    <t>합성수지 이외의 재질로 몸체와 분리 가능(재질 구분 불필요)</t>
  </si>
  <si>
    <t>합성수지 이외의 재질로 몸체와 분리 불가능한 경우 (재질 구분 불필요)</t>
  </si>
  <si>
    <t>CA_B</t>
    <phoneticPr fontId="2" type="noConversion"/>
  </si>
  <si>
    <t>CA_L</t>
    <phoneticPr fontId="2" type="noConversion"/>
  </si>
  <si>
    <t>CA_G</t>
    <phoneticPr fontId="2" type="noConversion"/>
  </si>
  <si>
    <t>AL_B</t>
    <phoneticPr fontId="2" type="noConversion"/>
  </si>
  <si>
    <t>GL_L_B</t>
    <phoneticPr fontId="2" type="noConversion"/>
  </si>
  <si>
    <t>GL_L_C</t>
    <phoneticPr fontId="2" type="noConversion"/>
  </si>
  <si>
    <t>GL_L_D</t>
    <phoneticPr fontId="2" type="noConversion"/>
  </si>
  <si>
    <t>GL_L_B_01</t>
    <phoneticPr fontId="2" type="noConversion"/>
  </si>
  <si>
    <t>GL_L_C_01</t>
    <phoneticPr fontId="2" type="noConversion"/>
  </si>
  <si>
    <t>GL_L_D_01</t>
    <phoneticPr fontId="2" type="noConversion"/>
  </si>
  <si>
    <t>GL_L_B_02</t>
  </si>
  <si>
    <t>GL_L_B_03</t>
  </si>
  <si>
    <t>GL_L_B_04</t>
  </si>
  <si>
    <t>GL_L_B_05</t>
  </si>
  <si>
    <t>GL_L_C_02</t>
  </si>
  <si>
    <t>GL_L_D_02</t>
  </si>
  <si>
    <t>GL_L_D_03</t>
  </si>
  <si>
    <t>GL_L_D_04</t>
  </si>
  <si>
    <t>GL_G_B</t>
    <phoneticPr fontId="2" type="noConversion"/>
  </si>
  <si>
    <t>GL_G_D</t>
    <phoneticPr fontId="2" type="noConversion"/>
  </si>
  <si>
    <t>PA_B_D</t>
    <phoneticPr fontId="2" type="noConversion"/>
  </si>
  <si>
    <t>PA_B_D_01</t>
    <phoneticPr fontId="2" type="noConversion"/>
  </si>
  <si>
    <t>PA_B_D_02</t>
    <phoneticPr fontId="2" type="noConversion"/>
  </si>
  <si>
    <t>AL_L</t>
    <phoneticPr fontId="2" type="noConversion"/>
  </si>
  <si>
    <t>AL_G</t>
    <phoneticPr fontId="2" type="noConversion"/>
  </si>
  <si>
    <t>AL_B_B</t>
    <phoneticPr fontId="2" type="noConversion"/>
  </si>
  <si>
    <t>AL_B_D</t>
    <phoneticPr fontId="2" type="noConversion"/>
  </si>
  <si>
    <t>AL_B_B_01</t>
    <phoneticPr fontId="2" type="noConversion"/>
  </si>
  <si>
    <t>AL_B_D_01</t>
    <phoneticPr fontId="2" type="noConversion"/>
  </si>
  <si>
    <t>PO_C</t>
    <phoneticPr fontId="2" type="noConversion"/>
  </si>
  <si>
    <t>PO_B</t>
    <phoneticPr fontId="2" type="noConversion"/>
  </si>
  <si>
    <t>GL_G_B_01</t>
    <phoneticPr fontId="2" type="noConversion"/>
  </si>
  <si>
    <t>GL_G_B_02</t>
    <phoneticPr fontId="2" type="noConversion"/>
  </si>
  <si>
    <t>GL_G_D_01</t>
    <phoneticPr fontId="2" type="noConversion"/>
  </si>
  <si>
    <t>GL_G_D_02</t>
  </si>
  <si>
    <t>GL_G_D_03</t>
  </si>
  <si>
    <t>CA_B_B</t>
    <phoneticPr fontId="2" type="noConversion"/>
  </si>
  <si>
    <t>CA_B_C</t>
    <phoneticPr fontId="2" type="noConversion"/>
  </si>
  <si>
    <t>CA_B_B_01</t>
    <phoneticPr fontId="2" type="noConversion"/>
  </si>
  <si>
    <t>CA_B_C_01</t>
    <phoneticPr fontId="2" type="noConversion"/>
  </si>
  <si>
    <t>CA_L_B</t>
    <phoneticPr fontId="2" type="noConversion"/>
  </si>
  <si>
    <t>CA_L_C</t>
    <phoneticPr fontId="2" type="noConversion"/>
  </si>
  <si>
    <t>CA_L_B_01</t>
    <phoneticPr fontId="2" type="noConversion"/>
  </si>
  <si>
    <t>CA_L_C_01</t>
    <phoneticPr fontId="2" type="noConversion"/>
  </si>
  <si>
    <t>CA_G_B</t>
    <phoneticPr fontId="2" type="noConversion"/>
  </si>
  <si>
    <t>CA_G_C</t>
    <phoneticPr fontId="2" type="noConversion"/>
  </si>
  <si>
    <t>CA_G_B_01</t>
    <phoneticPr fontId="2" type="noConversion"/>
  </si>
  <si>
    <t>CA_G_B_02</t>
    <phoneticPr fontId="2" type="noConversion"/>
  </si>
  <si>
    <t>CA_G_C_01</t>
    <phoneticPr fontId="2" type="noConversion"/>
  </si>
  <si>
    <t>AL_L_B</t>
    <phoneticPr fontId="2" type="noConversion"/>
  </si>
  <si>
    <t>AL_L_C</t>
    <phoneticPr fontId="2" type="noConversion"/>
  </si>
  <si>
    <t>AL_L_D</t>
    <phoneticPr fontId="2" type="noConversion"/>
  </si>
  <si>
    <t>AL_L_B_01</t>
    <phoneticPr fontId="2" type="noConversion"/>
  </si>
  <si>
    <t>AL_L_C_01</t>
    <phoneticPr fontId="2" type="noConversion"/>
  </si>
  <si>
    <t>AL_L_C_02</t>
    <phoneticPr fontId="2" type="noConversion"/>
  </si>
  <si>
    <t>AL_L_D_01</t>
    <phoneticPr fontId="2" type="noConversion"/>
  </si>
  <si>
    <t>AL_G_B</t>
    <phoneticPr fontId="2" type="noConversion"/>
  </si>
  <si>
    <t>AL_G_C</t>
    <phoneticPr fontId="2" type="noConversion"/>
  </si>
  <si>
    <t>AL_G_D</t>
    <phoneticPr fontId="2" type="noConversion"/>
  </si>
  <si>
    <t>AL_G_B_01</t>
    <phoneticPr fontId="2" type="noConversion"/>
  </si>
  <si>
    <t>AL_G_C_01</t>
    <phoneticPr fontId="2" type="noConversion"/>
  </si>
  <si>
    <t>AL_G_D_01</t>
    <phoneticPr fontId="2" type="noConversion"/>
  </si>
  <si>
    <t>SY_B</t>
    <phoneticPr fontId="2" type="noConversion"/>
  </si>
  <si>
    <t>SY_C</t>
    <phoneticPr fontId="2" type="noConversion"/>
  </si>
  <si>
    <t>SY_B_B</t>
    <phoneticPr fontId="2" type="noConversion"/>
  </si>
  <si>
    <t>SY_B_C</t>
    <phoneticPr fontId="2" type="noConversion"/>
  </si>
  <si>
    <t>SY_B_D</t>
    <phoneticPr fontId="2" type="noConversion"/>
  </si>
  <si>
    <t>SY_B_B_01</t>
    <phoneticPr fontId="2" type="noConversion"/>
  </si>
  <si>
    <t>SY_B_C_01</t>
    <phoneticPr fontId="2" type="noConversion"/>
  </si>
  <si>
    <t>SY_B_D_01</t>
    <phoneticPr fontId="2" type="noConversion"/>
  </si>
  <si>
    <t>SY_B_B_02</t>
  </si>
  <si>
    <t>SY_B_B_03</t>
  </si>
  <si>
    <t>SY_B_B_04</t>
  </si>
  <si>
    <t>SY_B_C_02</t>
  </si>
  <si>
    <t>SY_B_C_03</t>
  </si>
  <si>
    <t>SY_B_D_02</t>
  </si>
  <si>
    <t>SY_C_B</t>
    <phoneticPr fontId="2" type="noConversion"/>
  </si>
  <si>
    <t>SY_C_C</t>
    <phoneticPr fontId="2" type="noConversion"/>
  </si>
  <si>
    <t>SY_C_D</t>
    <phoneticPr fontId="2" type="noConversion"/>
  </si>
  <si>
    <t>SY_C_B_01</t>
    <phoneticPr fontId="2" type="noConversion"/>
  </si>
  <si>
    <t>SY_C_C_01</t>
    <phoneticPr fontId="2" type="noConversion"/>
  </si>
  <si>
    <t>SY_C_D_01</t>
    <phoneticPr fontId="2" type="noConversion"/>
  </si>
  <si>
    <t>SY_C_B_02</t>
  </si>
  <si>
    <t>SY_C_B_03</t>
  </si>
  <si>
    <t>SY_C_D_02</t>
  </si>
  <si>
    <t>SY_C_D_03</t>
  </si>
  <si>
    <t>PE_B</t>
    <phoneticPr fontId="2" type="noConversion"/>
  </si>
  <si>
    <t>PE_L</t>
    <phoneticPr fontId="2" type="noConversion"/>
  </si>
  <si>
    <t>TR_B</t>
    <phoneticPr fontId="2" type="noConversion"/>
  </si>
  <si>
    <t>TR_C</t>
    <phoneticPr fontId="2" type="noConversion"/>
  </si>
  <si>
    <t>OT_B</t>
    <phoneticPr fontId="2" type="noConversion"/>
  </si>
  <si>
    <t>OT_C</t>
    <phoneticPr fontId="2" type="noConversion"/>
  </si>
  <si>
    <t>PO_B_B</t>
    <phoneticPr fontId="2" type="noConversion"/>
  </si>
  <si>
    <t>PO_B_C</t>
    <phoneticPr fontId="2" type="noConversion"/>
  </si>
  <si>
    <t>PO_B_D</t>
    <phoneticPr fontId="2" type="noConversion"/>
  </si>
  <si>
    <t>PO_B_B_01</t>
    <phoneticPr fontId="2" type="noConversion"/>
  </si>
  <si>
    <t>PO_B_C_01</t>
    <phoneticPr fontId="2" type="noConversion"/>
  </si>
  <si>
    <t>PO_B_D_01</t>
    <phoneticPr fontId="2" type="noConversion"/>
  </si>
  <si>
    <t>PO_B_D_02</t>
    <phoneticPr fontId="2" type="noConversion"/>
  </si>
  <si>
    <t>PO_C_A</t>
    <phoneticPr fontId="2" type="noConversion"/>
  </si>
  <si>
    <t>PO_C_B</t>
    <phoneticPr fontId="2" type="noConversion"/>
  </si>
  <si>
    <t>PO_C_C</t>
    <phoneticPr fontId="2" type="noConversion"/>
  </si>
  <si>
    <t>PO_C_D</t>
    <phoneticPr fontId="2" type="noConversion"/>
  </si>
  <si>
    <t>PO_C_A_01</t>
    <phoneticPr fontId="2" type="noConversion"/>
  </si>
  <si>
    <t>PO_C_A_02</t>
    <phoneticPr fontId="2" type="noConversion"/>
  </si>
  <si>
    <t>PO_C_B_01</t>
    <phoneticPr fontId="2" type="noConversion"/>
  </si>
  <si>
    <t>PO_C_B_02</t>
    <phoneticPr fontId="2" type="noConversion"/>
  </si>
  <si>
    <t>PO_C_C_01</t>
    <phoneticPr fontId="2" type="noConversion"/>
  </si>
  <si>
    <t>PO_C_D_01</t>
    <phoneticPr fontId="2" type="noConversion"/>
  </si>
  <si>
    <t>PO_C_D_02</t>
  </si>
  <si>
    <t>PO_C_D_03</t>
  </si>
  <si>
    <t>PE_B_B</t>
    <phoneticPr fontId="2" type="noConversion"/>
  </si>
  <si>
    <t>PE_B_C</t>
    <phoneticPr fontId="2" type="noConversion"/>
  </si>
  <si>
    <t>PE_B_D</t>
    <phoneticPr fontId="2" type="noConversion"/>
  </si>
  <si>
    <t>PE_B_B_01</t>
    <phoneticPr fontId="2" type="noConversion"/>
  </si>
  <si>
    <t>PE_B_C_01</t>
    <phoneticPr fontId="2" type="noConversion"/>
  </si>
  <si>
    <t>PE_B_D_01</t>
    <phoneticPr fontId="2" type="noConversion"/>
  </si>
  <si>
    <t>PE_B_D_02</t>
  </si>
  <si>
    <t>PE_B_D_03</t>
  </si>
  <si>
    <t>PE_B_D_04</t>
  </si>
  <si>
    <t>PE_L_A</t>
    <phoneticPr fontId="2" type="noConversion"/>
  </si>
  <si>
    <t>PE_L_B</t>
    <phoneticPr fontId="2" type="noConversion"/>
  </si>
  <si>
    <t>PE_L_C</t>
    <phoneticPr fontId="2" type="noConversion"/>
  </si>
  <si>
    <t>PE_L_D</t>
    <phoneticPr fontId="2" type="noConversion"/>
  </si>
  <si>
    <t>PE_L_A_01</t>
    <phoneticPr fontId="2" type="noConversion"/>
  </si>
  <si>
    <t>PE_L_A_02</t>
    <phoneticPr fontId="2" type="noConversion"/>
  </si>
  <si>
    <t>PE_L_B_01</t>
    <phoneticPr fontId="2" type="noConversion"/>
  </si>
  <si>
    <t>PE_L_C_01</t>
    <phoneticPr fontId="2" type="noConversion"/>
  </si>
  <si>
    <t>PE_L_D_01</t>
    <phoneticPr fontId="2" type="noConversion"/>
  </si>
  <si>
    <t>PE_L_C_02</t>
  </si>
  <si>
    <t>PE_L_C_03</t>
  </si>
  <si>
    <t>PE_L_C_04</t>
  </si>
  <si>
    <t>PE_L_D_02</t>
  </si>
  <si>
    <t>PE_L_D_03</t>
  </si>
  <si>
    <t>PE_L_D_04</t>
  </si>
  <si>
    <t>PE_L_D_05</t>
  </si>
  <si>
    <t>PE_L_D_06</t>
  </si>
  <si>
    <t>TR_B_B</t>
    <phoneticPr fontId="2" type="noConversion"/>
  </si>
  <si>
    <t>TR_B_D</t>
    <phoneticPr fontId="2" type="noConversion"/>
  </si>
  <si>
    <t>TR_B_B_01</t>
    <phoneticPr fontId="2" type="noConversion"/>
  </si>
  <si>
    <t>TR_B_D_02</t>
  </si>
  <si>
    <t>TR_B_D_01</t>
    <phoneticPr fontId="2" type="noConversion"/>
  </si>
  <si>
    <t>TR_B_B_02</t>
  </si>
  <si>
    <t>TR_B_B_03</t>
  </si>
  <si>
    <t>TR_B_B_04</t>
  </si>
  <si>
    <t>TR_B_D_03</t>
  </si>
  <si>
    <t>TR_C_B</t>
    <phoneticPr fontId="2" type="noConversion"/>
  </si>
  <si>
    <t>TR_C_C</t>
    <phoneticPr fontId="2" type="noConversion"/>
  </si>
  <si>
    <t>TR_C_D</t>
    <phoneticPr fontId="2" type="noConversion"/>
  </si>
  <si>
    <t>TR_C_B_01</t>
    <phoneticPr fontId="2" type="noConversion"/>
  </si>
  <si>
    <t>TR_C_C_01</t>
    <phoneticPr fontId="2" type="noConversion"/>
  </si>
  <si>
    <t>TR_C_D_01</t>
    <phoneticPr fontId="2" type="noConversion"/>
  </si>
  <si>
    <t>TR_C_B_02</t>
  </si>
  <si>
    <t>TR_C_B_03</t>
  </si>
  <si>
    <t>TR_C_B_04</t>
  </si>
  <si>
    <t>TR_C_B_05</t>
  </si>
  <si>
    <t>TR_C_C_02</t>
  </si>
  <si>
    <t>TR_C_C_03</t>
  </si>
  <si>
    <t>TR_C_C_04</t>
  </si>
  <si>
    <t>TR_C_D_02</t>
  </si>
  <si>
    <t>TR_C_D_03</t>
  </si>
  <si>
    <t>TR_C_D_04</t>
  </si>
  <si>
    <t>OT_B_B</t>
    <phoneticPr fontId="2" type="noConversion"/>
  </si>
  <si>
    <t>OT_B_C</t>
    <phoneticPr fontId="2" type="noConversion"/>
  </si>
  <si>
    <t>OT_B_D</t>
    <phoneticPr fontId="2" type="noConversion"/>
  </si>
  <si>
    <t>OT_B_B_01</t>
    <phoneticPr fontId="2" type="noConversion"/>
  </si>
  <si>
    <t>OT_B_C_01</t>
    <phoneticPr fontId="2" type="noConversion"/>
  </si>
  <si>
    <t>OT_B_D_01</t>
    <phoneticPr fontId="2" type="noConversion"/>
  </si>
  <si>
    <t>OT_B_D_02</t>
    <phoneticPr fontId="2" type="noConversion"/>
  </si>
  <si>
    <t>OT_B_B_02</t>
  </si>
  <si>
    <t>OT_B_B_03</t>
  </si>
  <si>
    <t>OT_B_B_04</t>
  </si>
  <si>
    <t>OT_B_B_05</t>
  </si>
  <si>
    <t>OT_B_B_06</t>
  </si>
  <si>
    <t>OT_C_B</t>
    <phoneticPr fontId="2" type="noConversion"/>
  </si>
  <si>
    <t>OT_C_C</t>
    <phoneticPr fontId="2" type="noConversion"/>
  </si>
  <si>
    <t>OT_C_D</t>
    <phoneticPr fontId="2" type="noConversion"/>
  </si>
  <si>
    <t>OT_C_B_01</t>
    <phoneticPr fontId="2" type="noConversion"/>
  </si>
  <si>
    <t>OT_C_B_02</t>
    <phoneticPr fontId="2" type="noConversion"/>
  </si>
  <si>
    <t>OT_C_B_03</t>
    <phoneticPr fontId="2" type="noConversion"/>
  </si>
  <si>
    <t>OT_C_C_01</t>
    <phoneticPr fontId="2" type="noConversion"/>
  </si>
  <si>
    <t>OT_C_D_01</t>
    <phoneticPr fontId="2" type="noConversion"/>
  </si>
  <si>
    <t>OT_C_D_02</t>
    <phoneticPr fontId="2" type="noConversion"/>
  </si>
  <si>
    <t>09</t>
    <phoneticPr fontId="2" type="noConversion"/>
  </si>
  <si>
    <r>
      <rPr>
        <sz val="9"/>
        <rFont val="맑은 고딕"/>
        <family val="3"/>
        <charset val="129"/>
      </rPr>
      <t>접</t>
    </r>
    <r>
      <rPr>
        <sz val="9"/>
        <rFont val="Arial"/>
        <family val="2"/>
      </rPr>
      <t>(</t>
    </r>
    <r>
      <rPr>
        <sz val="9"/>
        <rFont val="맑은 고딕"/>
        <family val="3"/>
        <charset val="129"/>
      </rPr>
      <t>점</t>
    </r>
    <r>
      <rPr>
        <sz val="9"/>
        <rFont val="Arial"/>
        <family val="2"/>
      </rPr>
      <t>)</t>
    </r>
    <r>
      <rPr>
        <sz val="9"/>
        <rFont val="맑은 고딕"/>
        <family val="3"/>
        <charset val="129"/>
      </rPr>
      <t>착제가</t>
    </r>
    <r>
      <rPr>
        <sz val="9"/>
        <rFont val="Arial"/>
        <family val="2"/>
      </rPr>
      <t xml:space="preserve"> </t>
    </r>
    <r>
      <rPr>
        <sz val="9"/>
        <rFont val="맑은 고딕"/>
        <family val="3"/>
        <charset val="129"/>
      </rPr>
      <t>사용된</t>
    </r>
    <r>
      <rPr>
        <sz val="9"/>
        <rFont val="Arial"/>
        <family val="2"/>
      </rPr>
      <t xml:space="preserve"> </t>
    </r>
    <r>
      <rPr>
        <sz val="9"/>
        <rFont val="맑은 고딕"/>
        <family val="3"/>
        <charset val="129"/>
      </rPr>
      <t>합성수지</t>
    </r>
    <r>
      <rPr>
        <sz val="9"/>
        <rFont val="Arial"/>
        <family val="2"/>
      </rPr>
      <t xml:space="preserve"> </t>
    </r>
    <r>
      <rPr>
        <sz val="9"/>
        <rFont val="맑은 고딕"/>
        <family val="3"/>
        <charset val="129"/>
      </rPr>
      <t>재질로서</t>
    </r>
    <r>
      <rPr>
        <sz val="9"/>
        <rFont val="Arial"/>
        <family val="2"/>
      </rPr>
      <t xml:space="preserve"> </t>
    </r>
    <r>
      <rPr>
        <sz val="9"/>
        <rFont val="맑은 고딕"/>
        <family val="3"/>
        <charset val="129"/>
      </rPr>
      <t>몸체와</t>
    </r>
    <r>
      <rPr>
        <sz val="9"/>
        <rFont val="Arial"/>
        <family val="2"/>
      </rPr>
      <t xml:space="preserve"> </t>
    </r>
    <r>
      <rPr>
        <sz val="9"/>
        <rFont val="맑은 고딕"/>
        <family val="3"/>
        <charset val="129"/>
      </rPr>
      <t>분리가능한</t>
    </r>
    <r>
      <rPr>
        <sz val="9"/>
        <rFont val="Arial"/>
        <family val="2"/>
      </rPr>
      <t xml:space="preserve"> </t>
    </r>
    <r>
      <rPr>
        <sz val="9"/>
        <rFont val="맑은 고딕"/>
        <family val="3"/>
        <charset val="129"/>
      </rPr>
      <t>경우</t>
    </r>
    <phoneticPr fontId="2" type="noConversion"/>
  </si>
  <si>
    <r>
      <rPr>
        <sz val="9"/>
        <rFont val="맑은 고딕"/>
        <family val="3"/>
        <charset val="129"/>
      </rPr>
      <t>접</t>
    </r>
    <r>
      <rPr>
        <sz val="9"/>
        <rFont val="Arial"/>
        <family val="2"/>
      </rPr>
      <t>(</t>
    </r>
    <r>
      <rPr>
        <sz val="9"/>
        <rFont val="맑은 고딕"/>
        <family val="3"/>
        <charset val="129"/>
      </rPr>
      <t>점</t>
    </r>
    <r>
      <rPr>
        <sz val="9"/>
        <rFont val="Arial"/>
        <family val="2"/>
      </rPr>
      <t>)</t>
    </r>
    <r>
      <rPr>
        <sz val="9"/>
        <rFont val="맑은 고딕"/>
        <family val="3"/>
        <charset val="129"/>
      </rPr>
      <t>착제가</t>
    </r>
    <r>
      <rPr>
        <sz val="9"/>
        <rFont val="Arial"/>
        <family val="2"/>
      </rPr>
      <t xml:space="preserve"> </t>
    </r>
    <r>
      <rPr>
        <sz val="9"/>
        <rFont val="맑은 고딕"/>
        <family val="3"/>
        <charset val="129"/>
      </rPr>
      <t>사용된</t>
    </r>
    <r>
      <rPr>
        <sz val="9"/>
        <rFont val="Arial"/>
        <family val="2"/>
      </rPr>
      <t xml:space="preserve"> </t>
    </r>
    <r>
      <rPr>
        <sz val="9"/>
        <rFont val="맑은 고딕"/>
        <family val="3"/>
        <charset val="129"/>
      </rPr>
      <t>합성수지</t>
    </r>
    <r>
      <rPr>
        <sz val="9"/>
        <rFont val="Arial"/>
        <family val="2"/>
      </rPr>
      <t xml:space="preserve"> </t>
    </r>
    <r>
      <rPr>
        <sz val="9"/>
        <rFont val="맑은 고딕"/>
        <family val="3"/>
        <charset val="129"/>
      </rPr>
      <t>재질로서</t>
    </r>
    <r>
      <rPr>
        <sz val="9"/>
        <rFont val="Arial"/>
        <family val="2"/>
      </rPr>
      <t xml:space="preserve"> </t>
    </r>
    <r>
      <rPr>
        <sz val="9"/>
        <rFont val="맑은 고딕"/>
        <family val="3"/>
        <charset val="129"/>
      </rPr>
      <t>몸체와</t>
    </r>
    <r>
      <rPr>
        <sz val="9"/>
        <rFont val="Arial"/>
        <family val="2"/>
      </rPr>
      <t xml:space="preserve"> </t>
    </r>
    <r>
      <rPr>
        <sz val="9"/>
        <rFont val="맑은 고딕"/>
        <family val="3"/>
        <charset val="129"/>
      </rPr>
      <t>분리가능하고</t>
    </r>
    <r>
      <rPr>
        <sz val="9"/>
        <rFont val="Arial"/>
        <family val="2"/>
      </rPr>
      <t xml:space="preserve"> </t>
    </r>
    <r>
      <rPr>
        <sz val="9"/>
        <rFont val="맑은 고딕"/>
        <family val="3"/>
        <charset val="129"/>
      </rPr>
      <t>분리배출유도문구를</t>
    </r>
    <r>
      <rPr>
        <sz val="9"/>
        <rFont val="Arial"/>
        <family val="2"/>
      </rPr>
      <t xml:space="preserve"> </t>
    </r>
    <r>
      <rPr>
        <sz val="9"/>
        <rFont val="맑은 고딕"/>
        <family val="3"/>
        <charset val="129"/>
      </rPr>
      <t>기제한경우</t>
    </r>
    <phoneticPr fontId="2" type="noConversion"/>
  </si>
  <si>
    <r>
      <rPr>
        <sz val="9"/>
        <rFont val="맑은 고딕"/>
        <family val="3"/>
        <charset val="129"/>
      </rPr>
      <t>비중</t>
    </r>
    <r>
      <rPr>
        <sz val="9"/>
        <rFont val="Arial"/>
        <family val="2"/>
      </rPr>
      <t xml:space="preserve"> 1</t>
    </r>
    <r>
      <rPr>
        <sz val="9"/>
        <rFont val="맑은 고딕"/>
        <family val="3"/>
        <charset val="129"/>
      </rPr>
      <t>이상의</t>
    </r>
    <r>
      <rPr>
        <sz val="9"/>
        <rFont val="Arial"/>
        <family val="2"/>
      </rPr>
      <t xml:space="preserve"> </t>
    </r>
    <r>
      <rPr>
        <sz val="9"/>
        <rFont val="맑은 고딕"/>
        <family val="3"/>
        <charset val="129"/>
      </rPr>
      <t>합성수지</t>
    </r>
    <r>
      <rPr>
        <sz val="9"/>
        <rFont val="Arial"/>
        <family val="2"/>
      </rPr>
      <t xml:space="preserve"> (</t>
    </r>
    <r>
      <rPr>
        <sz val="9"/>
        <rFont val="맑은 고딕"/>
        <family val="3"/>
        <charset val="129"/>
      </rPr>
      <t>재질</t>
    </r>
    <r>
      <rPr>
        <sz val="9"/>
        <rFont val="Arial"/>
        <family val="2"/>
      </rPr>
      <t xml:space="preserve"> </t>
    </r>
    <r>
      <rPr>
        <sz val="9"/>
        <rFont val="맑은 고딕"/>
        <family val="3"/>
        <charset val="129"/>
      </rPr>
      <t>구분</t>
    </r>
    <r>
      <rPr>
        <sz val="9"/>
        <rFont val="Arial"/>
        <family val="2"/>
      </rPr>
      <t xml:space="preserve"> </t>
    </r>
    <r>
      <rPr>
        <sz val="9"/>
        <rFont val="맑은 고딕"/>
        <family val="3"/>
        <charset val="129"/>
      </rPr>
      <t>불필요</t>
    </r>
    <r>
      <rPr>
        <sz val="9"/>
        <rFont val="Arial"/>
        <family val="2"/>
      </rPr>
      <t>)</t>
    </r>
    <phoneticPr fontId="2" type="noConversion"/>
  </si>
  <si>
    <t>금속캔</t>
    <phoneticPr fontId="2" type="noConversion"/>
  </si>
  <si>
    <t>단일재질 용기, 트레이류(페트병, 발포합성수지 제외)</t>
    <phoneticPr fontId="2" type="noConversion"/>
  </si>
  <si>
    <t>TR_B_B_05</t>
    <phoneticPr fontId="2" type="noConversion"/>
  </si>
  <si>
    <t>PA</t>
    <phoneticPr fontId="2" type="noConversion"/>
  </si>
  <si>
    <t>GL</t>
    <phoneticPr fontId="2" type="noConversion"/>
  </si>
  <si>
    <t>종이팩</t>
  </si>
  <si>
    <t>유리병</t>
  </si>
  <si>
    <t>마개및잡자재</t>
  </si>
  <si>
    <t>금속캔</t>
  </si>
  <si>
    <t>금속캔(알루미늄)</t>
  </si>
  <si>
    <t>최우수</t>
  </si>
  <si>
    <t>합성수지 용기, 트레이류 (페트병, 발포합성수지 제외)</t>
  </si>
  <si>
    <t>알루미늄 첩합 구조를 사용한 종이팩</t>
  </si>
  <si>
    <t>몸체와 분리 가능한 마개 또는 성형 구조물</t>
  </si>
  <si>
    <t>PE재질의 마개 및 잡자재가 포장재 전체 중량의 10% 초과</t>
  </si>
  <si>
    <t>무색</t>
  </si>
  <si>
    <t>녹색</t>
  </si>
  <si>
    <t>갈색</t>
  </si>
  <si>
    <t>몸체에 표면코팅 또는 도색</t>
  </si>
  <si>
    <t>검정에 가까운 짙은 녹색 등 일반적인 녹/갈색이 아닌 색상</t>
  </si>
  <si>
    <t>절취선을 포함한 비접(점)착식 합성수지 재질</t>
  </si>
  <si>
    <t>접(점)착제가 사용된 합성수지 재질로서 몸체와 분리 가능한 경우</t>
  </si>
  <si>
    <t>접(점)착제가 사용된 합성수지 재질로서 몸체와 분리가능한 경우</t>
  </si>
  <si>
    <t>몸체에 직접 인쇄 (유통기간 및 제조일자 표시 제외)</t>
  </si>
  <si>
    <t>라벨을 분리하여 배출하도록 유도하는 문구를 기재하지 않은경우</t>
  </si>
  <si>
    <t>뚜껑.테 일체형 구조</t>
  </si>
  <si>
    <t>몸체와 분리가능한 마개 및 잡자재</t>
  </si>
  <si>
    <t>몸체와 분리가 가능한 마개 및 잡자재</t>
  </si>
  <si>
    <t>뚜껑·테 분리형 구조</t>
  </si>
  <si>
    <t>몸체와 분리가 불가능한 마개 및 잡자재</t>
  </si>
  <si>
    <t>철 이외의 복합재질</t>
  </si>
  <si>
    <t>종이 합성수지 라벨 부착</t>
  </si>
  <si>
    <t>철, 알루미늄 이외의 재질</t>
  </si>
  <si>
    <t>알루미늄 이외의 복합재질 구조</t>
  </si>
  <si>
    <t>몸체와 다른 재질로서 몸체와 분리 가능한 경우</t>
  </si>
  <si>
    <t>몸체와 다른 재질로서 몸체와 분리가 가능한 경우</t>
  </si>
  <si>
    <t>소비자로 하여금 해당 라벨을 분리하여 배출하도록 유도하는 문구를 기재하지 않은 경우</t>
  </si>
  <si>
    <t>백색 EPS</t>
  </si>
  <si>
    <t>복합재질 구조로서 발포합성수지와 기타 재질의 분리가 가능한 경우</t>
  </si>
  <si>
    <t>복합재질 구조로서 발포합성수지와 기타 재질의 분리가 불가능한 경우</t>
  </si>
  <si>
    <t>백색 이외의 색상</t>
  </si>
  <si>
    <t>몸체와 다른 재질의 라벨로서 몸체와 분리 가능한 경우</t>
  </si>
  <si>
    <t>몸체에 직접 인쇄 (필수사항 표시 제외)</t>
  </si>
  <si>
    <t>몸체와 다른 재질의 라벨로서 몸체와 분리 불가능한 경우</t>
  </si>
  <si>
    <t>복합재질 구조로서 분리불가능한 경우</t>
  </si>
  <si>
    <t>몸체와 다른 재질로써 분리가 가능한 경우</t>
  </si>
  <si>
    <t>몸체와 다른 재질 라벨 (몸체와 분리 불가능)</t>
  </si>
  <si>
    <t>글리콜변성PET 수지(PET-G) 재질이 혼합된 경우</t>
  </si>
  <si>
    <t>유색 페트병(먹는샘물, 음료류)</t>
  </si>
  <si>
    <t>비접(점)착식</t>
  </si>
  <si>
    <t>라벨면적의 0.5% 범위 미만으로 열알칼리성 분리 접(점)착제가 도포된 경우</t>
  </si>
  <si>
    <t>비중 1미만의 합성수지 재질로 소비자가 손쉽게 분리 가능하도록 하는 구조</t>
  </si>
  <si>
    <t>소비자가 손쉽게 분리 가능하도록 하는 구조. 절취손 또는 접 점착제 도포시 가장자리 미도포</t>
  </si>
  <si>
    <t>접(점)착제를 사용하는 경우 재활용 공정에서 분리가능한 열알칼리성 분리 접(점)착제 사용 (일정온도 80c 와 수산화 나트류 2% 에 반응하여 분리)</t>
  </si>
  <si>
    <t>비중 1미만의 합성수지 재질로 열알칼리성 분리 접(점)착제를 사용하고 접(점)착제 도포면적이 페트병 전체면적의 20%, 라벨면적의 60%를 초과한 경우</t>
  </si>
  <si>
    <t>소비자가 손쉽게 분리 가능하도록 하는 구조. 절취손 또는 접 점착제 도포시 가장자리 도포- PE Stretch 라벨 등 기술적으로 도입 불가능한 경우</t>
  </si>
  <si>
    <t>비중 1미만의 합성수지 재질로 열알칼리성 분리 접(점)착제를 사용하고 접(점)착제 도포면적이 페트병 전체면적의 20%, 라벨면적의 60% 이하이나 가장자리를 도포한 경우</t>
  </si>
  <si>
    <t>비중 1미만의 합성수지 재질로 절취선이 없는 비접(점)착식</t>
  </si>
  <si>
    <t>절취선이 있는 비중 1이상의 합성수지 재질</t>
  </si>
  <si>
    <t xml:space="preserve">소비자가 손쉽게 분리 가능하도록 하는 구조가 없는 비중 1이상의 합성수지 재질 </t>
  </si>
  <si>
    <t>합성수지 이외의 재질</t>
  </si>
  <si>
    <t>비중 1미만의 합성수지</t>
  </si>
  <si>
    <t>무색 페트 단일재질</t>
  </si>
  <si>
    <t>뚜껑, 몸체 모두와 완전분리가 가능한 합성수지 이외의 재질의 잡자재</t>
  </si>
  <si>
    <t>합성수지 이외의 재질이 포함된 비중 1미만의 잡자재</t>
  </si>
  <si>
    <t>비중 1이상의 합성수지</t>
  </si>
  <si>
    <t>PET 재질 - 단일재질 무색</t>
  </si>
  <si>
    <t>PET이외의 재질 - PE재질</t>
  </si>
  <si>
    <t>PET이외의 재질 - PP재질</t>
  </si>
  <si>
    <t>PET이외의 재질 - PS재질</t>
  </si>
  <si>
    <t>PET이외의 재질 - 기타 단일재질</t>
  </si>
  <si>
    <t>PET재질 - 글리콜변성PET 수지(PET-G) 재질이 혼합된 경우</t>
  </si>
  <si>
    <t>PET재질 - 유색 PET 재질</t>
  </si>
  <si>
    <t>PET재질 - PVC 계열의 재질</t>
  </si>
  <si>
    <t>합성수지 이외의 복합재질로 서 합성수지와 기타 재질의 분리가 불가능한 경우</t>
  </si>
  <si>
    <t>합성수지에 탄산칼슘 포함</t>
  </si>
  <si>
    <t>합성수지에 생분해성수지 포함</t>
  </si>
  <si>
    <t>합성수지에 미네랄 포함</t>
  </si>
  <si>
    <t>PET이외의 재질 - PVC계열의 재질</t>
  </si>
  <si>
    <t>몸체가 PET 재질 - 미사용</t>
  </si>
  <si>
    <t>몸체가 PET 재질 - 비접착식</t>
  </si>
  <si>
    <t>몸체가 PET 이외 단일재질 - 미사용</t>
  </si>
  <si>
    <t>몸체가 PET 이외 단일재질 - 몸체에 직접 인쇄</t>
  </si>
  <si>
    <t>몸체가 PET 이외 단일재질 - 몸체와 동일한 재질</t>
  </si>
  <si>
    <t>몸체가 PET 이외 단일재질 - 몸체와 다른 합성수지 재질로서 몸체와 완전분리가 가능한 경우</t>
  </si>
  <si>
    <t>몸체가 PET 이외 단일재질몸체가 PE 또는 PP 재질이면서 라벨, 마개 및 잡자재가 몸체와 다른 올레핀 계열 (PE, PP, PP+PE 등)인 경우에는 동일한 재지로 허용</t>
  </si>
  <si>
    <t>몸체가 PET 재질 - 접착식</t>
  </si>
  <si>
    <t>몸체가 PET 재질 - 몸체에 직접인쇄</t>
  </si>
  <si>
    <t>몸체가 PET 재질 -기타</t>
  </si>
  <si>
    <t>몸체가 PET 이외 재질 - 몸체와 다른 재질로서 몸체와 분리가 가능한 경우</t>
  </si>
  <si>
    <t>몸체가 PET 이외 재질 -몸체와 다른 재질로서 생활화학제품 및 살생물제의 안전관리에 관한 법률에 따른 어린이보호포장에 관한 안전기준 준수를 위해 분리 불가능한 경우</t>
  </si>
  <si>
    <t>몸체가 PET 단일재질 - PVC 계열 재질</t>
  </si>
  <si>
    <t>몸체가 PET 단일재질 - 몸체와 다른 재질로서 몸체와 분리 불가능한 경우</t>
  </si>
  <si>
    <t>몸체가 PET 이외 단일재질 - PVC 계열의 재질</t>
  </si>
  <si>
    <t>몸체가 PET 이외 단일재질 - 합성수지 이외의 재질이 함유된 리드 또는 마개를 쓰면서 빨대가 부착된 경우</t>
  </si>
  <si>
    <t>몸체가 PET 이외 단일재질 - 몸체와 다른 재질로서 몸체와 분리 불가능한 경우</t>
  </si>
  <si>
    <t>몸체가 복합재질 - PVC 계열 재질</t>
  </si>
  <si>
    <t>몸체가 복합재질 - 합성수지 이외의 재질로서 몸체와 분리가 불가능한 경우</t>
  </si>
  <si>
    <t>단일재질</t>
  </si>
  <si>
    <t>알류미늄 재질을 20㎛ 이하로 사용한 경우</t>
  </si>
  <si>
    <t>복합재질 합성수지 필름·시트류(알루미늄 20㎛초과 사용)</t>
  </si>
  <si>
    <t>합성수지 이외의 재질과 병합사용</t>
  </si>
  <si>
    <t>몸체에 직접인쇄</t>
  </si>
  <si>
    <t>합성수지 이외의 재질로 몸체와 분리 가능한 경우</t>
  </si>
  <si>
    <t>합성수지 이외의 재질로 몸체와 분리 불가능한 경우</t>
  </si>
  <si>
    <t>소비자로 하여금 해당마개 및 잡자재를 분리하여 배출하도록 유도하는 문구를 기재하지 않은 경우</t>
  </si>
  <si>
    <t>열알칼리성 분리 접(점)착제를 사용하고 접(점)착제 도포면적이페트병 전체면적의 20%, 라벨면적의 60% 이하인 경우</t>
  </si>
  <si>
    <t>소비자가 손쉽게 분리 가능하도록 하는 구조가 없으나 절취선이 있는 경우</t>
  </si>
  <si>
    <t>PA_B</t>
    <phoneticPr fontId="2" type="noConversion"/>
  </si>
  <si>
    <t>PA_B_B</t>
    <phoneticPr fontId="2" type="noConversion"/>
  </si>
  <si>
    <t>PA_B_D</t>
    <phoneticPr fontId="2" type="noConversion"/>
  </si>
  <si>
    <t>PA_G</t>
    <phoneticPr fontId="2" type="noConversion"/>
  </si>
  <si>
    <t>PA_G_B</t>
    <phoneticPr fontId="2" type="noConversion"/>
  </si>
  <si>
    <t>PA_G_C</t>
    <phoneticPr fontId="2" type="noConversion"/>
  </si>
  <si>
    <t>PA_G_D</t>
    <phoneticPr fontId="2" type="noConversion"/>
  </si>
  <si>
    <t>PA_B_B_01</t>
    <phoneticPr fontId="2" type="noConversion"/>
  </si>
  <si>
    <t>PA_B_D_01</t>
    <phoneticPr fontId="2" type="noConversion"/>
  </si>
  <si>
    <t>PA_B_D_02</t>
    <phoneticPr fontId="2" type="noConversion"/>
  </si>
  <si>
    <t>PA_G_B_01</t>
    <phoneticPr fontId="2" type="noConversion"/>
  </si>
  <si>
    <t>PA_G_C_01</t>
    <phoneticPr fontId="2" type="noConversion"/>
  </si>
  <si>
    <t>PA_G_C_02</t>
    <phoneticPr fontId="2" type="noConversion"/>
  </si>
  <si>
    <t>PA_G_D_01</t>
    <phoneticPr fontId="2" type="noConversion"/>
  </si>
  <si>
    <t>PA_G_D_02</t>
    <phoneticPr fontId="2" type="noConversion"/>
  </si>
  <si>
    <t>GL_B</t>
    <phoneticPr fontId="2" type="noConversion"/>
  </si>
  <si>
    <t>GL_B_B</t>
    <phoneticPr fontId="2" type="noConversion"/>
  </si>
  <si>
    <t>GL_B_C</t>
    <phoneticPr fontId="2" type="noConversion"/>
  </si>
  <si>
    <t>GL_B_D</t>
    <phoneticPr fontId="2" type="noConversion"/>
  </si>
  <si>
    <t>GL_L</t>
    <phoneticPr fontId="2" type="noConversion"/>
  </si>
  <si>
    <t>GL_L_B</t>
    <phoneticPr fontId="2" type="noConversion"/>
  </si>
  <si>
    <t>GL_L_C</t>
    <phoneticPr fontId="2" type="noConversion"/>
  </si>
  <si>
    <t>GL_L_D</t>
    <phoneticPr fontId="2" type="noConversion"/>
  </si>
  <si>
    <t>GL_B_B_01</t>
    <phoneticPr fontId="2" type="noConversion"/>
  </si>
  <si>
    <t>GL_B_B_02</t>
    <phoneticPr fontId="2" type="noConversion"/>
  </si>
  <si>
    <t>GL_B_B_03</t>
    <phoneticPr fontId="2" type="noConversion"/>
  </si>
  <si>
    <t>GL_B_C_01</t>
    <phoneticPr fontId="2" type="noConversion"/>
  </si>
  <si>
    <t>GL_B_D_01</t>
    <phoneticPr fontId="2" type="noConversion"/>
  </si>
  <si>
    <t>GL_B_D_02</t>
    <phoneticPr fontId="2" type="noConversion"/>
  </si>
  <si>
    <t>GL_L_B_01</t>
    <phoneticPr fontId="2" type="noConversion"/>
  </si>
  <si>
    <t>GL_L_B_02</t>
    <phoneticPr fontId="2" type="noConversion"/>
  </si>
  <si>
    <t>GL_L_B_03</t>
    <phoneticPr fontId="2" type="noConversion"/>
  </si>
  <si>
    <t>GL_L_D_02</t>
    <phoneticPr fontId="2" type="noConversion"/>
  </si>
  <si>
    <t>GL_L_D_03</t>
    <phoneticPr fontId="2" type="noConversion"/>
  </si>
  <si>
    <t>GL_G</t>
    <phoneticPr fontId="2" type="noConversion"/>
  </si>
  <si>
    <t>GL_G_B</t>
    <phoneticPr fontId="2" type="noConversion"/>
  </si>
  <si>
    <t>GL_G_C</t>
    <phoneticPr fontId="2" type="noConversion"/>
  </si>
  <si>
    <t>GL_G_D</t>
    <phoneticPr fontId="2" type="noConversion"/>
  </si>
  <si>
    <t>GL_G_B_01</t>
    <phoneticPr fontId="2" type="noConversion"/>
  </si>
  <si>
    <t>GL_G_B_02</t>
    <phoneticPr fontId="2" type="noConversion"/>
  </si>
  <si>
    <t>GL_G_C_01</t>
    <phoneticPr fontId="2" type="noConversion"/>
  </si>
  <si>
    <t>GL_G_D_01</t>
    <phoneticPr fontId="2" type="noConversion"/>
  </si>
  <si>
    <t>GL_G_D_02</t>
    <phoneticPr fontId="2" type="noConversion"/>
  </si>
  <si>
    <t>GL_G_D_03</t>
    <phoneticPr fontId="2" type="noConversion"/>
  </si>
  <si>
    <t>CA</t>
    <phoneticPr fontId="2" type="noConversion"/>
  </si>
  <si>
    <t>CA_B</t>
    <phoneticPr fontId="2" type="noConversion"/>
  </si>
  <si>
    <t>CA_L</t>
    <phoneticPr fontId="2" type="noConversion"/>
  </si>
  <si>
    <t>CA_G</t>
    <phoneticPr fontId="2" type="noConversion"/>
  </si>
  <si>
    <t>CA_B_B</t>
    <phoneticPr fontId="2" type="noConversion"/>
  </si>
  <si>
    <t>CA_B_C</t>
    <phoneticPr fontId="2" type="noConversion"/>
  </si>
  <si>
    <t>CA_L_B</t>
    <phoneticPr fontId="2" type="noConversion"/>
  </si>
  <si>
    <t>CA_L_C</t>
    <phoneticPr fontId="2" type="noConversion"/>
  </si>
  <si>
    <t>CA_G_B</t>
    <phoneticPr fontId="2" type="noConversion"/>
  </si>
  <si>
    <t>CA_G_C</t>
    <phoneticPr fontId="2" type="noConversion"/>
  </si>
  <si>
    <t>CA_B_B_01</t>
    <phoneticPr fontId="2" type="noConversion"/>
  </si>
  <si>
    <t>CA_B_C_01</t>
    <phoneticPr fontId="2" type="noConversion"/>
  </si>
  <si>
    <t>CA_L_B_01</t>
    <phoneticPr fontId="2" type="noConversion"/>
  </si>
  <si>
    <t>CA_L_B_02</t>
    <phoneticPr fontId="2" type="noConversion"/>
  </si>
  <si>
    <t>CA_L_C_01</t>
    <phoneticPr fontId="2" type="noConversion"/>
  </si>
  <si>
    <t>CA_G_B_01</t>
    <phoneticPr fontId="2" type="noConversion"/>
  </si>
  <si>
    <t>CA_G_B_02</t>
    <phoneticPr fontId="2" type="noConversion"/>
  </si>
  <si>
    <t>CA_G_C_01</t>
    <phoneticPr fontId="2" type="noConversion"/>
  </si>
  <si>
    <t>AL</t>
    <phoneticPr fontId="2" type="noConversion"/>
  </si>
  <si>
    <t>AL_B</t>
    <phoneticPr fontId="2" type="noConversion"/>
  </si>
  <si>
    <t>AL_L</t>
    <phoneticPr fontId="2" type="noConversion"/>
  </si>
  <si>
    <t>AL_G</t>
    <phoneticPr fontId="2" type="noConversion"/>
  </si>
  <si>
    <t>SY</t>
    <phoneticPr fontId="2" type="noConversion"/>
  </si>
  <si>
    <t>SY_B</t>
    <phoneticPr fontId="2" type="noConversion"/>
  </si>
  <si>
    <t>SY_S</t>
    <phoneticPr fontId="2" type="noConversion"/>
  </si>
  <si>
    <t>PO</t>
    <phoneticPr fontId="2" type="noConversion"/>
  </si>
  <si>
    <t>PS_B</t>
    <phoneticPr fontId="2" type="noConversion"/>
  </si>
  <si>
    <t>PS_S</t>
    <phoneticPr fontId="2" type="noConversion"/>
  </si>
  <si>
    <t>PE</t>
    <phoneticPr fontId="2" type="noConversion"/>
  </si>
  <si>
    <t>페트병</t>
    <phoneticPr fontId="2" type="noConversion"/>
  </si>
  <si>
    <t>PE_B</t>
    <phoneticPr fontId="2" type="noConversion"/>
  </si>
  <si>
    <t>PE_L</t>
    <phoneticPr fontId="2" type="noConversion"/>
  </si>
  <si>
    <t>PE_G</t>
    <phoneticPr fontId="2" type="noConversion"/>
  </si>
  <si>
    <t>합성수지 필름·시트류 (페트병, 발포합성수지 제외)</t>
    <phoneticPr fontId="2" type="noConversion"/>
  </si>
  <si>
    <t>TR</t>
    <phoneticPr fontId="2" type="noConversion"/>
  </si>
  <si>
    <t>TR_B</t>
    <phoneticPr fontId="2" type="noConversion"/>
  </si>
  <si>
    <t>TR_L</t>
    <phoneticPr fontId="2" type="noConversion"/>
  </si>
  <si>
    <t>OT</t>
    <phoneticPr fontId="2" type="noConversion"/>
  </si>
  <si>
    <t>OT_B</t>
    <phoneticPr fontId="2" type="noConversion"/>
  </si>
  <si>
    <t>AL_B_B</t>
    <phoneticPr fontId="2" type="noConversion"/>
  </si>
  <si>
    <t>AL_B_D</t>
    <phoneticPr fontId="2" type="noConversion"/>
  </si>
  <si>
    <t>AL_B_B_01</t>
    <phoneticPr fontId="2" type="noConversion"/>
  </si>
  <si>
    <t>AL_B_D_01</t>
    <phoneticPr fontId="2" type="noConversion"/>
  </si>
  <si>
    <t>AL_L_B</t>
    <phoneticPr fontId="2" type="noConversion"/>
  </si>
  <si>
    <t>AL_L_C</t>
    <phoneticPr fontId="2" type="noConversion"/>
  </si>
  <si>
    <t>AL_L_D</t>
    <phoneticPr fontId="2" type="noConversion"/>
  </si>
  <si>
    <t>AL_G_B</t>
    <phoneticPr fontId="2" type="noConversion"/>
  </si>
  <si>
    <t>AL_G_C</t>
    <phoneticPr fontId="2" type="noConversion"/>
  </si>
  <si>
    <t>AL_G_D</t>
    <phoneticPr fontId="2" type="noConversion"/>
  </si>
  <si>
    <t>SY_B_B</t>
    <phoneticPr fontId="2" type="noConversion"/>
  </si>
  <si>
    <t>SY_B_C</t>
    <phoneticPr fontId="2" type="noConversion"/>
  </si>
  <si>
    <t>SY_B_D</t>
    <phoneticPr fontId="2" type="noConversion"/>
  </si>
  <si>
    <t>SY_S_B</t>
    <phoneticPr fontId="2" type="noConversion"/>
  </si>
  <si>
    <t>SY_S_C</t>
    <phoneticPr fontId="2" type="noConversion"/>
  </si>
  <si>
    <t>SY_S_D</t>
    <phoneticPr fontId="2" type="noConversion"/>
  </si>
  <si>
    <t>PS_B_A</t>
    <phoneticPr fontId="2" type="noConversion"/>
  </si>
  <si>
    <t>PS_B_C</t>
    <phoneticPr fontId="2" type="noConversion"/>
  </si>
  <si>
    <t>PS_B_D</t>
    <phoneticPr fontId="2" type="noConversion"/>
  </si>
  <si>
    <t>PS_S_A</t>
    <phoneticPr fontId="2" type="noConversion"/>
  </si>
  <si>
    <t>PS_S_B</t>
    <phoneticPr fontId="2" type="noConversion"/>
  </si>
  <si>
    <t>PS_S_C</t>
    <phoneticPr fontId="2" type="noConversion"/>
  </si>
  <si>
    <t>PS_S_D</t>
    <phoneticPr fontId="2" type="noConversion"/>
  </si>
  <si>
    <t>PE_B_A</t>
    <phoneticPr fontId="2" type="noConversion"/>
  </si>
  <si>
    <t>PE_B_C</t>
    <phoneticPr fontId="2" type="noConversion"/>
  </si>
  <si>
    <t>PE_B_D</t>
    <phoneticPr fontId="2" type="noConversion"/>
  </si>
  <si>
    <t>PE_L_A</t>
    <phoneticPr fontId="2" type="noConversion"/>
  </si>
  <si>
    <t>PE_L_B</t>
    <phoneticPr fontId="2" type="noConversion"/>
  </si>
  <si>
    <t>PE_G_B</t>
    <phoneticPr fontId="2" type="noConversion"/>
  </si>
  <si>
    <t>PE_G_C</t>
    <phoneticPr fontId="2" type="noConversion"/>
  </si>
  <si>
    <t>PE_G_D</t>
    <phoneticPr fontId="2" type="noConversion"/>
  </si>
  <si>
    <t>TR_B_B</t>
    <phoneticPr fontId="2" type="noConversion"/>
  </si>
  <si>
    <t>TR_B_D</t>
    <phoneticPr fontId="2" type="noConversion"/>
  </si>
  <si>
    <t>TR_L_B</t>
    <phoneticPr fontId="2" type="noConversion"/>
  </si>
  <si>
    <t>TR_L_C</t>
    <phoneticPr fontId="2" type="noConversion"/>
  </si>
  <si>
    <t>TR_L_D</t>
    <phoneticPr fontId="2" type="noConversion"/>
  </si>
  <si>
    <t>OT_B_B</t>
    <phoneticPr fontId="2" type="noConversion"/>
  </si>
  <si>
    <t>OT_B_C</t>
    <phoneticPr fontId="2" type="noConversion"/>
  </si>
  <si>
    <t>OT_B_D</t>
    <phoneticPr fontId="2" type="noConversion"/>
  </si>
  <si>
    <t>AL_L_B_01</t>
    <phoneticPr fontId="2" type="noConversion"/>
  </si>
  <si>
    <t>AL_L_B_02</t>
    <phoneticPr fontId="2" type="noConversion"/>
  </si>
  <si>
    <t>AL_L_B_03</t>
    <phoneticPr fontId="2" type="noConversion"/>
  </si>
  <si>
    <t>AL_L_C_01</t>
    <phoneticPr fontId="2" type="noConversion"/>
  </si>
  <si>
    <t>AL_L_C_02</t>
    <phoneticPr fontId="2" type="noConversion"/>
  </si>
  <si>
    <t>AL_L_C_03</t>
    <phoneticPr fontId="2" type="noConversion"/>
  </si>
  <si>
    <t>AL_L_D_01</t>
    <phoneticPr fontId="2" type="noConversion"/>
  </si>
  <si>
    <t>AL_G_B_01</t>
    <phoneticPr fontId="2" type="noConversion"/>
  </si>
  <si>
    <t>AL_G_B_02</t>
    <phoneticPr fontId="2" type="noConversion"/>
  </si>
  <si>
    <t>AL_G_C_01</t>
    <phoneticPr fontId="2" type="noConversion"/>
  </si>
  <si>
    <t>AL_G_D_01</t>
    <phoneticPr fontId="2" type="noConversion"/>
  </si>
  <si>
    <t>SY_B_B_01</t>
    <phoneticPr fontId="2" type="noConversion"/>
  </si>
  <si>
    <t>SY_B_B_02</t>
    <phoneticPr fontId="2" type="noConversion"/>
  </si>
  <si>
    <t>SY_B_B_03</t>
    <phoneticPr fontId="2" type="noConversion"/>
  </si>
  <si>
    <t>SY_B_B_04</t>
    <phoneticPr fontId="2" type="noConversion"/>
  </si>
  <si>
    <t>SY_B_C_01</t>
    <phoneticPr fontId="2" type="noConversion"/>
  </si>
  <si>
    <t>SY_B_C_02</t>
    <phoneticPr fontId="2" type="noConversion"/>
  </si>
  <si>
    <t>SY_B_C_03</t>
    <phoneticPr fontId="2" type="noConversion"/>
  </si>
  <si>
    <t>SY_B_D_01</t>
    <phoneticPr fontId="2" type="noConversion"/>
  </si>
  <si>
    <t>SY_B_D_02</t>
    <phoneticPr fontId="2" type="noConversion"/>
  </si>
  <si>
    <t>SY_S_B_01</t>
    <phoneticPr fontId="2" type="noConversion"/>
  </si>
  <si>
    <t>SY_S_B_02</t>
    <phoneticPr fontId="2" type="noConversion"/>
  </si>
  <si>
    <t>SY_S_B_03</t>
    <phoneticPr fontId="2" type="noConversion"/>
  </si>
  <si>
    <t>SY_S_C_01</t>
    <phoneticPr fontId="2" type="noConversion"/>
  </si>
  <si>
    <t>SY_S_D_02</t>
    <phoneticPr fontId="2" type="noConversion"/>
  </si>
  <si>
    <t>SY_S_D_03</t>
    <phoneticPr fontId="2" type="noConversion"/>
  </si>
  <si>
    <t>SY_S_D_01</t>
    <phoneticPr fontId="2" type="noConversion"/>
  </si>
  <si>
    <t>PS_B_A_01</t>
    <phoneticPr fontId="2" type="noConversion"/>
  </si>
  <si>
    <t>PS_B_C_01</t>
    <phoneticPr fontId="2" type="noConversion"/>
  </si>
  <si>
    <t>PS_B_D_01</t>
    <phoneticPr fontId="2" type="noConversion"/>
  </si>
  <si>
    <t>PS_B_D_02</t>
    <phoneticPr fontId="2" type="noConversion"/>
  </si>
  <si>
    <t>PS_S_A_01</t>
    <phoneticPr fontId="2" type="noConversion"/>
  </si>
  <si>
    <t>PS_S_B_01</t>
    <phoneticPr fontId="2" type="noConversion"/>
  </si>
  <si>
    <t>PS_S_A_02</t>
    <phoneticPr fontId="2" type="noConversion"/>
  </si>
  <si>
    <t>PS_S_B_02</t>
    <phoneticPr fontId="2" type="noConversion"/>
  </si>
  <si>
    <t>PS_S_C_01</t>
    <phoneticPr fontId="2" type="noConversion"/>
  </si>
  <si>
    <t>PS_S_D_01</t>
    <phoneticPr fontId="2" type="noConversion"/>
  </si>
  <si>
    <t>PS_S_D_02</t>
    <phoneticPr fontId="2" type="noConversion"/>
  </si>
  <si>
    <t>PS_S_D_03</t>
    <phoneticPr fontId="2" type="noConversion"/>
  </si>
  <si>
    <t>PE_B_A_01</t>
    <phoneticPr fontId="2" type="noConversion"/>
  </si>
  <si>
    <t>PE_B_C_01</t>
    <phoneticPr fontId="2" type="noConversion"/>
  </si>
  <si>
    <t>PE_B_D_01</t>
    <phoneticPr fontId="2" type="noConversion"/>
  </si>
  <si>
    <t>PE_B_D_02</t>
    <phoneticPr fontId="2" type="noConversion"/>
  </si>
  <si>
    <t>PE_B_D_03</t>
    <phoneticPr fontId="2" type="noConversion"/>
  </si>
  <si>
    <t>PE_B_D_04</t>
    <phoneticPr fontId="2" type="noConversion"/>
  </si>
  <si>
    <t>PE_L_A_01</t>
    <phoneticPr fontId="2" type="noConversion"/>
  </si>
  <si>
    <t>PE_L_A_02</t>
    <phoneticPr fontId="2" type="noConversion"/>
  </si>
  <si>
    <t>PE_L_B_01</t>
    <phoneticPr fontId="2" type="noConversion"/>
  </si>
  <si>
    <t>PE_L_B_02</t>
    <phoneticPr fontId="2" type="noConversion"/>
  </si>
  <si>
    <t>PE_L_B_03</t>
    <phoneticPr fontId="2" type="noConversion"/>
  </si>
  <si>
    <t>PE_L_B_04</t>
    <phoneticPr fontId="2" type="noConversion"/>
  </si>
  <si>
    <t>PE_G_B_01</t>
    <phoneticPr fontId="2" type="noConversion"/>
  </si>
  <si>
    <t>PE_G_B_02</t>
    <phoneticPr fontId="2" type="noConversion"/>
  </si>
  <si>
    <t>PE_G_C_01</t>
    <phoneticPr fontId="2" type="noConversion"/>
  </si>
  <si>
    <t>PE_G_C_02</t>
    <phoneticPr fontId="2" type="noConversion"/>
  </si>
  <si>
    <t>PE_G_D_01</t>
    <phoneticPr fontId="2" type="noConversion"/>
  </si>
  <si>
    <t>PE_G_D_02</t>
  </si>
  <si>
    <t>PE_G_D_03</t>
  </si>
  <si>
    <t>TR_B_B_01</t>
    <phoneticPr fontId="2" type="noConversion"/>
  </si>
  <si>
    <t>TR_B_B_05</t>
  </si>
  <si>
    <t>TR_B_D_01</t>
    <phoneticPr fontId="2" type="noConversion"/>
  </si>
  <si>
    <t>TR_B_D_04</t>
  </si>
  <si>
    <t>TR_B_D_05</t>
  </si>
  <si>
    <t>TR_B_D_06</t>
  </si>
  <si>
    <t>TR_B_D_07</t>
  </si>
  <si>
    <t>TR_B_D_08</t>
  </si>
  <si>
    <t>TR_L_B_01</t>
    <phoneticPr fontId="2" type="noConversion"/>
  </si>
  <si>
    <t>TR_L_C_01</t>
    <phoneticPr fontId="2" type="noConversion"/>
  </si>
  <si>
    <t>TR_L_D_01</t>
    <phoneticPr fontId="2" type="noConversion"/>
  </si>
  <si>
    <t>TR_L_B_02</t>
  </si>
  <si>
    <t>TR_L_B_03</t>
  </si>
  <si>
    <t>TR_L_B_04</t>
  </si>
  <si>
    <t>TR_L_B_05</t>
  </si>
  <si>
    <t>TR_L_B_06</t>
  </si>
  <si>
    <t>TR_L_B_07</t>
  </si>
  <si>
    <t>TR_L_C_02</t>
  </si>
  <si>
    <t>TR_L_C_03</t>
  </si>
  <si>
    <t>TR_L_C_04</t>
  </si>
  <si>
    <t>TR_L_C_05</t>
  </si>
  <si>
    <t>TR_L_D_02</t>
  </si>
  <si>
    <t>TR_L_D_03</t>
  </si>
  <si>
    <t>TR_L_D_04</t>
  </si>
  <si>
    <t>TR_L_D_05</t>
  </si>
  <si>
    <t>TR_L_D_06</t>
  </si>
  <si>
    <t>TR_L_D_07</t>
  </si>
  <si>
    <t>OT_B_B_01</t>
    <phoneticPr fontId="2" type="noConversion"/>
  </si>
  <si>
    <t>OT_B_C_01</t>
    <phoneticPr fontId="2" type="noConversion"/>
  </si>
  <si>
    <t>OT_B_D_01</t>
    <phoneticPr fontId="2" type="noConversion"/>
  </si>
  <si>
    <t>OT_B_D_02</t>
    <phoneticPr fontId="2" type="noConversion"/>
  </si>
  <si>
    <t>OT_B_B_02</t>
    <phoneticPr fontId="2" type="noConversion"/>
  </si>
  <si>
    <t>OT_B_B_03</t>
    <phoneticPr fontId="2" type="noConversion"/>
  </si>
  <si>
    <t>01</t>
    <phoneticPr fontId="2" type="noConversion"/>
  </si>
  <si>
    <t>마개및잡자재</t>
    <phoneticPr fontId="2" type="noConversion"/>
  </si>
  <si>
    <t>Y</t>
    <phoneticPr fontId="2" type="noConversion"/>
  </si>
  <si>
    <t>복합재질 필름시트류(알루미늄 두께 20㎛ 이하)</t>
    <phoneticPr fontId="2" type="noConversion"/>
  </si>
  <si>
    <t>PE_L_C</t>
    <phoneticPr fontId="2" type="noConversion"/>
  </si>
  <si>
    <t>PE_L_D</t>
    <phoneticPr fontId="2" type="noConversion"/>
  </si>
  <si>
    <t>PE_L_C_01</t>
  </si>
  <si>
    <t>PE_L_C_05</t>
  </si>
  <si>
    <t>PE_L_C_06</t>
  </si>
  <si>
    <t>PE_L_D_01</t>
  </si>
  <si>
    <t>GROUP_ID</t>
    <phoneticPr fontId="2" type="noConversion"/>
  </si>
  <si>
    <t>FILM</t>
  </si>
  <si>
    <t>RTDATALAB</t>
    <phoneticPr fontId="2" type="noConversion"/>
  </si>
  <si>
    <t>DA</t>
    <phoneticPr fontId="2" type="noConversion"/>
  </si>
  <si>
    <t>필름</t>
  </si>
  <si>
    <t>복합필름</t>
    <phoneticPr fontId="2" type="noConversion"/>
  </si>
  <si>
    <t>리드</t>
  </si>
  <si>
    <t>Top</t>
  </si>
  <si>
    <t>Bottom</t>
  </si>
  <si>
    <t>파우치</t>
  </si>
  <si>
    <t>타입</t>
    <phoneticPr fontId="2" type="noConversion"/>
  </si>
  <si>
    <t>제품 타입</t>
    <phoneticPr fontId="2" type="noConversion"/>
  </si>
  <si>
    <t>제품 코드</t>
    <phoneticPr fontId="2" type="noConversion"/>
  </si>
  <si>
    <t>코드 타입</t>
    <phoneticPr fontId="2" type="noConversion"/>
  </si>
  <si>
    <t>CODE_TYPE</t>
    <phoneticPr fontId="2" type="noConversion"/>
  </si>
  <si>
    <t>환경부 코드</t>
    <phoneticPr fontId="2" type="noConversion"/>
  </si>
  <si>
    <t>ENVIRONMENT_CODE</t>
    <phoneticPr fontId="2" type="noConversion"/>
  </si>
  <si>
    <t>T_PRODUCT</t>
    <phoneticPr fontId="2" type="noConversion"/>
  </si>
  <si>
    <t>PRODUCT_ID</t>
    <phoneticPr fontId="2" type="noConversion"/>
  </si>
  <si>
    <t>PRODUCT_NM</t>
    <phoneticPr fontId="2" type="noConversion"/>
  </si>
  <si>
    <t>PRODUCT_CODE</t>
    <phoneticPr fontId="2" type="noConversion"/>
  </si>
  <si>
    <t>PRODUCT_TYPE</t>
    <phoneticPr fontId="2" type="noConversion"/>
  </si>
  <si>
    <t>제품 포장 관리</t>
    <phoneticPr fontId="2" type="noConversion"/>
  </si>
  <si>
    <t>포장 ID</t>
    <phoneticPr fontId="2" type="noConversion"/>
  </si>
  <si>
    <t>포장 명</t>
    <phoneticPr fontId="2" type="noConversion"/>
  </si>
  <si>
    <t>포장 설명</t>
    <phoneticPr fontId="2" type="noConversion"/>
  </si>
  <si>
    <t>CODE_TYPE</t>
    <phoneticPr fontId="2" type="noConversion"/>
  </si>
  <si>
    <t>평판롤</t>
  </si>
  <si>
    <t>튜브롤</t>
  </si>
  <si>
    <t>시트</t>
  </si>
  <si>
    <t>수축필름</t>
  </si>
  <si>
    <t xml:space="preserve">수축필름 </t>
  </si>
  <si>
    <t>성형수축필름</t>
  </si>
  <si>
    <t>네크밴드</t>
  </si>
  <si>
    <t>플라스틱용기</t>
  </si>
  <si>
    <t>블로우용기</t>
  </si>
  <si>
    <t>사출블로우용기</t>
  </si>
  <si>
    <t>열성형용기</t>
  </si>
  <si>
    <t>사출용기</t>
  </si>
  <si>
    <t>트레이</t>
  </si>
  <si>
    <t>브리스터</t>
  </si>
  <si>
    <t>선물트레이</t>
  </si>
  <si>
    <t xml:space="preserve">압출필름 </t>
  </si>
  <si>
    <t>튜브용기</t>
  </si>
  <si>
    <t>압출튜브</t>
  </si>
  <si>
    <t>라미네이팅튜브</t>
  </si>
  <si>
    <t>AL 드로잉튜브</t>
  </si>
  <si>
    <t>종이용기</t>
  </si>
  <si>
    <t>종이컵</t>
  </si>
  <si>
    <t>복합용기</t>
  </si>
  <si>
    <t xml:space="preserve">빌라드용기 </t>
  </si>
  <si>
    <t>PVC 캔</t>
  </si>
  <si>
    <t>캔</t>
  </si>
  <si>
    <t>2PC캔</t>
  </si>
  <si>
    <t>3PC캔</t>
  </si>
  <si>
    <t>잡관</t>
  </si>
  <si>
    <t>에어로졸캔</t>
  </si>
  <si>
    <t>캡</t>
  </si>
  <si>
    <t>사출캡</t>
  </si>
  <si>
    <t>열형성캡</t>
  </si>
  <si>
    <t>펌프</t>
  </si>
  <si>
    <t>금속캡</t>
  </si>
  <si>
    <t>플라스틱케이스</t>
  </si>
  <si>
    <t xml:space="preserve">플라스틱케이스 </t>
  </si>
  <si>
    <t>박스</t>
  </si>
  <si>
    <t xml:space="preserve">A-1형 박스 </t>
  </si>
  <si>
    <t>WRC박스</t>
  </si>
  <si>
    <t>오픈박스</t>
  </si>
  <si>
    <t>선물박스</t>
  </si>
  <si>
    <t>박스간지</t>
  </si>
  <si>
    <t>대간지</t>
  </si>
  <si>
    <t>소간지</t>
  </si>
  <si>
    <t>허니셀</t>
  </si>
  <si>
    <t>윤곽</t>
  </si>
  <si>
    <t>패드</t>
  </si>
  <si>
    <t>지함</t>
  </si>
  <si>
    <t>중지함</t>
  </si>
  <si>
    <t>상상자</t>
  </si>
  <si>
    <t>하상자</t>
  </si>
  <si>
    <t>싸바리지함</t>
  </si>
  <si>
    <t>선물지함</t>
  </si>
  <si>
    <t>선물상상자</t>
  </si>
  <si>
    <t>선물하상자</t>
  </si>
  <si>
    <t>선물싸바리지 함</t>
  </si>
  <si>
    <t>지함간지</t>
  </si>
  <si>
    <t>장식대</t>
  </si>
  <si>
    <t>선물간지</t>
  </si>
  <si>
    <t>임놀드라벨</t>
  </si>
  <si>
    <t>스티커</t>
  </si>
  <si>
    <t>지대</t>
  </si>
  <si>
    <t>미싱지대</t>
  </si>
  <si>
    <t>펀치지대</t>
  </si>
  <si>
    <t>이지오픈지대</t>
  </si>
  <si>
    <t>기타</t>
  </si>
  <si>
    <t>KB(구매집계)</t>
  </si>
  <si>
    <t>황KP</t>
  </si>
  <si>
    <t>백KP</t>
  </si>
  <si>
    <t>ALLKP</t>
  </si>
  <si>
    <t>수입지</t>
  </si>
  <si>
    <t>가공지</t>
  </si>
  <si>
    <t>일매지</t>
  </si>
  <si>
    <t>Wrap지</t>
  </si>
  <si>
    <t>백</t>
  </si>
  <si>
    <t>쇼핑백</t>
  </si>
  <si>
    <t>선물쇼핑백</t>
  </si>
  <si>
    <t>부직포백</t>
  </si>
  <si>
    <t>컨테이너백</t>
  </si>
  <si>
    <t>번들백</t>
  </si>
  <si>
    <t>기타백</t>
  </si>
  <si>
    <t>패킹</t>
  </si>
  <si>
    <t>부직포천</t>
  </si>
  <si>
    <t>플라스틱박스</t>
  </si>
  <si>
    <t>스피로폴박스</t>
  </si>
  <si>
    <t xml:space="preserve">케이싱(이관) </t>
  </si>
  <si>
    <t>설명서</t>
  </si>
  <si>
    <t>인쇄패드</t>
  </si>
  <si>
    <t>셀로판(이관)</t>
  </si>
  <si>
    <t>사출기타</t>
  </si>
  <si>
    <t>인서트지</t>
  </si>
  <si>
    <t>PP백</t>
  </si>
  <si>
    <t>알미늄컵</t>
  </si>
  <si>
    <t>DB</t>
    <phoneticPr fontId="2" type="noConversion"/>
  </si>
  <si>
    <t>DC</t>
    <phoneticPr fontId="2" type="noConversion"/>
  </si>
  <si>
    <t>DD</t>
    <phoneticPr fontId="2" type="noConversion"/>
  </si>
  <si>
    <t>DE</t>
    <phoneticPr fontId="2" type="noConversion"/>
  </si>
  <si>
    <t>DF</t>
    <phoneticPr fontId="2" type="noConversion"/>
  </si>
  <si>
    <t>DG</t>
    <phoneticPr fontId="2" type="noConversion"/>
  </si>
  <si>
    <t>DH</t>
    <phoneticPr fontId="2" type="noConversion"/>
  </si>
  <si>
    <t>DI</t>
    <phoneticPr fontId="2" type="noConversion"/>
  </si>
  <si>
    <t>DJ</t>
    <phoneticPr fontId="2" type="noConversion"/>
  </si>
  <si>
    <t>DK</t>
    <phoneticPr fontId="2" type="noConversion"/>
  </si>
  <si>
    <t>DL</t>
    <phoneticPr fontId="2" type="noConversion"/>
  </si>
  <si>
    <t>DM</t>
    <phoneticPr fontId="2" type="noConversion"/>
  </si>
  <si>
    <t>DN</t>
    <phoneticPr fontId="2" type="noConversion"/>
  </si>
  <si>
    <t>DO</t>
    <phoneticPr fontId="2" type="noConversion"/>
  </si>
  <si>
    <t>DP</t>
    <phoneticPr fontId="2" type="noConversion"/>
  </si>
  <si>
    <t>DQ</t>
    <phoneticPr fontId="2" type="noConversion"/>
  </si>
  <si>
    <t>DR</t>
    <phoneticPr fontId="2" type="noConversion"/>
  </si>
  <si>
    <t>DS</t>
    <phoneticPr fontId="2" type="noConversion"/>
  </si>
  <si>
    <t>DT</t>
    <phoneticPr fontId="2" type="noConversion"/>
  </si>
  <si>
    <t>DU</t>
    <phoneticPr fontId="2" type="noConversion"/>
  </si>
  <si>
    <t>DV</t>
    <phoneticPr fontId="2" type="noConversion"/>
  </si>
  <si>
    <t>DW</t>
    <phoneticPr fontId="2" type="noConversion"/>
  </si>
  <si>
    <t>DZ</t>
    <phoneticPr fontId="2" type="noConversion"/>
  </si>
  <si>
    <t>LEAD</t>
  </si>
  <si>
    <t>TOP</t>
  </si>
  <si>
    <t>BOTTOM</t>
  </si>
  <si>
    <t>POUCH</t>
  </si>
  <si>
    <t>SHEET</t>
  </si>
  <si>
    <t>NECKBAND</t>
  </si>
  <si>
    <t>TRAY</t>
  </si>
  <si>
    <t>BRYSTER</t>
  </si>
  <si>
    <t>CARTON</t>
  </si>
  <si>
    <t>CAN</t>
  </si>
  <si>
    <t>MISCELLANEOUS</t>
  </si>
  <si>
    <t>CAP</t>
  </si>
  <si>
    <t>PUMP</t>
  </si>
  <si>
    <t>BOX</t>
  </si>
  <si>
    <t>DAEGANJI</t>
  </si>
  <si>
    <t>SOGANJI</t>
  </si>
  <si>
    <t>CONTOUR</t>
  </si>
  <si>
    <t>PAD</t>
  </si>
  <si>
    <t>DRAWER</t>
  </si>
  <si>
    <t>STOPPED</t>
  </si>
  <si>
    <t>IMAGINE</t>
  </si>
  <si>
    <t>LABEL</t>
  </si>
  <si>
    <t>STICKER</t>
  </si>
  <si>
    <t>BELT</t>
  </si>
  <si>
    <t>ETC</t>
  </si>
  <si>
    <t>ILMAEJI</t>
  </si>
  <si>
    <t>HUNDRED</t>
  </si>
  <si>
    <t>PACKING</t>
  </si>
  <si>
    <t>MANUAL</t>
  </si>
  <si>
    <t>COMPLEX_FILM</t>
    <phoneticPr fontId="2" type="noConversion"/>
  </si>
  <si>
    <t>EXTRUDED_FILM</t>
    <phoneticPr fontId="2" type="noConversion"/>
  </si>
  <si>
    <t>FLAT_ROLL</t>
    <phoneticPr fontId="2" type="noConversion"/>
  </si>
  <si>
    <t>TUBE_ROLL</t>
    <phoneticPr fontId="2" type="noConversion"/>
  </si>
  <si>
    <t>SHRINK_FILM</t>
    <phoneticPr fontId="2" type="noConversion"/>
  </si>
  <si>
    <t>MOLD_SHRINK_FILM</t>
    <phoneticPr fontId="2" type="noConversion"/>
  </si>
  <si>
    <t>PLASTIC_CONTAINER</t>
    <phoneticPr fontId="2" type="noConversion"/>
  </si>
  <si>
    <t>BLOW_CONTAINER</t>
    <phoneticPr fontId="2" type="noConversion"/>
  </si>
  <si>
    <t>INJECTION_BLOWER</t>
    <phoneticPr fontId="2" type="noConversion"/>
  </si>
  <si>
    <t>THERMOFORMING_VESSEL</t>
    <phoneticPr fontId="2" type="noConversion"/>
  </si>
  <si>
    <t>INJECTION_CONTAINER</t>
    <phoneticPr fontId="2" type="noConversion"/>
  </si>
  <si>
    <t>GIFT_TRAY</t>
  </si>
  <si>
    <t>GLASS_BOTTLE</t>
  </si>
  <si>
    <t>TUBE_CONTAINER</t>
  </si>
  <si>
    <t>EXTRUDED_TUBE</t>
  </si>
  <si>
    <t>LAMINATING_TUBE</t>
  </si>
  <si>
    <t>AL_DRAWING_TUBE</t>
  </si>
  <si>
    <t>PAPER_CONTAINER</t>
  </si>
  <si>
    <t>PAPER_CUP</t>
  </si>
  <si>
    <t>COMPOUND_CONTAINER</t>
  </si>
  <si>
    <t>BILLARD_CONTAINER</t>
  </si>
  <si>
    <t>PVC_CANS</t>
  </si>
  <si>
    <t>2PC_CAN</t>
  </si>
  <si>
    <t>3PC_CAN</t>
  </si>
  <si>
    <t>AEROSOL_CAN</t>
  </si>
  <si>
    <t>INJECTION_CAP</t>
  </si>
  <si>
    <t>THERMOFORMING_CAP</t>
  </si>
  <si>
    <t>METAL_CAP</t>
  </si>
  <si>
    <t>PLASTIC_CASE</t>
  </si>
  <si>
    <t>A-1_TYPE_BOX</t>
  </si>
  <si>
    <t>WRC_BOX</t>
  </si>
  <si>
    <t>OPEN_BOX</t>
  </si>
  <si>
    <t>GIFT_BOX</t>
  </si>
  <si>
    <t>BOX_PAPER</t>
  </si>
  <si>
    <t>HONEY_CELL</t>
  </si>
  <si>
    <t>LOWER_BOX</t>
  </si>
  <si>
    <t>BAGGY_BOX</t>
  </si>
  <si>
    <t>GIFT_WRAPPING</t>
  </si>
  <si>
    <t>PAPER_BOX</t>
  </si>
  <si>
    <t>DECORATION_STAND</t>
  </si>
  <si>
    <t>GIFT_SLIP</t>
  </si>
  <si>
    <t>IMNOLD_LABEL</t>
  </si>
  <si>
    <t>SEWING_MACHINE_ZONE</t>
  </si>
  <si>
    <t>PUNCH_ZONE</t>
  </si>
  <si>
    <t>EASY_OPEN_ZONE</t>
  </si>
  <si>
    <t>HWANG_KP</t>
  </si>
  <si>
    <t>HUNDRED_KP</t>
  </si>
  <si>
    <t>IMPORTED_PAPER</t>
  </si>
  <si>
    <t>PROCESSING_PLACE</t>
  </si>
  <si>
    <t>WRAP_PAPER</t>
  </si>
  <si>
    <t>SHOPPING_BAG</t>
  </si>
  <si>
    <t>GIFT_SHOPPING_BAG</t>
  </si>
  <si>
    <t>NON-WOVEN_BAG</t>
  </si>
  <si>
    <t>CONTAINER_BAG</t>
  </si>
  <si>
    <t>BUNDLE_BAG</t>
  </si>
  <si>
    <t>GUITAR_BAG</t>
  </si>
  <si>
    <t>NON-WOVEN_FABRIC</t>
  </si>
  <si>
    <t>PLASTIC_BOX</t>
  </si>
  <si>
    <t>SPIROPOLE_BOX</t>
  </si>
  <si>
    <t>CASING_(TRANSFER)</t>
  </si>
  <si>
    <t>PRINT_PAD</t>
  </si>
  <si>
    <t>CELLOPHANE_(TRANSFER)</t>
  </si>
  <si>
    <t>INJECTION_GUITAR</t>
  </si>
  <si>
    <t>INSERT_PAPER</t>
  </si>
  <si>
    <t>PP_BAG</t>
  </si>
  <si>
    <t>ALUMINUM_CUP</t>
  </si>
  <si>
    <t>KB_PURCHASE_TOTAL</t>
    <phoneticPr fontId="2" type="noConversion"/>
  </si>
  <si>
    <t>DNS</t>
    <phoneticPr fontId="2" type="noConversion"/>
  </si>
  <si>
    <t>LABEL</t>
    <phoneticPr fontId="2" type="noConversion"/>
  </si>
  <si>
    <t>공급 업체 ID</t>
    <phoneticPr fontId="2" type="noConversion"/>
  </si>
  <si>
    <t>공급 업체 명</t>
    <phoneticPr fontId="2" type="noConversion"/>
  </si>
  <si>
    <t>공급 업체 설명</t>
    <phoneticPr fontId="2" type="noConversion"/>
  </si>
  <si>
    <t>공급 업체 코드</t>
    <phoneticPr fontId="2" type="noConversion"/>
  </si>
  <si>
    <t>공급 업체 사업자번호</t>
    <phoneticPr fontId="2" type="noConversion"/>
  </si>
  <si>
    <t>공급 업체 ID</t>
    <phoneticPr fontId="2" type="noConversion"/>
  </si>
  <si>
    <t>공급 업체 명</t>
    <phoneticPr fontId="2" type="noConversion"/>
  </si>
  <si>
    <t>공급 업체 설명</t>
    <phoneticPr fontId="2" type="noConversion"/>
  </si>
  <si>
    <t>공급 업체 코드</t>
    <phoneticPr fontId="2" type="noConversion"/>
  </si>
  <si>
    <t>공급 업체 사업자번호</t>
    <phoneticPr fontId="2" type="noConversion"/>
  </si>
  <si>
    <t>소속 회사 코드</t>
    <phoneticPr fontId="2" type="noConversion"/>
  </si>
  <si>
    <t>주소</t>
    <phoneticPr fontId="2" type="noConversion"/>
  </si>
  <si>
    <t>전화번호</t>
    <phoneticPr fontId="2" type="noConversion"/>
  </si>
  <si>
    <t>대표자명</t>
    <phoneticPr fontId="2" type="noConversion"/>
  </si>
  <si>
    <t>KAMILL</t>
    <phoneticPr fontId="2" type="noConversion"/>
  </si>
  <si>
    <t>KM</t>
    <phoneticPr fontId="2" type="noConversion"/>
  </si>
  <si>
    <t>서울</t>
    <phoneticPr fontId="2" type="noConversion"/>
  </si>
  <si>
    <t>02-1234-5678</t>
    <phoneticPr fontId="2" type="noConversion"/>
  </si>
  <si>
    <t>홍길동</t>
    <phoneticPr fontId="2" type="noConversion"/>
  </si>
  <si>
    <t>test1</t>
    <phoneticPr fontId="2" type="noConversion"/>
  </si>
  <si>
    <t>test2</t>
    <phoneticPr fontId="2" type="noConversion"/>
  </si>
  <si>
    <t>CHUSH</t>
    <phoneticPr fontId="2" type="noConversion"/>
  </si>
  <si>
    <t>CH</t>
    <phoneticPr fontId="2" type="noConversion"/>
  </si>
  <si>
    <t>부산</t>
    <phoneticPr fontId="2" type="noConversion"/>
  </si>
  <si>
    <t>051-1234-5678</t>
    <phoneticPr fontId="2" type="noConversion"/>
  </si>
  <si>
    <t>김영철</t>
    <phoneticPr fontId="2" type="noConversion"/>
  </si>
  <si>
    <t>담당자 대표</t>
    <phoneticPr fontId="2" type="noConversion"/>
  </si>
  <si>
    <t>MANAGER_REPRESENT</t>
    <phoneticPr fontId="2" type="noConversion"/>
  </si>
  <si>
    <t>담당자 ID</t>
    <phoneticPr fontId="2" type="noConversion"/>
  </si>
  <si>
    <t>담당자 명</t>
    <phoneticPr fontId="2" type="noConversion"/>
  </si>
  <si>
    <t>담당자 연락처</t>
    <phoneticPr fontId="2" type="noConversion"/>
  </si>
  <si>
    <t>담당자 메일</t>
    <phoneticPr fontId="2" type="noConversion"/>
  </si>
  <si>
    <t>담당자 부서</t>
    <phoneticPr fontId="2" type="noConversion"/>
  </si>
  <si>
    <t>담당자 직위</t>
    <phoneticPr fontId="2" type="noConversion"/>
  </si>
  <si>
    <t>담당자 대표</t>
    <phoneticPr fontId="2" type="noConversion"/>
  </si>
  <si>
    <t>MNG1</t>
    <phoneticPr fontId="2" type="noConversion"/>
  </si>
  <si>
    <t>MNG2</t>
    <phoneticPr fontId="2" type="noConversion"/>
  </si>
  <si>
    <t>이나라</t>
    <phoneticPr fontId="2" type="noConversion"/>
  </si>
  <si>
    <t>아이유</t>
    <phoneticPr fontId="2" type="noConversion"/>
  </si>
  <si>
    <t>010-1234-5678</t>
    <phoneticPr fontId="2" type="noConversion"/>
  </si>
  <si>
    <t>010-9876-5432</t>
    <phoneticPr fontId="2" type="noConversion"/>
  </si>
  <si>
    <t>iu@gmail.com</t>
    <phoneticPr fontId="2" type="noConversion"/>
  </si>
  <si>
    <t>nara@gmail.com</t>
    <phoneticPr fontId="2" type="noConversion"/>
  </si>
  <si>
    <t>경영지원부</t>
    <phoneticPr fontId="2" type="noConversion"/>
  </si>
  <si>
    <t>제조부</t>
    <phoneticPr fontId="2" type="noConversion"/>
  </si>
  <si>
    <t>과장</t>
    <phoneticPr fontId="2" type="noConversion"/>
  </si>
  <si>
    <t>대리</t>
    <phoneticPr fontId="2" type="noConversion"/>
  </si>
  <si>
    <t>공급 업체</t>
    <phoneticPr fontId="2" type="noConversion"/>
  </si>
  <si>
    <t>/product/supplier</t>
    <phoneticPr fontId="2" type="noConversion"/>
  </si>
  <si>
    <t>포장 API</t>
    <phoneticPr fontId="2" type="noConversion"/>
  </si>
  <si>
    <t>포장 API</t>
    <phoneticPr fontId="2" type="noConversion"/>
  </si>
  <si>
    <t>T_API_PRODUCT_PACKAGE</t>
    <phoneticPr fontId="2" type="noConversion"/>
  </si>
  <si>
    <t>공통</t>
    <phoneticPr fontId="2" type="noConversion"/>
  </si>
  <si>
    <t>제품 포장 API</t>
    <phoneticPr fontId="2" type="noConversion"/>
  </si>
  <si>
    <t>API_KEY</t>
    <phoneticPr fontId="2" type="noConversion"/>
  </si>
  <si>
    <t>TO_COMPANY_CODE</t>
    <phoneticPr fontId="2" type="noConversion"/>
  </si>
  <si>
    <t>FROM_COMPANY_CODE</t>
    <phoneticPr fontId="2" type="noConversion"/>
  </si>
  <si>
    <t>받는 회사 코드</t>
    <phoneticPr fontId="2" type="noConversion"/>
  </si>
  <si>
    <t>받는 회사 명</t>
    <phoneticPr fontId="2" type="noConversion"/>
  </si>
  <si>
    <t>보내는 회사 코드</t>
    <phoneticPr fontId="2" type="noConversion"/>
  </si>
  <si>
    <t>보내는 회사 명</t>
    <phoneticPr fontId="2" type="noConversion"/>
  </si>
  <si>
    <t>TO_COMPANY_NM</t>
    <phoneticPr fontId="2" type="noConversion"/>
  </si>
  <si>
    <t>FROM_COMPANY_NM</t>
    <phoneticPr fontId="2" type="noConversion"/>
  </si>
  <si>
    <t>mn4000002</t>
    <phoneticPr fontId="2" type="noConversion"/>
  </si>
  <si>
    <t>mn4000001</t>
    <phoneticPr fontId="2" type="noConversion"/>
  </si>
  <si>
    <t>사용자 정보 변경</t>
    <phoneticPr fontId="2" type="noConversion"/>
  </si>
  <si>
    <t>/member/userInfoChange</t>
    <phoneticPr fontId="2" type="noConversion"/>
  </si>
  <si>
    <t>GL_L_B_04</t>
    <phoneticPr fontId="2" type="noConversion"/>
  </si>
  <si>
    <t>GL_L_C_001</t>
    <phoneticPr fontId="2" type="noConversion"/>
  </si>
  <si>
    <t>GL_L_C_002</t>
    <phoneticPr fontId="2" type="noConversion"/>
  </si>
  <si>
    <t>GL_L_C_003</t>
    <phoneticPr fontId="2" type="noConversion"/>
  </si>
  <si>
    <t>GL_L_D_004</t>
    <phoneticPr fontId="2" type="noConversion"/>
  </si>
  <si>
    <t>관리자 ID</t>
    <phoneticPr fontId="2" type="noConversion"/>
  </si>
  <si>
    <t>MANAGEMENT_ID</t>
    <phoneticPr fontId="2" type="noConversion"/>
  </si>
  <si>
    <t>jinix55</t>
    <phoneticPr fontId="2" type="noConversion"/>
  </si>
  <si>
    <t>마개및잡자재</t>
    <phoneticPr fontId="2" type="noConversion"/>
  </si>
  <si>
    <t>T_PRODUCT_PACKAGING</t>
    <phoneticPr fontId="2" type="noConversion"/>
  </si>
  <si>
    <t>포장 ID</t>
  </si>
  <si>
    <t>PACKAGING_ID</t>
    <phoneticPr fontId="2" type="noConversion"/>
  </si>
  <si>
    <t>PACKAGING_NM</t>
    <phoneticPr fontId="2" type="noConversion"/>
  </si>
  <si>
    <t>PACKAGING_DSC</t>
    <phoneticPr fontId="2" type="noConversion"/>
  </si>
  <si>
    <t>제품 ID</t>
  </si>
  <si>
    <t>포장 차수</t>
  </si>
  <si>
    <t>재질 유형</t>
  </si>
  <si>
    <t>부위 유형</t>
  </si>
  <si>
    <t>재질 정보</t>
  </si>
  <si>
    <t>중량</t>
  </si>
  <si>
    <t>규격</t>
  </si>
  <si>
    <t>색상</t>
  </si>
  <si>
    <t>추가설명</t>
  </si>
  <si>
    <t>재질증명 파일 ID</t>
  </si>
  <si>
    <t>PART_TYPE</t>
  </si>
  <si>
    <t>WEIGHT</t>
  </si>
  <si>
    <t>STANDARD</t>
  </si>
  <si>
    <t>COLOR</t>
  </si>
  <si>
    <t>PACKAGING_ORDER</t>
  </si>
  <si>
    <t>MAT_TYPE</t>
  </si>
  <si>
    <t>MAT_INFO</t>
  </si>
  <si>
    <t>ADD_EXPLAN</t>
  </si>
  <si>
    <t>MAT_FILE_ID</t>
  </si>
  <si>
    <t>제품 포장 자가진단</t>
    <phoneticPr fontId="2" type="noConversion"/>
  </si>
  <si>
    <t>T_PROD_PACK_SELF</t>
    <phoneticPr fontId="2" type="noConversion"/>
  </si>
  <si>
    <t>자가진단 ID</t>
    <phoneticPr fontId="2" type="noConversion"/>
  </si>
  <si>
    <t>SELF_DIG_ID</t>
    <phoneticPr fontId="2" type="noConversion"/>
  </si>
  <si>
    <t>SELF_ENV_RESULT</t>
    <phoneticPr fontId="2" type="noConversion"/>
  </si>
  <si>
    <t>자가진단 환경부 결과</t>
    <phoneticPr fontId="2" type="noConversion"/>
  </si>
  <si>
    <t>포장 차수</t>
    <phoneticPr fontId="2" type="noConversion"/>
  </si>
  <si>
    <t>포장 명</t>
  </si>
  <si>
    <t>포장 설명</t>
  </si>
  <si>
    <t>PROD_PACK_TYPE</t>
    <phoneticPr fontId="2" type="noConversion"/>
  </si>
  <si>
    <t>BODY</t>
    <phoneticPr fontId="2" type="noConversion"/>
  </si>
  <si>
    <t>COVER</t>
    <phoneticPr fontId="2" type="noConversion"/>
  </si>
  <si>
    <t>MISCELLANEOUS</t>
    <phoneticPr fontId="2" type="noConversion"/>
  </si>
  <si>
    <t>SEPARATELYPACK</t>
    <phoneticPr fontId="2" type="noConversion"/>
  </si>
  <si>
    <t>마개</t>
    <phoneticPr fontId="2" type="noConversion"/>
  </si>
  <si>
    <t>잡자재</t>
    <phoneticPr fontId="2" type="noConversion"/>
  </si>
  <si>
    <t>별도포장</t>
    <phoneticPr fontId="2" type="noConversion"/>
  </si>
  <si>
    <t>링크</t>
    <phoneticPr fontId="2" type="noConversion"/>
  </si>
  <si>
    <t>레포트</t>
    <phoneticPr fontId="2" type="noConversion"/>
  </si>
  <si>
    <t>T_ENVIRON_PRICE</t>
    <phoneticPr fontId="2" type="noConversion"/>
  </si>
  <si>
    <t>공통</t>
    <phoneticPr fontId="2" type="noConversion"/>
  </si>
  <si>
    <t>분류명</t>
    <phoneticPr fontId="2" type="noConversion"/>
  </si>
  <si>
    <t>단위</t>
    <phoneticPr fontId="2" type="noConversion"/>
  </si>
  <si>
    <t>재활용의무율</t>
    <phoneticPr fontId="2" type="noConversion"/>
  </si>
  <si>
    <t>단가</t>
    <phoneticPr fontId="2" type="noConversion"/>
  </si>
  <si>
    <t>할인</t>
    <phoneticPr fontId="2" type="noConversion"/>
  </si>
  <si>
    <t>기타1</t>
    <phoneticPr fontId="2" type="noConversion"/>
  </si>
  <si>
    <t>기타2</t>
    <phoneticPr fontId="2" type="noConversion"/>
  </si>
  <si>
    <t>기타3</t>
    <phoneticPr fontId="2" type="noConversion"/>
  </si>
  <si>
    <t>UNIT</t>
    <phoneticPr fontId="2" type="noConversion"/>
  </si>
  <si>
    <t>RECYCL_DUTY_RATE</t>
  </si>
  <si>
    <t>UNIT_PRICE</t>
  </si>
  <si>
    <t>PREMIUM</t>
  </si>
  <si>
    <t>DISCOUNT</t>
  </si>
  <si>
    <t>OTHER1</t>
  </si>
  <si>
    <t>OTHER2</t>
  </si>
  <si>
    <t>OTHER3</t>
  </si>
  <si>
    <t>CLASS_NAME</t>
    <phoneticPr fontId="2" type="noConversion"/>
  </si>
  <si>
    <t>환경부담금 단가</t>
    <phoneticPr fontId="2" type="noConversion"/>
  </si>
  <si>
    <t>환경부담금 단가</t>
    <phoneticPr fontId="2" type="noConversion"/>
  </si>
  <si>
    <t>T_ENVIRON_PRICE_PK</t>
    <phoneticPr fontId="2" type="noConversion"/>
  </si>
  <si>
    <t>코드 ID</t>
    <phoneticPr fontId="2" type="noConversion"/>
  </si>
  <si>
    <t>코드 키</t>
    <phoneticPr fontId="2" type="noConversion"/>
  </si>
  <si>
    <t>코드 명</t>
    <phoneticPr fontId="2" type="noConversion"/>
  </si>
  <si>
    <t>코드 설명</t>
    <phoneticPr fontId="2" type="noConversion"/>
  </si>
  <si>
    <t>단위</t>
    <phoneticPr fontId="2" type="noConversion"/>
  </si>
  <si>
    <t>재활용의무율</t>
    <phoneticPr fontId="2" type="noConversion"/>
  </si>
  <si>
    <t>단가</t>
    <phoneticPr fontId="2" type="noConversion"/>
  </si>
  <si>
    <t>할증</t>
    <phoneticPr fontId="2" type="noConversion"/>
  </si>
  <si>
    <t>할증</t>
    <phoneticPr fontId="2" type="noConversion"/>
  </si>
  <si>
    <t>기타1</t>
    <phoneticPr fontId="2" type="noConversion"/>
  </si>
  <si>
    <t>기타2</t>
    <phoneticPr fontId="2" type="noConversion"/>
  </si>
  <si>
    <t>기타3</t>
    <phoneticPr fontId="2" type="noConversion"/>
  </si>
  <si>
    <t>종이팩</t>
    <phoneticPr fontId="2" type="noConversion"/>
  </si>
  <si>
    <t>유리병</t>
    <phoneticPr fontId="2" type="noConversion"/>
  </si>
  <si>
    <t>금속캔</t>
    <phoneticPr fontId="2" type="noConversion"/>
  </si>
  <si>
    <t>발포합성수지</t>
    <phoneticPr fontId="2" type="noConversion"/>
  </si>
  <si>
    <t>PSP</t>
    <phoneticPr fontId="2" type="noConversion"/>
  </si>
  <si>
    <t>PVC</t>
    <phoneticPr fontId="2" type="noConversion"/>
  </si>
  <si>
    <t>PET병</t>
    <phoneticPr fontId="2" type="noConversion"/>
  </si>
  <si>
    <t>기타합성수지</t>
    <phoneticPr fontId="2" type="noConversion"/>
  </si>
  <si>
    <t>합성수지필름류</t>
    <phoneticPr fontId="2" type="noConversion"/>
  </si>
  <si>
    <t>TR</t>
    <phoneticPr fontId="2" type="noConversion"/>
  </si>
  <si>
    <t>OT</t>
    <phoneticPr fontId="2" type="noConversion"/>
  </si>
  <si>
    <t>PV</t>
    <phoneticPr fontId="2" type="noConversion"/>
  </si>
  <si>
    <t>PA</t>
    <phoneticPr fontId="2" type="noConversion"/>
  </si>
  <si>
    <t>GL</t>
    <phoneticPr fontId="2" type="noConversion"/>
  </si>
  <si>
    <t>CA</t>
    <phoneticPr fontId="2" type="noConversion"/>
  </si>
  <si>
    <t>SY</t>
    <phoneticPr fontId="2" type="noConversion"/>
  </si>
  <si>
    <t>PO</t>
    <phoneticPr fontId="2" type="noConversion"/>
  </si>
  <si>
    <t>PE</t>
    <phoneticPr fontId="2" type="noConversion"/>
  </si>
  <si>
    <t>PA_01</t>
    <phoneticPr fontId="2" type="noConversion"/>
  </si>
  <si>
    <t>PA_02</t>
    <phoneticPr fontId="2" type="noConversion"/>
  </si>
  <si>
    <t>01</t>
    <phoneticPr fontId="2" type="noConversion"/>
  </si>
  <si>
    <t>02</t>
    <phoneticPr fontId="2" type="noConversion"/>
  </si>
  <si>
    <t>03</t>
    <phoneticPr fontId="2" type="noConversion"/>
  </si>
  <si>
    <t>GL_01</t>
    <phoneticPr fontId="2" type="noConversion"/>
  </si>
  <si>
    <t>CA_01</t>
    <phoneticPr fontId="2" type="noConversion"/>
  </si>
  <si>
    <t>CA_02</t>
    <phoneticPr fontId="2" type="noConversion"/>
  </si>
  <si>
    <t>SY_01</t>
    <phoneticPr fontId="2" type="noConversion"/>
  </si>
  <si>
    <t>SY_02</t>
    <phoneticPr fontId="2" type="noConversion"/>
  </si>
  <si>
    <t>SY_03</t>
    <phoneticPr fontId="2" type="noConversion"/>
  </si>
  <si>
    <t>PO_01</t>
    <phoneticPr fontId="2" type="noConversion"/>
  </si>
  <si>
    <t>PV_01</t>
    <phoneticPr fontId="2" type="noConversion"/>
  </si>
  <si>
    <t>PE_01</t>
    <phoneticPr fontId="2" type="noConversion"/>
  </si>
  <si>
    <t>PE_03</t>
    <phoneticPr fontId="2" type="noConversion"/>
  </si>
  <si>
    <t>PE_02</t>
    <phoneticPr fontId="2" type="noConversion"/>
  </si>
  <si>
    <t>TR_01</t>
    <phoneticPr fontId="2" type="noConversion"/>
  </si>
  <si>
    <t>TR_02</t>
    <phoneticPr fontId="2" type="noConversion"/>
  </si>
  <si>
    <t>TR_03</t>
    <phoneticPr fontId="2" type="noConversion"/>
  </si>
  <si>
    <t>OT_01</t>
    <phoneticPr fontId="2" type="noConversion"/>
  </si>
  <si>
    <t>일반팩</t>
    <phoneticPr fontId="2" type="noConversion"/>
  </si>
  <si>
    <t>멸균팩</t>
    <phoneticPr fontId="2" type="noConversion"/>
  </si>
  <si>
    <t>철캔</t>
    <phoneticPr fontId="2" type="noConversion"/>
  </si>
  <si>
    <t>알루미늄캔</t>
    <phoneticPr fontId="2" type="noConversion"/>
  </si>
  <si>
    <t>전자</t>
    <phoneticPr fontId="2" type="noConversion"/>
  </si>
  <si>
    <t>가공,농산물,의약품</t>
    <phoneticPr fontId="2" type="noConversion"/>
  </si>
  <si>
    <t>기타(EPP,EPE등)</t>
    <phoneticPr fontId="2" type="noConversion"/>
  </si>
  <si>
    <t>단일무색</t>
    <phoneticPr fontId="2" type="noConversion"/>
  </si>
  <si>
    <t>단일유색</t>
    <phoneticPr fontId="2" type="noConversion"/>
  </si>
  <si>
    <t>복합재질</t>
    <phoneticPr fontId="2" type="noConversion"/>
  </si>
  <si>
    <t>PET재질</t>
    <phoneticPr fontId="2" type="noConversion"/>
  </si>
  <si>
    <t>PET재질 이외</t>
    <phoneticPr fontId="2" type="noConversion"/>
  </si>
  <si>
    <r>
      <t>복합재질 및 필름</t>
    </r>
    <r>
      <rPr>
        <sz val="10"/>
        <color theme="1"/>
        <rFont val="맑은 고딕"/>
        <family val="3"/>
        <charset val="129"/>
      </rPr>
      <t>〮</t>
    </r>
    <r>
      <rPr>
        <sz val="8.5"/>
        <color theme="1"/>
        <rFont val="맑은 고딕"/>
        <family val="3"/>
        <charset val="129"/>
      </rPr>
      <t>시트형</t>
    </r>
    <phoneticPr fontId="2" type="noConversion"/>
  </si>
  <si>
    <t>합성수지재질 필름퓨</t>
    <phoneticPr fontId="2" type="noConversion"/>
  </si>
  <si>
    <t>KG</t>
    <phoneticPr fontId="2" type="noConversion"/>
  </si>
  <si>
    <t>mn5000036</t>
  </si>
  <si>
    <t>/system/environPrice</t>
    <phoneticPr fontId="2" type="noConversion"/>
  </si>
  <si>
    <t>pro</t>
    <phoneticPr fontId="2" type="noConversion"/>
  </si>
  <si>
    <t>몸체</t>
    <phoneticPr fontId="2" type="noConversion"/>
  </si>
  <si>
    <t>우수</t>
    <phoneticPr fontId="2" type="noConversion"/>
  </si>
  <si>
    <t>보통</t>
    <phoneticPr fontId="2" type="noConversion"/>
  </si>
  <si>
    <t>어려움</t>
    <phoneticPr fontId="2" type="noConversion"/>
  </si>
  <si>
    <t>알루미늄 첩합 구조 미사용</t>
    <phoneticPr fontId="2" type="noConversion"/>
  </si>
  <si>
    <t>그외</t>
    <phoneticPr fontId="2" type="noConversion"/>
  </si>
  <si>
    <t>알루미늄 첩합 구조</t>
    <phoneticPr fontId="2" type="noConversion"/>
  </si>
  <si>
    <t>백색을 제외한 색상의 펄프 사용</t>
    <phoneticPr fontId="2" type="noConversion"/>
  </si>
  <si>
    <t>마개 및 잡자재</t>
    <phoneticPr fontId="2" type="noConversion"/>
  </si>
  <si>
    <t>몸체와 분리 불가능+불가능한 합성수지 마개 또는 성형구조물 (마.잡의 중량이 전체 중량의 10% 이하인 경우)</t>
    <phoneticPr fontId="2" type="noConversion"/>
  </si>
  <si>
    <t>그 외</t>
    <phoneticPr fontId="2" type="noConversion"/>
  </si>
  <si>
    <t>몸체와 분리 불가능한 합성수지 마개 또는 성평구조물 (마장의 중량이 저체 중량의 10% 이상인 경우)</t>
    <phoneticPr fontId="2" type="noConversion"/>
  </si>
  <si>
    <t>유리병</t>
    <phoneticPr fontId="2" type="noConversion"/>
  </si>
  <si>
    <t>GL</t>
    <phoneticPr fontId="2" type="noConversion"/>
  </si>
  <si>
    <t>무색, 갈색, 녹색 (무색의 경우 부식 공정을 통해 불투명 처리 포함)- 별도의 염료 미사용</t>
    <phoneticPr fontId="2" type="noConversion"/>
  </si>
  <si>
    <t xml:space="preserve">일반적인 무색 갈색, 녹색 이외의 색상- 검정에 가까운 짙은 녹색 등 </t>
    <phoneticPr fontId="2" type="noConversion"/>
  </si>
  <si>
    <t>라벨</t>
    <phoneticPr fontId="2" type="noConversion"/>
  </si>
  <si>
    <t>라벨 미사용</t>
    <phoneticPr fontId="2" type="noConversion"/>
  </si>
  <si>
    <t>종이재질</t>
    <phoneticPr fontId="2" type="noConversion"/>
  </si>
  <si>
    <t>절취선을 포함한 비접(점)착식 합성수지 재질</t>
    <phoneticPr fontId="2" type="noConversion"/>
  </si>
  <si>
    <t>점(접)착제가 사용된 합성수지 재질로 몸체와 분리 가능/소비자가 분리배출하도록 유도하는 문구 등을 표시</t>
    <phoneticPr fontId="2" type="noConversion"/>
  </si>
  <si>
    <t>점(접)착제가 사용된 합성수지 재질로 몸체와 분리불가능한 경우</t>
    <phoneticPr fontId="2" type="noConversion"/>
  </si>
  <si>
    <t>금속혼입재질</t>
    <phoneticPr fontId="2" type="noConversion"/>
  </si>
  <si>
    <t>PVC 계열의 재질</t>
    <phoneticPr fontId="2" type="noConversion"/>
  </si>
  <si>
    <t>뚜껑.테 일체형 구조 또는 몸체와 분리 가능한 마개 및 잡자재</t>
    <phoneticPr fontId="2" type="noConversion"/>
  </si>
  <si>
    <t>그 외</t>
    <phoneticPr fontId="2" type="noConversion"/>
  </si>
  <si>
    <t>합성수지를 덧씌운 금속마개</t>
    <phoneticPr fontId="2" type="noConversion"/>
  </si>
  <si>
    <t>뚜껑.테 분리형 구조</t>
    <phoneticPr fontId="2" type="noConversion"/>
  </si>
  <si>
    <t>몸체와 분리가 불가능한 마개 및 잡자재</t>
    <phoneticPr fontId="2" type="noConversion"/>
  </si>
  <si>
    <t>금속캔(철캔)</t>
    <phoneticPr fontId="2" type="noConversion"/>
  </si>
  <si>
    <t>금속 철캔</t>
    <phoneticPr fontId="2" type="noConversion"/>
  </si>
  <si>
    <t>몸체에 직접 인쇄</t>
    <phoneticPr fontId="2" type="noConversion"/>
  </si>
  <si>
    <t>몸체와 동일한 재질 또는 알루미늄 재질</t>
    <phoneticPr fontId="2" type="noConversion"/>
  </si>
  <si>
    <t>금속캔(알루미늄)</t>
    <phoneticPr fontId="2" type="noConversion"/>
  </si>
  <si>
    <t>금속 알루미늄 캔</t>
    <phoneticPr fontId="2" type="noConversion"/>
  </si>
  <si>
    <t>알루미늄 이외의 복합재질</t>
    <phoneticPr fontId="2" type="noConversion"/>
  </si>
  <si>
    <t>몸체에 직접인쇄</t>
    <phoneticPr fontId="2" type="noConversion"/>
  </si>
  <si>
    <t>몸체와 다른재질로 몸체와 분리 가능하고 소비자가 분리배출하도록 유도하는 문구등을 표시한 경우</t>
    <phoneticPr fontId="2" type="noConversion"/>
  </si>
  <si>
    <t>몸체와 다른 재질로서 몸체와 분리가 불가능한 경우</t>
    <phoneticPr fontId="2" type="noConversion"/>
  </si>
  <si>
    <t>몸체와 동일한 재질</t>
    <phoneticPr fontId="2" type="noConversion"/>
  </si>
  <si>
    <t>몸체와 다른 재질로서 몸체와 분리 가능한고 소비자가 분리배출하도록 유도하는 문구등을 표시간 경우</t>
    <phoneticPr fontId="2" type="noConversion"/>
  </si>
  <si>
    <t>CA</t>
    <phoneticPr fontId="2" type="noConversion"/>
  </si>
  <si>
    <t>AL</t>
    <phoneticPr fontId="2" type="noConversion"/>
  </si>
  <si>
    <t>일반 발포합성수지 단일·복합재질</t>
    <phoneticPr fontId="2" type="noConversion"/>
  </si>
  <si>
    <t>백색 단일재질</t>
    <phoneticPr fontId="2" type="noConversion"/>
  </si>
  <si>
    <t>검은색 EPE,EPP 재질은 보통 등급</t>
    <phoneticPr fontId="2" type="noConversion"/>
  </si>
  <si>
    <t>복함재질 구조 (기타 재질과의 조합 포함_ 로써 발포합성수지와 기타재질의 분리가 불가능한 경우</t>
    <phoneticPr fontId="2" type="noConversion"/>
  </si>
  <si>
    <t xml:space="preserve">백색 이외의 색상(검은색 EPE,EPP 재질 제외) </t>
    <phoneticPr fontId="2" type="noConversion"/>
  </si>
  <si>
    <t>라벨, 마개 및 잡자재</t>
    <phoneticPr fontId="2" type="noConversion"/>
  </si>
  <si>
    <t>몸체와 다른 재질로서 몸체와 분리 가능하고 소비자가 분리배출하도록 유도하는 문구등을 표시한 경우</t>
    <phoneticPr fontId="2" type="noConversion"/>
  </si>
  <si>
    <t>몸체에 직접 임쇄</t>
    <phoneticPr fontId="2" type="noConversion"/>
  </si>
  <si>
    <t>몸체와 다른 재질로서 몸체와 분리 불가능한 경우</t>
    <phoneticPr fontId="2" type="noConversion"/>
  </si>
  <si>
    <t>폴리스티렌페이퍼(PSP)</t>
    <phoneticPr fontId="2" type="noConversion"/>
  </si>
  <si>
    <t>SY</t>
    <phoneticPr fontId="2" type="noConversion"/>
  </si>
  <si>
    <t>PO</t>
    <phoneticPr fontId="2" type="noConversion"/>
  </si>
  <si>
    <t>복함재질 구조 (기타 재질과의 조합 포함) 로써 PSP와 기타재질의 분리가 불가능한 경우</t>
    <phoneticPr fontId="2" type="noConversion"/>
  </si>
  <si>
    <t>백색 이외의 색상</t>
    <phoneticPr fontId="2" type="noConversion"/>
  </si>
  <si>
    <t>최우수</t>
    <phoneticPr fontId="2" type="noConversion"/>
  </si>
  <si>
    <t>미사용 또는 몸체와 동일한 재질</t>
    <phoneticPr fontId="2" type="noConversion"/>
  </si>
  <si>
    <t>몸체와 다른 재질로서 분리 가능한 경우</t>
    <phoneticPr fontId="2" type="noConversion"/>
  </si>
  <si>
    <t>부분인쇄- 라벨에 표시되어야 하는 필수상항표시의 경우</t>
    <phoneticPr fontId="2" type="noConversion"/>
  </si>
  <si>
    <t>필수사항 이외의 몸체에 직접 인쇄</t>
    <phoneticPr fontId="2" type="noConversion"/>
  </si>
  <si>
    <t>페트병</t>
    <phoneticPr fontId="2" type="noConversion"/>
  </si>
  <si>
    <t>단일재질 무색</t>
    <phoneticPr fontId="2" type="noConversion"/>
  </si>
  <si>
    <t>글리콜변성 PET 수지 (PET-G) 재질이 혼합된 경우</t>
    <phoneticPr fontId="2" type="noConversion"/>
  </si>
  <si>
    <t>먹는샘물.음료를 제외한 단일재질 페트병에 녹색 이외의 색상</t>
    <phoneticPr fontId="2" type="noConversion"/>
  </si>
  <si>
    <t>먹는샘물.음료의 경우 유색</t>
    <phoneticPr fontId="2" type="noConversion"/>
  </si>
  <si>
    <t>비접(점)착식 또는 이레 준하는 라벨, 라벨 미사용</t>
    <phoneticPr fontId="2" type="noConversion"/>
  </si>
  <si>
    <t>병마개 부착 라벨만을 사용한 경우</t>
    <phoneticPr fontId="2" type="noConversion"/>
  </si>
  <si>
    <t>소비자가 손쉽게 분리가능하도록 하는 구조</t>
    <phoneticPr fontId="2" type="noConversion"/>
  </si>
  <si>
    <t>접(점)착제 도포 면적.양을 최소화한 경우</t>
    <phoneticPr fontId="2" type="noConversion"/>
  </si>
  <si>
    <t xml:space="preserve">절취선이 있어 분리 가능한 경우 재활용 보통 </t>
    <phoneticPr fontId="2" type="noConversion"/>
  </si>
  <si>
    <t xml:space="preserve">소비자가 손쉽게 분기 가능하도록 하는 구조가 없는 비중 1이상의 합성수지 재질 </t>
    <phoneticPr fontId="2" type="noConversion"/>
  </si>
  <si>
    <t>열알칼리성 분리가 불가능한 접(점)착제 사용</t>
    <phoneticPr fontId="2" type="noConversion"/>
  </si>
  <si>
    <t>몸체에 직접 인쇄 (유통기한 및 제조일자 표시 제외)</t>
    <phoneticPr fontId="2" type="noConversion"/>
  </si>
  <si>
    <t>PVC 계열의 재질, 합성수지 이외의 재질, 금속혼입재질</t>
    <phoneticPr fontId="2" type="noConversion"/>
  </si>
  <si>
    <t>PE</t>
    <phoneticPr fontId="2" type="noConversion"/>
  </si>
  <si>
    <t>비중 1미만의 합성수지 또는 무색 페트 단일재질</t>
    <phoneticPr fontId="2" type="noConversion"/>
  </si>
  <si>
    <t>무색 페트 단일재질을 제외한 비중 1 이상의 합성수지로 몸체로부터 완전히 분리되야만 사용할 수 있는 속마개(리드)</t>
    <phoneticPr fontId="2" type="noConversion"/>
  </si>
  <si>
    <t>합성수지 이외의 재질이 포함된 비중 1미만의 잡자재 또는 합성수지 이외의 재질로 구성된 부분이 몸체, 마개 모두와 분리 가능한 경우</t>
    <phoneticPr fontId="2" type="noConversion"/>
  </si>
  <si>
    <t>무색 페트 단일재질으 제외한 비중 1이상의 합성수지</t>
    <phoneticPr fontId="2" type="noConversion"/>
  </si>
  <si>
    <t>합성수질 이외의 재질</t>
    <phoneticPr fontId="2" type="noConversion"/>
  </si>
  <si>
    <t>합성수지 용기, 트레이류 포장재 (페트병, 발포합성수지 제외)</t>
  </si>
  <si>
    <t>단일재질 (PET 재질은 무색에 한함) *생분해수지는 제외</t>
    <phoneticPr fontId="2" type="noConversion"/>
  </si>
  <si>
    <t>유색 PET 재질</t>
    <phoneticPr fontId="2" type="noConversion"/>
  </si>
  <si>
    <t>합성수지 이외의 재질이 복합되어 합성수지와 합성수지 이외의 재질의 분리가 불가능한 경우</t>
    <phoneticPr fontId="2" type="noConversion"/>
  </si>
  <si>
    <t>몸체가 PET 단일| 미사용</t>
    <phoneticPr fontId="2" type="noConversion"/>
  </si>
  <si>
    <t>몸체가 PET 단일| 비접착식</t>
    <phoneticPr fontId="2" type="noConversion"/>
  </si>
  <si>
    <t>몸체가 PET 이외의 단일재질| 미사용</t>
    <phoneticPr fontId="2" type="noConversion"/>
  </si>
  <si>
    <t>몸체가 PET 이외의 단일재질| 몸체에 직접 인쇄</t>
    <phoneticPr fontId="2" type="noConversion"/>
  </si>
  <si>
    <t>몸체가 PET 이외의 단일재질| 몸체와 동일한 재질</t>
    <phoneticPr fontId="2" type="noConversion"/>
  </si>
  <si>
    <t>몸체가 PET 이외의 단일재질| 몸체와 다른 합성수지 재질로서 몸체와 분리가 가능한 경우</t>
    <phoneticPr fontId="2" type="noConversion"/>
  </si>
  <si>
    <t>몸체가 PET 단일|  접착식 또는 직접인쇄</t>
    <phoneticPr fontId="2" type="noConversion"/>
  </si>
  <si>
    <t>몸체가 PET 단일| 몸체와 다른 재질로서 몸체로부터 완전히 분리해야만 사용할 수 있는 속마개(리드)의 경우</t>
    <phoneticPr fontId="2" type="noConversion"/>
  </si>
  <si>
    <t>몸체가 PET 단일| PVC 계열의 재질</t>
    <phoneticPr fontId="2" type="noConversion"/>
  </si>
  <si>
    <t>몸체가 PET 단일| 합성수지 이외의 재질이 포함된 리드 또는 마개를 쓰면서 빨때가 부착된 경우</t>
    <phoneticPr fontId="2" type="noConversion"/>
  </si>
  <si>
    <t>몸체가 PET 단일| 몸체와 다른 재질로서 몸체와 분리 불가능한 경우</t>
    <phoneticPr fontId="2" type="noConversion"/>
  </si>
  <si>
    <t>몸체가 PET 이외의 단일재질| PVC 계열의 재질</t>
    <phoneticPr fontId="2" type="noConversion"/>
  </si>
  <si>
    <t>몸체가 PET 이외의 단일재질| 합성수지 이외 재질이 함유된 리드 또는 마개를 쓰면서 빨때가 부착된 경우</t>
    <phoneticPr fontId="2" type="noConversion"/>
  </si>
  <si>
    <t>몸체가 복합재질| 합성수지 이외 재질이 함유된 리드 또는 마개를 쓰면서 빨때가 부착된 경우</t>
    <phoneticPr fontId="2" type="noConversion"/>
  </si>
  <si>
    <t>합성수지 필름·시트류(페트병, 발포합성수지 제외)</t>
    <phoneticPr fontId="2" type="noConversion"/>
  </si>
  <si>
    <t>단일재질 (생분해성수지의 경우  제외)</t>
    <phoneticPr fontId="2" type="noConversion"/>
  </si>
  <si>
    <t xml:space="preserve">합성수지 이외의 재질 알루미늄의  두께가 50 이하인 경우 </t>
    <phoneticPr fontId="2" type="noConversion"/>
  </si>
  <si>
    <t>합성수지 이외의 재질이 복합된 경우</t>
    <phoneticPr fontId="2" type="noConversion"/>
  </si>
  <si>
    <t>합성수지 재질</t>
    <phoneticPr fontId="2" type="noConversion"/>
  </si>
  <si>
    <t>합성수지 이외의 재질로 몸체와 분리 불가능한 경우</t>
    <phoneticPr fontId="2" type="noConversion"/>
  </si>
  <si>
    <t>TR</t>
    <phoneticPr fontId="2" type="noConversion"/>
  </si>
  <si>
    <t>OT</t>
    <phoneticPr fontId="2" type="noConversion"/>
  </si>
  <si>
    <t>PA_B_B</t>
    <phoneticPr fontId="2" type="noConversion"/>
  </si>
  <si>
    <t>PA_B_C_01</t>
    <phoneticPr fontId="2" type="noConversion"/>
  </si>
  <si>
    <t>PA_B_C</t>
    <phoneticPr fontId="2" type="noConversion"/>
  </si>
  <si>
    <t>PA_B_D</t>
    <phoneticPr fontId="2" type="noConversion"/>
  </si>
  <si>
    <t>PA_B_D_01</t>
    <phoneticPr fontId="2" type="noConversion"/>
  </si>
  <si>
    <t>PA_B_D_02</t>
    <phoneticPr fontId="2" type="noConversion"/>
  </si>
  <si>
    <t>PA_B_B_01</t>
    <phoneticPr fontId="2" type="noConversion"/>
  </si>
  <si>
    <t>GL_B_B</t>
    <phoneticPr fontId="2" type="noConversion"/>
  </si>
  <si>
    <t>GL_B_C</t>
    <phoneticPr fontId="2" type="noConversion"/>
  </si>
  <si>
    <t>GL_B_D</t>
    <phoneticPr fontId="2" type="noConversion"/>
  </si>
  <si>
    <t>GL_B</t>
    <phoneticPr fontId="2" type="noConversion"/>
  </si>
  <si>
    <t>GL_B_B_01</t>
    <phoneticPr fontId="2" type="noConversion"/>
  </si>
  <si>
    <t>GL_B_D_01</t>
    <phoneticPr fontId="2" type="noConversion"/>
  </si>
  <si>
    <t>GL_L_B</t>
    <phoneticPr fontId="2" type="noConversion"/>
  </si>
  <si>
    <t>GL_L_C</t>
    <phoneticPr fontId="2" type="noConversion"/>
  </si>
  <si>
    <t>GL_L_D</t>
    <phoneticPr fontId="2" type="noConversion"/>
  </si>
  <si>
    <t>GL_L</t>
    <phoneticPr fontId="2" type="noConversion"/>
  </si>
  <si>
    <t>GL_L_B_01</t>
    <phoneticPr fontId="2" type="noConversion"/>
  </si>
  <si>
    <t>GL_L_B_02</t>
    <phoneticPr fontId="2" type="noConversion"/>
  </si>
  <si>
    <t>GL_L_B_03</t>
    <phoneticPr fontId="2" type="noConversion"/>
  </si>
  <si>
    <t>GL_L_B_04</t>
    <phoneticPr fontId="2" type="noConversion"/>
  </si>
  <si>
    <t>GL_L_D_01</t>
    <phoneticPr fontId="2" type="noConversion"/>
  </si>
  <si>
    <t>GL_L_D_02</t>
    <phoneticPr fontId="2" type="noConversion"/>
  </si>
  <si>
    <t>GL_L_D_03</t>
    <phoneticPr fontId="2" type="noConversion"/>
  </si>
  <si>
    <t>GL_G</t>
    <phoneticPr fontId="2" type="noConversion"/>
  </si>
  <si>
    <t>GL_G_B</t>
    <phoneticPr fontId="2" type="noConversion"/>
  </si>
  <si>
    <t>GL_G_C</t>
    <phoneticPr fontId="2" type="noConversion"/>
  </si>
  <si>
    <t>GL_G_D</t>
    <phoneticPr fontId="2" type="noConversion"/>
  </si>
  <si>
    <t>GL_G_B_01</t>
    <phoneticPr fontId="2" type="noConversion"/>
  </si>
  <si>
    <t>GL_G_D_01</t>
    <phoneticPr fontId="2" type="noConversion"/>
  </si>
  <si>
    <t>GL_G_D_02</t>
    <phoneticPr fontId="2" type="noConversion"/>
  </si>
  <si>
    <t>GL_G_D_03</t>
    <phoneticPr fontId="2" type="noConversion"/>
  </si>
  <si>
    <t>CA_B</t>
    <phoneticPr fontId="2" type="noConversion"/>
  </si>
  <si>
    <t>CA_L</t>
    <phoneticPr fontId="2" type="noConversion"/>
  </si>
  <si>
    <t>CA_G</t>
    <phoneticPr fontId="2" type="noConversion"/>
  </si>
  <si>
    <t>CA_B_B</t>
    <phoneticPr fontId="2" type="noConversion"/>
  </si>
  <si>
    <t>CA_B_C</t>
    <phoneticPr fontId="2" type="noConversion"/>
  </si>
  <si>
    <t>CA_B_B_01</t>
    <phoneticPr fontId="2" type="noConversion"/>
  </si>
  <si>
    <t>CA_L_B</t>
    <phoneticPr fontId="2" type="noConversion"/>
  </si>
  <si>
    <t>CA_L_C</t>
    <phoneticPr fontId="2" type="noConversion"/>
  </si>
  <si>
    <t>CA_L_B_01</t>
    <phoneticPr fontId="2" type="noConversion"/>
  </si>
  <si>
    <t>CA_L_B_02</t>
    <phoneticPr fontId="2" type="noConversion"/>
  </si>
  <si>
    <t>CA_G_B</t>
    <phoneticPr fontId="2" type="noConversion"/>
  </si>
  <si>
    <t>CA_G_C</t>
    <phoneticPr fontId="2" type="noConversion"/>
  </si>
  <si>
    <t>CA_G_B_01</t>
    <phoneticPr fontId="2" type="noConversion"/>
  </si>
  <si>
    <t>AL_B</t>
    <phoneticPr fontId="2" type="noConversion"/>
  </si>
  <si>
    <t>AL_B_B</t>
    <phoneticPr fontId="2" type="noConversion"/>
  </si>
  <si>
    <t>AL_B_C</t>
    <phoneticPr fontId="2" type="noConversion"/>
  </si>
  <si>
    <t>AL_B_D</t>
    <phoneticPr fontId="2" type="noConversion"/>
  </si>
  <si>
    <t>AL_B_B_01</t>
    <phoneticPr fontId="2" type="noConversion"/>
  </si>
  <si>
    <t>AL_B_D_01</t>
    <phoneticPr fontId="2" type="noConversion"/>
  </si>
  <si>
    <t>AL_L</t>
    <phoneticPr fontId="2" type="noConversion"/>
  </si>
  <si>
    <t>AL_L_B</t>
    <phoneticPr fontId="2" type="noConversion"/>
  </si>
  <si>
    <t>AL_L_C</t>
    <phoneticPr fontId="2" type="noConversion"/>
  </si>
  <si>
    <t>AL_L_D</t>
    <phoneticPr fontId="2" type="noConversion"/>
  </si>
  <si>
    <t>AL_L_B_01</t>
    <phoneticPr fontId="2" type="noConversion"/>
  </si>
  <si>
    <t>AL_L_B_02</t>
    <phoneticPr fontId="2" type="noConversion"/>
  </si>
  <si>
    <t>AL_L_B_03</t>
    <phoneticPr fontId="2" type="noConversion"/>
  </si>
  <si>
    <t>AL_L_D_01</t>
    <phoneticPr fontId="2" type="noConversion"/>
  </si>
  <si>
    <t>AL_G</t>
    <phoneticPr fontId="2" type="noConversion"/>
  </si>
  <si>
    <t>AL_G_B</t>
    <phoneticPr fontId="2" type="noConversion"/>
  </si>
  <si>
    <t>AL_G_C</t>
    <phoneticPr fontId="2" type="noConversion"/>
  </si>
  <si>
    <t>AL_G_D</t>
    <phoneticPr fontId="2" type="noConversion"/>
  </si>
  <si>
    <t>AL_G_B_01</t>
    <phoneticPr fontId="2" type="noConversion"/>
  </si>
  <si>
    <t>AL_G_B_02</t>
    <phoneticPr fontId="2" type="noConversion"/>
  </si>
  <si>
    <t>AL_G_D_01</t>
    <phoneticPr fontId="2" type="noConversion"/>
  </si>
  <si>
    <t>SY_B</t>
    <phoneticPr fontId="2" type="noConversion"/>
  </si>
  <si>
    <t>SY_B_B</t>
    <phoneticPr fontId="2" type="noConversion"/>
  </si>
  <si>
    <t>SY_B_C</t>
    <phoneticPr fontId="2" type="noConversion"/>
  </si>
  <si>
    <t>SY_B_D</t>
    <phoneticPr fontId="2" type="noConversion"/>
  </si>
  <si>
    <t>SY_B_B_01</t>
    <phoneticPr fontId="2" type="noConversion"/>
  </si>
  <si>
    <t>SY_B_C_01</t>
    <phoneticPr fontId="2" type="noConversion"/>
  </si>
  <si>
    <t>SY_B_C_99</t>
    <phoneticPr fontId="2" type="noConversion"/>
  </si>
  <si>
    <t>SY_B_D_01</t>
    <phoneticPr fontId="2" type="noConversion"/>
  </si>
  <si>
    <t>SY_B_D_02</t>
    <phoneticPr fontId="2" type="noConversion"/>
  </si>
  <si>
    <t>AL_G_C_99</t>
    <phoneticPr fontId="2" type="noConversion"/>
  </si>
  <si>
    <t>PA_G_C_99</t>
    <phoneticPr fontId="2" type="noConversion"/>
  </si>
  <si>
    <t>GL_B_C_99</t>
    <phoneticPr fontId="2" type="noConversion"/>
  </si>
  <si>
    <t>GL_L_C_99</t>
    <phoneticPr fontId="2" type="noConversion"/>
  </si>
  <si>
    <t>GL_G_C_99</t>
    <phoneticPr fontId="2" type="noConversion"/>
  </si>
  <si>
    <t>CA_B_C_99</t>
    <phoneticPr fontId="2" type="noConversion"/>
  </si>
  <si>
    <t>CA_L_C_99</t>
    <phoneticPr fontId="2" type="noConversion"/>
  </si>
  <si>
    <t>CA_G_C_99</t>
    <phoneticPr fontId="2" type="noConversion"/>
  </si>
  <si>
    <t>AL_B_C_99</t>
    <phoneticPr fontId="2" type="noConversion"/>
  </si>
  <si>
    <t>AL_L_C_99</t>
    <phoneticPr fontId="2" type="noConversion"/>
  </si>
  <si>
    <t>SY_C</t>
    <phoneticPr fontId="2" type="noConversion"/>
  </si>
  <si>
    <t>SY_C_B</t>
    <phoneticPr fontId="2" type="noConversion"/>
  </si>
  <si>
    <t>SY_C_C</t>
    <phoneticPr fontId="2" type="noConversion"/>
  </si>
  <si>
    <t>SY_C_D</t>
    <phoneticPr fontId="2" type="noConversion"/>
  </si>
  <si>
    <t>SY_C_B_01</t>
    <phoneticPr fontId="2" type="noConversion"/>
  </si>
  <si>
    <t>SY_C_B_02</t>
    <phoneticPr fontId="2" type="noConversion"/>
  </si>
  <si>
    <t>SY_C_C_99</t>
    <phoneticPr fontId="2" type="noConversion"/>
  </si>
  <si>
    <t>SY_C_D_01</t>
    <phoneticPr fontId="2" type="noConversion"/>
  </si>
  <si>
    <t>SY_C_D_02</t>
    <phoneticPr fontId="2" type="noConversion"/>
  </si>
  <si>
    <t>SY_C_D_03</t>
    <phoneticPr fontId="2" type="noConversion"/>
  </si>
  <si>
    <t>PO_B</t>
    <phoneticPr fontId="2" type="noConversion"/>
  </si>
  <si>
    <t>PO_B_B</t>
    <phoneticPr fontId="2" type="noConversion"/>
  </si>
  <si>
    <t>PO_B_C</t>
    <phoneticPr fontId="2" type="noConversion"/>
  </si>
  <si>
    <t>PO_B_D</t>
    <phoneticPr fontId="2" type="noConversion"/>
  </si>
  <si>
    <t>PO_B_B_01</t>
    <phoneticPr fontId="2" type="noConversion"/>
  </si>
  <si>
    <t>PO_B_C_99</t>
    <phoneticPr fontId="2" type="noConversion"/>
  </si>
  <si>
    <t>PO_B_D_01</t>
    <phoneticPr fontId="2" type="noConversion"/>
  </si>
  <si>
    <t>PO_B_D_02</t>
    <phoneticPr fontId="2" type="noConversion"/>
  </si>
  <si>
    <t>PO_C</t>
    <phoneticPr fontId="2" type="noConversion"/>
  </si>
  <si>
    <t>PO_C_A</t>
    <phoneticPr fontId="2" type="noConversion"/>
  </si>
  <si>
    <t>PO_C_B</t>
    <phoneticPr fontId="2" type="noConversion"/>
  </si>
  <si>
    <t>PO_C_C</t>
    <phoneticPr fontId="2" type="noConversion"/>
  </si>
  <si>
    <t>PO_C_D</t>
    <phoneticPr fontId="2" type="noConversion"/>
  </si>
  <si>
    <t>PO_C_A_01</t>
    <phoneticPr fontId="2" type="noConversion"/>
  </si>
  <si>
    <t>PO_C_B_01</t>
    <phoneticPr fontId="2" type="noConversion"/>
  </si>
  <si>
    <t>PO_C_B_02</t>
    <phoneticPr fontId="2" type="noConversion"/>
  </si>
  <si>
    <t>PO_C_C_99</t>
    <phoneticPr fontId="2" type="noConversion"/>
  </si>
  <si>
    <t>PO_C_D_01</t>
    <phoneticPr fontId="2" type="noConversion"/>
  </si>
  <si>
    <t>PO_C_D_02</t>
    <phoneticPr fontId="2" type="noConversion"/>
  </si>
  <si>
    <t>PO_C_D_03</t>
    <phoneticPr fontId="2" type="noConversion"/>
  </si>
  <si>
    <t>PE_B</t>
    <phoneticPr fontId="2" type="noConversion"/>
  </si>
  <si>
    <t>PE_B_B</t>
    <phoneticPr fontId="2" type="noConversion"/>
  </si>
  <si>
    <t>PE_B_C</t>
    <phoneticPr fontId="2" type="noConversion"/>
  </si>
  <si>
    <t>PE_B_D</t>
    <phoneticPr fontId="2" type="noConversion"/>
  </si>
  <si>
    <t>PE_B_B_01</t>
    <phoneticPr fontId="2" type="noConversion"/>
  </si>
  <si>
    <t>PE_B_C_99</t>
    <phoneticPr fontId="2" type="noConversion"/>
  </si>
  <si>
    <t>PE_B_D_01</t>
    <phoneticPr fontId="2" type="noConversion"/>
  </si>
  <si>
    <t>PE_B_D_02</t>
    <phoneticPr fontId="2" type="noConversion"/>
  </si>
  <si>
    <t>PE_B_D_03</t>
    <phoneticPr fontId="2" type="noConversion"/>
  </si>
  <si>
    <t>PE_B_D_04</t>
    <phoneticPr fontId="2" type="noConversion"/>
  </si>
  <si>
    <t>PE_L</t>
    <phoneticPr fontId="2" type="noConversion"/>
  </si>
  <si>
    <t>PE_L_A</t>
    <phoneticPr fontId="2" type="noConversion"/>
  </si>
  <si>
    <t>PE_L_B</t>
    <phoneticPr fontId="2" type="noConversion"/>
  </si>
  <si>
    <t>PE_L_D</t>
    <phoneticPr fontId="2" type="noConversion"/>
  </si>
  <si>
    <t>PE_L_C</t>
    <phoneticPr fontId="2" type="noConversion"/>
  </si>
  <si>
    <t>PE_L_A_01</t>
    <phoneticPr fontId="2" type="noConversion"/>
  </si>
  <si>
    <t>PE_L_A_02</t>
    <phoneticPr fontId="2" type="noConversion"/>
  </si>
  <si>
    <t>PE_L_B_01</t>
    <phoneticPr fontId="2" type="noConversion"/>
  </si>
  <si>
    <t>PE_L_B_02</t>
    <phoneticPr fontId="2" type="noConversion"/>
  </si>
  <si>
    <t>PE_L_C_01</t>
    <phoneticPr fontId="2" type="noConversion"/>
  </si>
  <si>
    <t>PE_L_C_99</t>
    <phoneticPr fontId="2" type="noConversion"/>
  </si>
  <si>
    <t>PE_L_D_01</t>
    <phoneticPr fontId="2" type="noConversion"/>
  </si>
  <si>
    <t>PE_G</t>
    <phoneticPr fontId="2" type="noConversion"/>
  </si>
  <si>
    <t>PE_G_B</t>
    <phoneticPr fontId="2" type="noConversion"/>
  </si>
  <si>
    <t>PE_G_C</t>
    <phoneticPr fontId="2" type="noConversion"/>
  </si>
  <si>
    <t>PE_G_D</t>
    <phoneticPr fontId="2" type="noConversion"/>
  </si>
  <si>
    <t>PE_G_B_01</t>
    <phoneticPr fontId="2" type="noConversion"/>
  </si>
  <si>
    <t>PE_G_C_01</t>
    <phoneticPr fontId="2" type="noConversion"/>
  </si>
  <si>
    <t>PE_G_C_02</t>
    <phoneticPr fontId="2" type="noConversion"/>
  </si>
  <si>
    <t>PE_G_C_99</t>
    <phoneticPr fontId="2" type="noConversion"/>
  </si>
  <si>
    <t>PE_G_D_01</t>
    <phoneticPr fontId="2" type="noConversion"/>
  </si>
  <si>
    <t>TR_B</t>
    <phoneticPr fontId="2" type="noConversion"/>
  </si>
  <si>
    <t>TR_B_B</t>
    <phoneticPr fontId="2" type="noConversion"/>
  </si>
  <si>
    <t>TR_B_C</t>
    <phoneticPr fontId="2" type="noConversion"/>
  </si>
  <si>
    <t>TR_B_D</t>
    <phoneticPr fontId="2" type="noConversion"/>
  </si>
  <si>
    <t>TR_B_B_01</t>
    <phoneticPr fontId="2" type="noConversion"/>
  </si>
  <si>
    <t>TR_B_C_99</t>
    <phoneticPr fontId="2" type="noConversion"/>
  </si>
  <si>
    <t>TR_B_D_01</t>
    <phoneticPr fontId="2" type="noConversion"/>
  </si>
  <si>
    <t>TR_C</t>
    <phoneticPr fontId="2" type="noConversion"/>
  </si>
  <si>
    <t>TR_C_B</t>
    <phoneticPr fontId="2" type="noConversion"/>
  </si>
  <si>
    <t>TR_C_C</t>
    <phoneticPr fontId="2" type="noConversion"/>
  </si>
  <si>
    <t>TR_C_D</t>
    <phoneticPr fontId="2" type="noConversion"/>
  </si>
  <si>
    <t>TR_C_B_01</t>
    <phoneticPr fontId="2" type="noConversion"/>
  </si>
  <si>
    <t>TR_C_B_06</t>
  </si>
  <si>
    <t>TR_C_C_01</t>
    <phoneticPr fontId="2" type="noConversion"/>
  </si>
  <si>
    <t>TR_C_C_02</t>
    <phoneticPr fontId="2" type="noConversion"/>
  </si>
  <si>
    <t>TR_C_C_99</t>
    <phoneticPr fontId="2" type="noConversion"/>
  </si>
  <si>
    <t>TR_C_D_01</t>
    <phoneticPr fontId="2" type="noConversion"/>
  </si>
  <si>
    <t>TR_C_D_05</t>
  </si>
  <si>
    <t>TR_C_D_06</t>
  </si>
  <si>
    <t>OT_B</t>
    <phoneticPr fontId="2" type="noConversion"/>
  </si>
  <si>
    <t>OT_B_B</t>
    <phoneticPr fontId="2" type="noConversion"/>
  </si>
  <si>
    <t>OT_B_C</t>
    <phoneticPr fontId="2" type="noConversion"/>
  </si>
  <si>
    <t>OT_B_D</t>
    <phoneticPr fontId="2" type="noConversion"/>
  </si>
  <si>
    <t>OT_B_B_01</t>
    <phoneticPr fontId="2" type="noConversion"/>
  </si>
  <si>
    <t>OT_B_C_01</t>
    <phoneticPr fontId="2" type="noConversion"/>
  </si>
  <si>
    <t>OT_B_C_99</t>
    <phoneticPr fontId="2" type="noConversion"/>
  </si>
  <si>
    <t>OT_B_D_01</t>
    <phoneticPr fontId="2" type="noConversion"/>
  </si>
  <si>
    <t>OT_B_D_02</t>
    <phoneticPr fontId="2" type="noConversion"/>
  </si>
  <si>
    <t>OT_C</t>
    <phoneticPr fontId="2" type="noConversion"/>
  </si>
  <si>
    <t>OT_C_B</t>
    <phoneticPr fontId="2" type="noConversion"/>
  </si>
  <si>
    <t>OT_C_C</t>
    <phoneticPr fontId="2" type="noConversion"/>
  </si>
  <si>
    <t>OT_C_D</t>
    <phoneticPr fontId="2" type="noConversion"/>
  </si>
  <si>
    <t>OT_C_B_01</t>
    <phoneticPr fontId="2" type="noConversion"/>
  </si>
  <si>
    <t>OT_C_B_02</t>
    <phoneticPr fontId="2" type="noConversion"/>
  </si>
  <si>
    <t>OT_C_B_03</t>
    <phoneticPr fontId="2" type="noConversion"/>
  </si>
  <si>
    <t>OT_C_C_99</t>
    <phoneticPr fontId="2" type="noConversion"/>
  </si>
  <si>
    <t>OT_C_D_01</t>
    <phoneticPr fontId="2" type="noConversion"/>
  </si>
  <si>
    <t>OT_C_D_02</t>
    <phoneticPr fontId="2" type="noConversion"/>
  </si>
  <si>
    <t>Y</t>
    <phoneticPr fontId="2" type="noConversion"/>
  </si>
  <si>
    <t>RPT_MAT_STRUCT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</si>
</sst>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0"/>
  </numFmts>
  <fonts count="15" x14ac:knownFonts="1">
    <font>
      <sz val="10"/>
      <color theme="1"/>
      <name val="맑은 고딕"/>
      <family val="2"/>
      <charset val="129"/>
      <scheme val="minor"/>
    </font>
    <font>
      <sz val="11"/>
      <color theme="1"/>
      <name val="맑은 고딕"/>
      <family val="2"/>
      <charset val="129"/>
      <scheme val="minor"/>
    </font>
    <font>
      <sz val="8"/>
      <name val="맑은 고딕"/>
      <family val="2"/>
      <charset val="129"/>
      <scheme val="minor"/>
    </font>
    <font>
      <sz val="10"/>
      <name val="맑은 고딕"/>
      <family val="2"/>
      <charset val="129"/>
      <scheme val="minor"/>
    </font>
    <font>
      <sz val="10"/>
      <color theme="1"/>
      <name val="맑은 고딕"/>
      <family val="3"/>
      <charset val="129"/>
      <scheme val="minor"/>
    </font>
    <font>
      <sz val="11"/>
      <color rgb="FF9C0006"/>
      <name val="맑은 고딕"/>
      <family val="2"/>
      <charset val="129"/>
      <scheme val="minor"/>
    </font>
    <font>
      <sz val="10"/>
      <color theme="1"/>
      <name val="맑은 고딕"/>
      <family val="1"/>
      <charset val="129"/>
    </font>
    <font>
      <sz val="9"/>
      <color rgb="FF000000"/>
      <name val="맑은 고딕"/>
      <family val="3"/>
      <charset val="129"/>
    </font>
    <font>
      <sz val="9"/>
      <color rgb="FF000000"/>
      <name val="Arial"/>
      <family val="2"/>
    </font>
    <font>
      <sz val="9"/>
      <name val="맑은 고딕"/>
      <family val="3"/>
      <charset val="129"/>
    </font>
    <font>
      <sz val="9"/>
      <name val="Arial"/>
      <family val="2"/>
    </font>
    <font>
      <strike/>
      <sz val="10"/>
      <color theme="1"/>
      <name val="맑은 고딕"/>
      <family val="3"/>
      <charset val="129"/>
      <scheme val="minor"/>
    </font>
    <font>
      <sz val="10"/>
      <color theme="1"/>
      <name val="맑은 고딕"/>
      <family val="3"/>
      <charset val="129"/>
    </font>
    <font>
      <sz val="8.5"/>
      <color theme="1"/>
      <name val="맑은 고딕"/>
      <family val="3"/>
      <charset val="129"/>
    </font>
    <font>
      <sz val="10"/>
      <color theme="1"/>
      <name val="Arial"/>
      <family val="2"/>
    </font>
  </fonts>
  <fills count="8">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C7CE"/>
      </patternFill>
    </fill>
    <fill>
      <patternFill patternType="solid">
        <fgColor rgb="FFBCEEBC"/>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3">
    <xf numFmtId="0" fontId="0" fillId="0" borderId="0">
      <alignment vertical="center"/>
    </xf>
    <xf numFmtId="0" fontId="5" fillId="6" borderId="0" applyNumberFormat="0" applyBorder="0" applyAlignment="0" applyProtection="0">
      <alignment vertical="center"/>
    </xf>
    <xf numFmtId="0" fontId="1" fillId="0" borderId="0">
      <alignment vertical="center"/>
    </xf>
  </cellStyleXfs>
  <cellXfs count="150">
    <xf numFmtId="0" fontId="0" fillId="0" borderId="0" xfId="0">
      <alignment vertical="center"/>
    </xf>
    <xf numFmtId="0" fontId="0" fillId="2" borderId="1" xfId="0" applyFill="1"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Fill="1" applyBorder="1">
      <alignment vertical="center"/>
    </xf>
    <xf numFmtId="0" fontId="0" fillId="3" borderId="1" xfId="0" applyFill="1" applyBorder="1">
      <alignment vertical="center"/>
    </xf>
    <xf numFmtId="49" fontId="0" fillId="0" borderId="1" xfId="0" applyNumberFormat="1" applyBorder="1">
      <alignment vertical="center"/>
    </xf>
    <xf numFmtId="0" fontId="0" fillId="0" borderId="0" xfId="0" applyBorder="1">
      <alignment vertical="center"/>
    </xf>
    <xf numFmtId="0" fontId="0" fillId="0" borderId="0" xfId="0" applyBorder="1" applyAlignment="1">
      <alignment horizontal="center" vertical="center"/>
    </xf>
    <xf numFmtId="49" fontId="0" fillId="0" borderId="0" xfId="0" applyNumberFormat="1" applyBorder="1">
      <alignment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49" fontId="0" fillId="0" borderId="0" xfId="0" applyNumberFormat="1" applyFill="1" applyBorder="1">
      <alignment vertical="center"/>
    </xf>
    <xf numFmtId="49" fontId="0" fillId="0" borderId="1" xfId="0" applyNumberFormat="1" applyFill="1" applyBorder="1">
      <alignment vertical="center"/>
    </xf>
    <xf numFmtId="0" fontId="0" fillId="0" borderId="1" xfId="0" applyBorder="1" applyAlignment="1">
      <alignment horizontal="center" vertical="center"/>
    </xf>
    <xf numFmtId="0" fontId="0" fillId="3" borderId="3" xfId="0" applyFill="1" applyBorder="1">
      <alignment vertical="center"/>
    </xf>
    <xf numFmtId="0" fontId="3" fillId="3" borderId="1" xfId="0" applyFont="1"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4" fillId="0" borderId="1" xfId="0" applyFont="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0" xfId="0">
      <alignment vertical="center"/>
    </xf>
    <xf numFmtId="0" fontId="0" fillId="0" borderId="0" xfId="0">
      <alignment vertical="center"/>
    </xf>
    <xf numFmtId="49" fontId="0" fillId="0" borderId="1" xfId="0" applyNumberForma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center"/>
    </xf>
    <xf numFmtId="49" fontId="0" fillId="0" borderId="1" xfId="0" quotePrefix="1" applyNumberFormat="1" applyBorder="1">
      <alignment vertical="center"/>
    </xf>
    <xf numFmtId="0" fontId="0" fillId="0" borderId="1" xfId="0" applyFont="1" applyFill="1" applyBorder="1">
      <alignment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7" borderId="1" xfId="0" applyFill="1" applyBorder="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7" borderId="1" xfId="0" applyFill="1" applyBorder="1" applyAlignment="1">
      <alignment vertical="center"/>
    </xf>
    <xf numFmtId="0" fontId="0" fillId="7" borderId="2" xfId="0" applyFill="1" applyBorder="1" applyAlignment="1">
      <alignment vertical="center"/>
    </xf>
    <xf numFmtId="0" fontId="0" fillId="4" borderId="1" xfId="0" applyFill="1" applyBorder="1" applyAlignment="1">
      <alignment horizontal="center" vertical="center"/>
    </xf>
    <xf numFmtId="0" fontId="0" fillId="4" borderId="1" xfId="0" applyFill="1" applyBorder="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0" borderId="7"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4" borderId="0" xfId="0" applyFill="1">
      <alignment vertical="center"/>
    </xf>
    <xf numFmtId="0" fontId="0" fillId="0" borderId="0" xfId="0" applyFill="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2" borderId="6" xfId="0" applyFill="1" applyBorder="1" applyAlignment="1">
      <alignment horizontal="center" vertical="center"/>
    </xf>
    <xf numFmtId="0" fontId="0" fillId="0" borderId="6" xfId="0" applyBorder="1">
      <alignment vertical="center"/>
    </xf>
    <xf numFmtId="0" fontId="0" fillId="4" borderId="6" xfId="0" applyFill="1" applyBorder="1">
      <alignment vertical="center"/>
    </xf>
    <xf numFmtId="0" fontId="0" fillId="0" borderId="6" xfId="0" applyFill="1" applyBorder="1">
      <alignment vertical="center"/>
    </xf>
    <xf numFmtId="49" fontId="0" fillId="0" borderId="0" xfId="0" quotePrefix="1" applyNumberFormat="1" applyBorder="1">
      <alignment vertical="center"/>
    </xf>
    <xf numFmtId="0" fontId="0" fillId="5" borderId="0" xfId="0" applyFill="1" applyBorder="1" applyAlignment="1">
      <alignment vertical="center"/>
    </xf>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lignment vertical="center"/>
    </xf>
    <xf numFmtId="0" fontId="0" fillId="7" borderId="2" xfId="0" applyFill="1" applyBorder="1" applyAlignment="1">
      <alignment vertical="center"/>
    </xf>
    <xf numFmtId="0" fontId="0" fillId="4" borderId="1" xfId="0" applyFill="1" applyBorder="1" applyAlignment="1">
      <alignment horizontal="center" vertical="center"/>
    </xf>
    <xf numFmtId="49" fontId="0" fillId="0" borderId="0" xfId="0" applyNumberFormat="1" applyBorder="1" applyAlignment="1">
      <alignment horizontal="center" vertical="center"/>
    </xf>
    <xf numFmtId="0" fontId="0" fillId="0" borderId="13" xfId="0" applyBorder="1" applyAlignment="1">
      <alignment horizontal="center" vertical="center"/>
    </xf>
    <xf numFmtId="0" fontId="0" fillId="2"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Fill="1" applyBorder="1" applyAlignment="1">
      <alignment vertical="center"/>
    </xf>
    <xf numFmtId="0" fontId="0" fillId="4" borderId="1" xfId="0" applyFill="1" applyBorder="1" applyAlignment="1">
      <alignment vertical="center"/>
    </xf>
    <xf numFmtId="0" fontId="4" fillId="4" borderId="6" xfId="0" applyFont="1" applyFill="1" applyBorder="1">
      <alignment vertical="center"/>
    </xf>
    <xf numFmtId="0" fontId="0" fillId="7"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lignment vertical="center"/>
    </xf>
    <xf numFmtId="0" fontId="0" fillId="4"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3" xfId="0" applyFill="1" applyBorder="1">
      <alignment vertical="center"/>
    </xf>
    <xf numFmtId="0" fontId="0" fillId="0" borderId="1" xfId="0" applyNumberFormat="1" applyBorder="1" applyAlignment="1">
      <alignment horizontal="center" vertical="center"/>
    </xf>
    <xf numFmtId="0" fontId="0" fillId="0" borderId="1" xfId="0" applyBorder="1" applyAlignment="1">
      <alignment horizontal="left" vertical="center"/>
    </xf>
    <xf numFmtId="0" fontId="6" fillId="0" borderId="1" xfId="0" applyFont="1" applyBorder="1" applyAlignment="1">
      <alignment horizontal="left" vertical="center"/>
    </xf>
    <xf numFmtId="0" fontId="0" fillId="3" borderId="1" xfId="0" applyFill="1" applyBorder="1" applyAlignment="1">
      <alignment vertical="center"/>
    </xf>
    <xf numFmtId="49" fontId="0" fillId="0" borderId="0" xfId="0" applyNumberFormat="1" applyBorder="1" applyAlignment="1">
      <alignment vertical="center"/>
    </xf>
    <xf numFmtId="0" fontId="0" fillId="0" borderId="0" xfId="0" applyBorder="1" applyAlignment="1">
      <alignment vertical="center"/>
    </xf>
    <xf numFmtId="0" fontId="0" fillId="3" borderId="3" xfId="0" applyFill="1" applyBorder="1" applyAlignment="1">
      <alignment vertical="center"/>
    </xf>
    <xf numFmtId="0" fontId="3" fillId="0" borderId="1" xfId="0" applyFont="1" applyBorder="1" applyAlignment="1">
      <alignment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49" fontId="0" fillId="0" borderId="1" xfId="0" applyNumberFormat="1" applyFill="1" applyBorder="1" applyAlignment="1">
      <alignment horizontal="center" vertical="center"/>
    </xf>
    <xf numFmtId="0" fontId="3" fillId="3" borderId="1" xfId="0" applyFont="1" applyFill="1" applyBorder="1" applyAlignment="1">
      <alignment horizontal="center" vertical="center"/>
    </xf>
    <xf numFmtId="176" fontId="0" fillId="0" borderId="1" xfId="0" applyNumberFormat="1" applyBorder="1" applyAlignment="1">
      <alignment horizontal="center" vertical="center"/>
    </xf>
    <xf numFmtId="0" fontId="5" fillId="6" borderId="8" xfId="1" applyBorder="1" applyAlignment="1">
      <alignment horizontal="center" vertical="center"/>
    </xf>
    <xf numFmtId="0" fontId="5" fillId="6" borderId="1" xfId="1" applyBorder="1" applyAlignment="1">
      <alignment horizontal="center" vertical="center"/>
    </xf>
    <xf numFmtId="0" fontId="11" fillId="0" borderId="1" xfId="0" applyFont="1" applyBorder="1" applyAlignment="1">
      <alignment horizontal="center" vertical="center"/>
    </xf>
    <xf numFmtId="0" fontId="11" fillId="7" borderId="1" xfId="0" applyFont="1" applyFill="1" applyBorder="1">
      <alignment vertical="center"/>
    </xf>
    <xf numFmtId="0" fontId="11" fillId="0" borderId="1" xfId="0" applyFont="1" applyBorder="1">
      <alignment vertical="center"/>
    </xf>
    <xf numFmtId="0" fontId="11" fillId="7" borderId="1" xfId="0" applyFont="1" applyFill="1" applyBorder="1" applyAlignment="1">
      <alignment horizontal="center" vertical="center"/>
    </xf>
    <xf numFmtId="0" fontId="11" fillId="7" borderId="1" xfId="0" applyFont="1" applyFill="1" applyBorder="1" applyAlignment="1">
      <alignment vertical="center"/>
    </xf>
    <xf numFmtId="0" fontId="11" fillId="7" borderId="2" xfId="0" applyFont="1" applyFill="1" applyBorder="1" applyAlignment="1">
      <alignment vertical="center"/>
    </xf>
    <xf numFmtId="0" fontId="0" fillId="7" borderId="1" xfId="0" applyFill="1" applyBorder="1" applyAlignment="1">
      <alignment vertical="center"/>
    </xf>
    <xf numFmtId="0" fontId="0" fillId="7" borderId="1" xfId="0" applyFill="1" applyBorder="1" applyAlignment="1">
      <alignment horizontal="center" vertical="center"/>
    </xf>
    <xf numFmtId="0" fontId="0" fillId="7" borderId="1" xfId="0" applyFill="1" applyBorder="1">
      <alignment vertical="center"/>
    </xf>
    <xf numFmtId="0" fontId="0" fillId="4" borderId="1" xfId="0"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6" xfId="0" applyFill="1" applyBorder="1" applyAlignment="1">
      <alignment horizontal="center" vertical="center"/>
    </xf>
    <xf numFmtId="0" fontId="0" fillId="0" borderId="1" xfId="0" applyFill="1" applyBorder="1" applyAlignment="1">
      <alignment horizontal="left" vertical="center"/>
    </xf>
    <xf numFmtId="177" fontId="14" fillId="0" borderId="1" xfId="0" applyNumberFormat="1" applyFont="1" applyBorder="1" applyAlignment="1">
      <alignment horizontal="center"/>
    </xf>
    <xf numFmtId="1" fontId="14" fillId="0" borderId="1" xfId="0" applyNumberFormat="1" applyFont="1" applyBorder="1" applyAlignment="1">
      <alignment horizontal="center"/>
    </xf>
    <xf numFmtId="0" fontId="0" fillId="0" borderId="1" xfId="0" applyNumberFormat="1" applyBorder="1" applyAlignment="1">
      <alignment horizontal="center"/>
    </xf>
    <xf numFmtId="0" fontId="14" fillId="0" borderId="1" xfId="0" applyNumberFormat="1" applyFont="1" applyBorder="1" applyAlignment="1">
      <alignment horizontal="center"/>
    </xf>
    <xf numFmtId="0" fontId="0" fillId="2" borderId="1" xfId="0" applyFill="1" applyBorder="1" applyAlignment="1">
      <alignment horizontal="center" vertical="center"/>
    </xf>
    <xf numFmtId="0" fontId="0" fillId="2" borderId="2" xfId="0" applyFill="1" applyBorder="1" applyAlignment="1">
      <alignment horizontal="center" vertical="center" wrapText="1"/>
    </xf>
    <xf numFmtId="0" fontId="0" fillId="2" borderId="3" xfId="0" applyFill="1" applyBorder="1" applyAlignment="1">
      <alignment horizontal="center" vertical="center"/>
    </xf>
    <xf numFmtId="0" fontId="0" fillId="2" borderId="1" xfId="0" applyFill="1" applyBorder="1" applyAlignment="1">
      <alignment horizontal="center" vertical="center" wrapText="1"/>
    </xf>
    <xf numFmtId="0" fontId="0" fillId="7" borderId="1" xfId="0" applyFill="1" applyBorder="1" applyAlignment="1">
      <alignment horizontal="center" vertical="center"/>
    </xf>
    <xf numFmtId="0" fontId="0" fillId="7" borderId="1" xfId="0" applyFill="1" applyBorder="1" applyAlignment="1">
      <alignment vertical="center"/>
    </xf>
    <xf numFmtId="0" fontId="0" fillId="2" borderId="1" xfId="0" applyFill="1" applyBorder="1" applyAlignment="1">
      <alignment vertical="center"/>
    </xf>
    <xf numFmtId="0" fontId="0" fillId="7" borderId="2" xfId="0" applyFill="1" applyBorder="1" applyAlignment="1">
      <alignment horizontal="center" vertical="center"/>
    </xf>
    <xf numFmtId="0" fontId="0" fillId="7" borderId="7" xfId="0" applyFill="1" applyBorder="1" applyAlignment="1">
      <alignment horizontal="center" vertical="center"/>
    </xf>
    <xf numFmtId="0" fontId="0" fillId="7" borderId="3" xfId="0" applyFill="1" applyBorder="1" applyAlignment="1">
      <alignment horizontal="center" vertical="center"/>
    </xf>
    <xf numFmtId="0" fontId="11" fillId="7" borderId="2" xfId="0" applyFont="1" applyFill="1" applyBorder="1" applyAlignment="1">
      <alignment horizontal="center" vertical="center"/>
    </xf>
    <xf numFmtId="0" fontId="11" fillId="7" borderId="7" xfId="0" applyFont="1" applyFill="1" applyBorder="1" applyAlignment="1">
      <alignment horizontal="center" vertical="center"/>
    </xf>
    <xf numFmtId="0" fontId="11" fillId="7" borderId="3" xfId="0" applyFont="1" applyFill="1" applyBorder="1" applyAlignment="1">
      <alignment horizontal="center" vertical="center"/>
    </xf>
    <xf numFmtId="0" fontId="0" fillId="7" borderId="2" xfId="0" applyFill="1" applyBorder="1" applyAlignment="1">
      <alignment horizontal="left" vertical="center"/>
    </xf>
    <xf numFmtId="0" fontId="0" fillId="7" borderId="7" xfId="0" applyFill="1" applyBorder="1" applyAlignment="1">
      <alignment horizontal="left" vertical="center"/>
    </xf>
    <xf numFmtId="0" fontId="0" fillId="7" borderId="3" xfId="0" applyFill="1" applyBorder="1" applyAlignment="1">
      <alignment horizontal="left" vertical="center"/>
    </xf>
    <xf numFmtId="0" fontId="0" fillId="7" borderId="1" xfId="0" applyFill="1" applyBorder="1">
      <alignment vertical="center"/>
    </xf>
    <xf numFmtId="0" fontId="0" fillId="7" borderId="2" xfId="0" applyFill="1" applyBorder="1">
      <alignment vertical="center"/>
    </xf>
    <xf numFmtId="0" fontId="0" fillId="7" borderId="3" xfId="0" applyFill="1" applyBorder="1">
      <alignment vertical="center"/>
    </xf>
    <xf numFmtId="0" fontId="0" fillId="3" borderId="1"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5" borderId="9" xfId="0" applyFill="1" applyBorder="1" applyAlignment="1">
      <alignment horizontal="center" vertical="center"/>
    </xf>
    <xf numFmtId="0" fontId="0" fillId="5" borderId="0" xfId="0" applyFill="1" applyBorder="1" applyAlignment="1">
      <alignment horizontal="center" vertical="center"/>
    </xf>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cellXfs>
  <cellStyles count="3">
    <cellStyle name="나쁨" xfId="1" builtinId="27"/>
    <cellStyle name="표준" xfId="0" builtinId="0"/>
    <cellStyle name="표준 2" xfId="2" xr:uid="{8E244D5D-2A89-4021-80DA-329A81C77BF4}"/>
  </cellStyles>
  <dxfs count="15">
    <dxf>
      <fill>
        <patternFill>
          <bgColor theme="0" tint="-0.14996795556505021"/>
        </patternFill>
      </fill>
    </dxf>
    <dxf>
      <font>
        <color auto="1"/>
      </font>
      <fill>
        <patternFill>
          <bgColor rgb="FFFFC7CE"/>
        </patternFill>
      </fill>
    </dxf>
    <dxf>
      <fill>
        <patternFill>
          <bgColor rgb="FFFF0000"/>
        </patternFill>
      </fill>
    </dxf>
    <dxf>
      <fill>
        <patternFill>
          <bgColor theme="0" tint="-0.1499679555650502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C7CE"/>
        </patternFill>
      </fill>
    </dxf>
    <dxf>
      <fill>
        <patternFill>
          <bgColor rgb="FFFF0000"/>
        </patternFill>
      </fill>
    </dxf>
  </dxfs>
  <tableStyles count="0" defaultTableStyle="TableStyleMedium2" defaultPivotStyle="PivotStyleLight16"/>
  <colors>
    <mruColors>
      <color rgb="FFBCEEBC"/>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1.0/shinhan-invest/script/doc_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olumn"/>
      <sheetName val="domain"/>
      <sheetName val="index"/>
      <sheetName val="data"/>
    </sheetNames>
    <sheetDataSet>
      <sheetData sheetId="0">
        <row r="1">
          <cell r="B1" t="str">
            <v>테이블명</v>
          </cell>
          <cell r="C1">
            <v>0</v>
          </cell>
          <cell r="D1" t="str">
            <v>영역</v>
          </cell>
        </row>
        <row r="2">
          <cell r="B2" t="str">
            <v>논리</v>
          </cell>
          <cell r="C2" t="str">
            <v>물리</v>
          </cell>
          <cell r="D2">
            <v>0</v>
          </cell>
        </row>
        <row r="3">
          <cell r="B3" t="str">
            <v>연계 부서</v>
          </cell>
          <cell r="C3" t="str">
            <v>T_IF_DEPT</v>
          </cell>
          <cell r="D3" t="str">
            <v>연계</v>
          </cell>
        </row>
        <row r="4">
          <cell r="B4" t="str">
            <v>연계 본부</v>
          </cell>
          <cell r="C4" t="str">
            <v>T_IF_HDEPT</v>
          </cell>
          <cell r="D4" t="str">
            <v>연계</v>
          </cell>
        </row>
        <row r="5">
          <cell r="B5" t="str">
            <v>연계 직위</v>
          </cell>
          <cell r="C5" t="str">
            <v>T_IF_PSTN</v>
          </cell>
          <cell r="D5" t="str">
            <v>연계</v>
          </cell>
        </row>
        <row r="6">
          <cell r="B6" t="str">
            <v>연계 사용자</v>
          </cell>
          <cell r="C6" t="str">
            <v>T_IF_USER</v>
          </cell>
          <cell r="D6" t="str">
            <v>연계</v>
          </cell>
        </row>
        <row r="7">
          <cell r="B7" t="str">
            <v>연계 부서 분류</v>
          </cell>
          <cell r="C7" t="str">
            <v>T_IF_DEPT_CL</v>
          </cell>
          <cell r="D7" t="str">
            <v>연계</v>
          </cell>
        </row>
        <row r="8">
          <cell r="B8" t="str">
            <v>연계 태블로 프로젝트</v>
          </cell>
          <cell r="C8" t="str">
            <v>T_IF_TABLEAU_PROJECT</v>
          </cell>
          <cell r="D8" t="str">
            <v>연계</v>
          </cell>
        </row>
        <row r="9">
          <cell r="B9" t="str">
            <v>연계 태블로 워크북</v>
          </cell>
          <cell r="C9" t="str">
            <v>T_IF_TABLEAU_WORKBOOK</v>
          </cell>
          <cell r="D9" t="str">
            <v>연계</v>
          </cell>
        </row>
        <row r="10">
          <cell r="B10" t="str">
            <v>연계 태블로 뷰</v>
          </cell>
          <cell r="C10" t="str">
            <v>T_IF_TABLEAU_VIEW</v>
          </cell>
          <cell r="D10" t="str">
            <v>연계</v>
          </cell>
        </row>
        <row r="11">
          <cell r="B11" t="str">
            <v>연계 태블로 사용자</v>
          </cell>
          <cell r="C11" t="str">
            <v>T_IF_TABLEAU_USER</v>
          </cell>
          <cell r="D11" t="str">
            <v>연계</v>
          </cell>
        </row>
        <row r="12">
          <cell r="B12" t="str">
            <v>로그 참조 정보</v>
          </cell>
          <cell r="C12" t="str">
            <v>T_LOG_REF_INFO</v>
          </cell>
          <cell r="D12" t="str">
            <v>로그</v>
          </cell>
        </row>
        <row r="13">
          <cell r="B13" t="str">
            <v>로그 연계</v>
          </cell>
          <cell r="C13" t="str">
            <v>T_LOG_IF</v>
          </cell>
          <cell r="D13" t="str">
            <v>로그</v>
          </cell>
        </row>
        <row r="14">
          <cell r="B14" t="str">
            <v>로그 요청 관리자 시스템</v>
          </cell>
          <cell r="C14" t="str">
            <v>T_LOG_RQST_MGR_SYS</v>
          </cell>
          <cell r="D14" t="str">
            <v>로그</v>
          </cell>
        </row>
        <row r="15">
          <cell r="B15" t="str">
            <v>로그 요청 사용자 시스템</v>
          </cell>
          <cell r="C15" t="str">
            <v>T_LOG_RQST_USER_SYS</v>
          </cell>
          <cell r="D15" t="str">
            <v>로그</v>
          </cell>
        </row>
        <row r="16">
          <cell r="B16" t="str">
            <v>로그 검색 키워드</v>
          </cell>
          <cell r="C16" t="str">
            <v>T_LOG_SRCH_KWD</v>
          </cell>
          <cell r="D16" t="str">
            <v>로그</v>
          </cell>
        </row>
        <row r="17">
          <cell r="B17" t="str">
            <v>로그 태블로 관리자 시스템</v>
          </cell>
          <cell r="C17" t="str">
            <v>T_LOG_TABLEAU_MGR_SYS</v>
          </cell>
          <cell r="D17" t="str">
            <v>로그</v>
          </cell>
        </row>
        <row r="18">
          <cell r="B18" t="str">
            <v>로그 태블로 사용자 시스템</v>
          </cell>
          <cell r="C18" t="str">
            <v>T_LOG_TABLEAU_USER_SYS</v>
          </cell>
          <cell r="D18" t="str">
            <v>로그</v>
          </cell>
        </row>
        <row r="19">
          <cell r="B19" t="str">
            <v>로그 비즈메타 관리자 시스템</v>
          </cell>
          <cell r="C19" t="str">
            <v>T_LOG_BIZMETA_MGR_SYS</v>
          </cell>
          <cell r="D19" t="str">
            <v>로그</v>
          </cell>
        </row>
        <row r="20">
          <cell r="B20" t="str">
            <v>로그 비즈메타 사용자 시스템</v>
          </cell>
          <cell r="C20" t="str">
            <v>T_LOG_BIZMETA_USER_SYS</v>
          </cell>
          <cell r="D20" t="str">
            <v>로그</v>
          </cell>
        </row>
        <row r="21">
          <cell r="B21" t="str">
            <v>로그 AWS 관리자 시스템</v>
          </cell>
          <cell r="C21" t="str">
            <v>T_LOG_AWS_MGR_SYS</v>
          </cell>
          <cell r="D21" t="str">
            <v>로그</v>
          </cell>
        </row>
        <row r="22">
          <cell r="B22" t="str">
            <v>로그 AWS 사용자 시스템</v>
          </cell>
          <cell r="C22" t="str">
            <v>T_LOG_AWS_USER_SYS</v>
          </cell>
          <cell r="D22" t="str">
            <v>로그</v>
          </cell>
        </row>
        <row r="23">
          <cell r="B23" t="str">
            <v>부서 이력</v>
          </cell>
          <cell r="C23" t="str">
            <v>T_DEPT_HIST</v>
          </cell>
          <cell r="D23" t="str">
            <v>이력</v>
          </cell>
        </row>
        <row r="24">
          <cell r="B24" t="str">
            <v>본부 이력</v>
          </cell>
          <cell r="C24" t="str">
            <v>T_HDEPT_HIST</v>
          </cell>
          <cell r="D24" t="str">
            <v>이력</v>
          </cell>
        </row>
        <row r="25">
          <cell r="B25" t="str">
            <v>직위 이력</v>
          </cell>
          <cell r="C25" t="str">
            <v>T_PSTN_HIST</v>
          </cell>
          <cell r="D25" t="str">
            <v>이력</v>
          </cell>
        </row>
        <row r="26">
          <cell r="B26" t="str">
            <v>사용자 이력</v>
          </cell>
          <cell r="C26" t="str">
            <v>T_USER_HIST</v>
          </cell>
          <cell r="D26" t="str">
            <v>이력</v>
          </cell>
        </row>
        <row r="27">
          <cell r="B27" t="str">
            <v>프로젝트 이력</v>
          </cell>
          <cell r="C27" t="str">
            <v>T_PROJECT_HIST</v>
          </cell>
          <cell r="D27" t="str">
            <v>이력</v>
          </cell>
        </row>
        <row r="28">
          <cell r="B28" t="str">
            <v>프로젝트 사용자 이력</v>
          </cell>
          <cell r="C28" t="str">
            <v>T_PROJECT_USER_HIST</v>
          </cell>
          <cell r="D28" t="str">
            <v>이력</v>
          </cell>
        </row>
        <row r="29">
          <cell r="B29" t="str">
            <v>보고서 이력</v>
          </cell>
          <cell r="C29" t="str">
            <v>T_REPORT_HIST</v>
          </cell>
          <cell r="D29" t="str">
            <v>이력</v>
          </cell>
        </row>
        <row r="30">
          <cell r="B30" t="str">
            <v>보고서 사용자 이력</v>
          </cell>
          <cell r="C30" t="str">
            <v>T_REPORT_USER_HIST</v>
          </cell>
          <cell r="D30" t="str">
            <v>이력</v>
          </cell>
        </row>
        <row r="31">
          <cell r="B31" t="str">
            <v>코드</v>
          </cell>
          <cell r="C31" t="str">
            <v>T_CODE</v>
          </cell>
          <cell r="D31" t="str">
            <v>공통</v>
          </cell>
        </row>
        <row r="32">
          <cell r="B32" t="str">
            <v>부서</v>
          </cell>
          <cell r="C32" t="str">
            <v>T_DEPT</v>
          </cell>
          <cell r="D32" t="str">
            <v>공통</v>
          </cell>
        </row>
        <row r="33">
          <cell r="B33" t="str">
            <v>본부</v>
          </cell>
          <cell r="C33" t="str">
            <v>T_HDEPT</v>
          </cell>
          <cell r="D33" t="str">
            <v>공통</v>
          </cell>
        </row>
        <row r="34">
          <cell r="B34" t="str">
            <v>직위</v>
          </cell>
          <cell r="C34" t="str">
            <v>T_PSTN</v>
          </cell>
          <cell r="D34" t="str">
            <v>공통</v>
          </cell>
        </row>
        <row r="35">
          <cell r="B35" t="str">
            <v>사용자</v>
          </cell>
          <cell r="C35" t="str">
            <v>T_USER</v>
          </cell>
          <cell r="D35" t="str">
            <v>공통</v>
          </cell>
        </row>
        <row r="36">
          <cell r="B36" t="str">
            <v>사용자 테스트</v>
          </cell>
          <cell r="C36" t="str">
            <v>T_USER_TEST</v>
          </cell>
          <cell r="D36" t="str">
            <v>공통</v>
          </cell>
        </row>
        <row r="37">
          <cell r="B37" t="str">
            <v>부서 분류</v>
          </cell>
          <cell r="C37" t="str">
            <v>T_DEPT_CL</v>
          </cell>
          <cell r="D37" t="str">
            <v>공통</v>
          </cell>
        </row>
        <row r="38">
          <cell r="B38" t="str">
            <v>ID 순번</v>
          </cell>
          <cell r="C38" t="str">
            <v>T_ID_SN</v>
          </cell>
          <cell r="D38" t="str">
            <v>공통</v>
          </cell>
        </row>
        <row r="39">
          <cell r="B39" t="str">
            <v>파일</v>
          </cell>
          <cell r="C39" t="str">
            <v>T_FILE</v>
          </cell>
          <cell r="D39" t="str">
            <v>공통</v>
          </cell>
        </row>
        <row r="40">
          <cell r="B40" t="str">
            <v>게시판 공지사항</v>
          </cell>
          <cell r="C40" t="str">
            <v>T_BBS_NOTICE</v>
          </cell>
          <cell r="D40" t="str">
            <v>공통</v>
          </cell>
        </row>
        <row r="41">
          <cell r="B41" t="str">
            <v>게시판 FAQ</v>
          </cell>
          <cell r="C41" t="str">
            <v>T_BBS_FAQ</v>
          </cell>
          <cell r="D41" t="str">
            <v>공통</v>
          </cell>
        </row>
        <row r="42">
          <cell r="B42" t="str">
            <v>게시판 QNA</v>
          </cell>
          <cell r="C42" t="str">
            <v>T_BBS_QNA</v>
          </cell>
          <cell r="D42" t="str">
            <v>공통</v>
          </cell>
        </row>
        <row r="43">
          <cell r="B43" t="str">
            <v>게시판 분석</v>
          </cell>
          <cell r="C43" t="str">
            <v>T_BBS_ANALYSIS</v>
          </cell>
          <cell r="D43" t="str">
            <v>공통</v>
          </cell>
        </row>
        <row r="44">
          <cell r="B44" t="str">
            <v>뉴스 정보</v>
          </cell>
          <cell r="C44" t="str">
            <v>T_NEWS_INFO</v>
          </cell>
          <cell r="D44" t="str">
            <v>공통</v>
          </cell>
        </row>
        <row r="45">
          <cell r="B45" t="str">
            <v>리서치 정보</v>
          </cell>
          <cell r="C45" t="str">
            <v>T_RESRCH_INFO</v>
          </cell>
          <cell r="D45" t="str">
            <v>공통</v>
          </cell>
        </row>
        <row r="46">
          <cell r="B46" t="str">
            <v>순위 정보</v>
          </cell>
          <cell r="C46" t="str">
            <v>T_RANK_INFO</v>
          </cell>
          <cell r="D46" t="str">
            <v>공통</v>
          </cell>
        </row>
        <row r="47">
          <cell r="B47" t="str">
            <v>관리자 권한</v>
          </cell>
          <cell r="C47" t="str">
            <v>T_MGR_AUTH</v>
          </cell>
          <cell r="D47" t="str">
            <v>관리자</v>
          </cell>
        </row>
        <row r="48">
          <cell r="B48" t="str">
            <v>관리자 시스템 권한</v>
          </cell>
          <cell r="C48" t="str">
            <v>T_MGR_SYS_AUTH</v>
          </cell>
          <cell r="D48" t="str">
            <v>관리자</v>
          </cell>
        </row>
        <row r="49">
          <cell r="B49" t="str">
            <v>관리자 시스템 메뉴</v>
          </cell>
          <cell r="C49" t="str">
            <v>T_MGR_SYS_MENU</v>
          </cell>
          <cell r="D49" t="str">
            <v>관리자</v>
          </cell>
        </row>
        <row r="50">
          <cell r="B50" t="str">
            <v>관리자 시스템 메뉴 권한</v>
          </cell>
          <cell r="C50" t="str">
            <v>T_MGR_SYS_MENU_AUTH</v>
          </cell>
          <cell r="D50" t="str">
            <v>관리자</v>
          </cell>
        </row>
        <row r="51">
          <cell r="B51" t="str">
            <v>관리자 시스템 스케줄</v>
          </cell>
          <cell r="C51" t="str">
            <v>T_MGR_SYS_SCHEDULE</v>
          </cell>
          <cell r="D51" t="str">
            <v>관리자</v>
          </cell>
        </row>
        <row r="52">
          <cell r="B52" t="str">
            <v>관리자 시스템 스케줄 락</v>
          </cell>
          <cell r="C52" t="str">
            <v>T_MGR_SYS_SCHEDULE_LOCK</v>
          </cell>
          <cell r="D52" t="str">
            <v>관리자</v>
          </cell>
        </row>
        <row r="53">
          <cell r="B53" t="str">
            <v>사용자 권한</v>
          </cell>
          <cell r="C53" t="str">
            <v>T_USER_AUTH</v>
          </cell>
          <cell r="D53" t="str">
            <v>사용자</v>
          </cell>
        </row>
        <row r="54">
          <cell r="B54" t="str">
            <v>사용자 시스템 권한</v>
          </cell>
          <cell r="C54" t="str">
            <v>T_USER_SYS_AUTH</v>
          </cell>
          <cell r="D54" t="str">
            <v>사용자</v>
          </cell>
        </row>
        <row r="55">
          <cell r="B55" t="str">
            <v>사용자 시스템 메뉴</v>
          </cell>
          <cell r="C55" t="str">
            <v>T_USER_SYS_MENU</v>
          </cell>
          <cell r="D55" t="str">
            <v>사용자</v>
          </cell>
        </row>
        <row r="56">
          <cell r="B56" t="str">
            <v>사용자 시스템 메뉴 권한</v>
          </cell>
          <cell r="C56" t="str">
            <v>T_USER_SYS_MENU_AUTH</v>
          </cell>
          <cell r="D56" t="str">
            <v>사용자</v>
          </cell>
        </row>
        <row r="57">
          <cell r="B57" t="str">
            <v>라이선스</v>
          </cell>
          <cell r="C57" t="str">
            <v>T_LICENSE</v>
          </cell>
          <cell r="D57" t="str">
            <v>업무</v>
          </cell>
        </row>
        <row r="58">
          <cell r="B58" t="str">
            <v>외부 시스템</v>
          </cell>
          <cell r="C58" t="str">
            <v>T_EXTRNL_SYS</v>
          </cell>
          <cell r="D58" t="str">
            <v>업무</v>
          </cell>
        </row>
        <row r="59">
          <cell r="B59" t="str">
            <v>외부 데이터</v>
          </cell>
          <cell r="C59" t="str">
            <v>T_EXTRNL_DATA</v>
          </cell>
          <cell r="D59" t="str">
            <v>업무</v>
          </cell>
        </row>
        <row r="60">
          <cell r="B60" t="str">
            <v>검색 키워드</v>
          </cell>
          <cell r="C60" t="str">
            <v>T_SRCH_KWD</v>
          </cell>
          <cell r="D60" t="str">
            <v>업무</v>
          </cell>
        </row>
        <row r="61">
          <cell r="B61" t="str">
            <v>업무 카테고리</v>
          </cell>
          <cell r="C61" t="str">
            <v>T_WRK_CAT</v>
          </cell>
          <cell r="D61" t="str">
            <v>업무</v>
          </cell>
        </row>
        <row r="62">
          <cell r="B62" t="str">
            <v>역할 그룹</v>
          </cell>
          <cell r="C62" t="str">
            <v>T_ROLE_GROUP</v>
          </cell>
          <cell r="D62" t="str">
            <v>업무</v>
          </cell>
        </row>
        <row r="63">
          <cell r="B63" t="str">
            <v>역할 그룹 상세</v>
          </cell>
          <cell r="C63" t="str">
            <v>T_ROLE_GROUP_DTL</v>
          </cell>
          <cell r="D63" t="str">
            <v>업무</v>
          </cell>
        </row>
        <row r="64">
          <cell r="B64" t="str">
            <v>프로젝트 신청</v>
          </cell>
          <cell r="C64" t="str">
            <v>T_PROJECT_APPLY</v>
          </cell>
          <cell r="D64" t="str">
            <v>업무</v>
          </cell>
        </row>
        <row r="65">
          <cell r="B65" t="str">
            <v>프로젝트</v>
          </cell>
          <cell r="C65" t="str">
            <v>T_PROJECT</v>
          </cell>
          <cell r="D65" t="str">
            <v>업무</v>
          </cell>
        </row>
        <row r="66">
          <cell r="B66" t="str">
            <v>프로젝트 사용자</v>
          </cell>
          <cell r="C66" t="str">
            <v>T_PROJECT_USER</v>
          </cell>
          <cell r="D66" t="str">
            <v>업무</v>
          </cell>
        </row>
        <row r="67">
          <cell r="B67" t="str">
            <v>보고서</v>
          </cell>
          <cell r="C67" t="str">
            <v>T_REPORT</v>
          </cell>
          <cell r="D67" t="str">
            <v>업무</v>
          </cell>
        </row>
        <row r="68">
          <cell r="B68" t="str">
            <v>보고서 사용자</v>
          </cell>
          <cell r="C68" t="str">
            <v>T_REPORT_USER</v>
          </cell>
          <cell r="D68" t="str">
            <v>업무</v>
          </cell>
        </row>
        <row r="69">
          <cell r="B69" t="str">
            <v>AWS 인스턴스</v>
          </cell>
          <cell r="C69" t="str">
            <v>T_AWS_INSTANCE</v>
          </cell>
          <cell r="D69" t="str">
            <v>업무</v>
          </cell>
        </row>
        <row r="70">
          <cell r="B70" t="str">
            <v>태블로 프로젝트</v>
          </cell>
          <cell r="C70" t="str">
            <v>T_TABLEAU_PROJECT</v>
          </cell>
          <cell r="D70" t="str">
            <v>업무</v>
          </cell>
        </row>
        <row r="71">
          <cell r="B71" t="str">
            <v>태블로 워크북</v>
          </cell>
          <cell r="C71" t="str">
            <v>T_TABLEAU_WORKBOOK</v>
          </cell>
          <cell r="D71" t="str">
            <v>업무</v>
          </cell>
        </row>
        <row r="72">
          <cell r="B72" t="str">
            <v>태블로 뷰</v>
          </cell>
          <cell r="C72" t="str">
            <v>T_TABLEAU_VIEW</v>
          </cell>
          <cell r="D72" t="str">
            <v>업무</v>
          </cell>
        </row>
        <row r="73">
          <cell r="B73" t="str">
            <v>태블로 사용자</v>
          </cell>
          <cell r="C73" t="str">
            <v>T_TABLEAU_USER</v>
          </cell>
          <cell r="D73" t="str">
            <v>업무</v>
          </cell>
        </row>
        <row r="74">
          <cell r="B74" t="str">
            <v>승인 요청</v>
          </cell>
          <cell r="C74" t="str">
            <v>T_APRV_RQST</v>
          </cell>
          <cell r="D74" t="str">
            <v>업무</v>
          </cell>
        </row>
        <row r="75">
          <cell r="B75" t="str">
            <v>승인 요청 상세</v>
          </cell>
          <cell r="C75" t="str">
            <v>T_APRV_RQST_DTL</v>
          </cell>
          <cell r="D75" t="str">
            <v>업무</v>
          </cell>
        </row>
      </sheetData>
      <sheetData sheetId="1"/>
      <sheetData sheetId="2"/>
      <sheetData sheetId="3"/>
      <sheetData sheetId="4"/>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6"/>
  <sheetViews>
    <sheetView topLeftCell="A19" workbookViewId="0">
      <selection activeCell="F38" sqref="F38"/>
    </sheetView>
  </sheetViews>
  <sheetFormatPr defaultRowHeight="15.6" x14ac:dyDescent="0.35"/>
  <cols>
    <col min="1" max="1" width="5.5546875" bestFit="1" customWidth="1"/>
    <col min="2" max="2" width="24" bestFit="1" customWidth="1"/>
    <col min="3" max="3" width="25.5546875" bestFit="1" customWidth="1"/>
    <col min="4" max="4" width="7.33203125" bestFit="1" customWidth="1"/>
    <col min="5" max="5" width="29" bestFit="1" customWidth="1"/>
    <col min="6" max="6" width="7.33203125" bestFit="1" customWidth="1"/>
    <col min="7" max="7" width="19" customWidth="1"/>
    <col min="8" max="8" width="10.6640625" customWidth="1"/>
  </cols>
  <sheetData>
    <row r="1" spans="1:19" x14ac:dyDescent="0.35">
      <c r="A1" s="121" t="s">
        <v>2</v>
      </c>
      <c r="B1" s="121" t="s">
        <v>3</v>
      </c>
      <c r="C1" s="121"/>
      <c r="D1" s="121" t="s">
        <v>4</v>
      </c>
      <c r="E1" s="121" t="s">
        <v>5</v>
      </c>
      <c r="F1" s="122" t="s">
        <v>17</v>
      </c>
      <c r="G1" s="121" t="s">
        <v>0</v>
      </c>
    </row>
    <row r="2" spans="1:19" x14ac:dyDescent="0.35">
      <c r="A2" s="121"/>
      <c r="B2" s="1" t="s">
        <v>8</v>
      </c>
      <c r="C2" s="1" t="s">
        <v>7</v>
      </c>
      <c r="D2" s="121"/>
      <c r="E2" s="121"/>
      <c r="F2" s="123"/>
      <c r="G2" s="121"/>
    </row>
    <row r="3" spans="1:19" x14ac:dyDescent="0.35">
      <c r="A3" s="29">
        <v>1</v>
      </c>
      <c r="B3" s="2" t="s">
        <v>32</v>
      </c>
      <c r="C3" s="2" t="s">
        <v>18</v>
      </c>
      <c r="D3" s="3" t="s">
        <v>31</v>
      </c>
      <c r="E3" s="2" t="s">
        <v>35</v>
      </c>
      <c r="F3" s="24" t="s">
        <v>1</v>
      </c>
      <c r="G3" s="2"/>
      <c r="H3" s="26" t="str">
        <f>"|||-- "&amp;D3&amp;" "&amp;B3&amp;"|DROP TABLE IF EXISTS "&amp;C3&amp;" CASCADE;|CREATE TABLE IF NOT EXISTS "&amp;C3&amp;" (|"&amp;column!$N48&amp;"|"&amp;column!$N49&amp;"|"&amp;column!$N50&amp;"|"&amp;column!$N51&amp;"|"&amp;column!$N52&amp;"|"&amp;column!$N53&amp;"|"&amp;column!$N54&amp;"|"&amp;column!$N55&amp;"|"&amp;column!$N56&amp;"|"&amp;column!$N57&amp;"|) ENGINE=InnoDB DEFAULT CHARSET=utf8 COMMENT '"&amp;B3&amp;IF(E3="","","["&amp;E3&amp;"]")&amp;"';|ALTER TABLE "&amp;C3&amp;" ADD CONSTRAINT "&amp;C3&amp;"_PK PRIMARY KEY();|-- CREATE INDEX "&amp;C3&amp;"_IX1 ON "&amp;C3&amp;"();"</f>
        <v>|||-- 공통 코드|DROP TABLE IF EXISTS T_CODE CASCADE;|CREATE TABLE IF NOT EXISTS T_CODE (|    GROUP_ID VARCHAR(64) NOT NULL COMMENT '그룹 ID'|  , CODE_ID VARCHAR(64) NOT NULL COMMENT '코드 ID'|  , CODE_NM VARCHAR(256) COMMENT '코드 명'|  , CODE_DSC VARCHAR(1000) COMMENT '코드 설명'|  , ORD_SEQ NUMERIC(5,0) COMMENT '정렬 순서'|  , USE_YN VARCHAR(1) DEFAULT 'N' COMMENT '사용 여부'|  , RGST_ID VARCHAR(32) NOT NULL COMMENT '등록 ID'|  , RGST_DT TIMESTAMP DEFAULT CURRENT_TIMESTAMP NOT NULL COMMENT '등록 일시'|  , MODI_ID VARCHAR(32) NOT NULL COMMENT '수정 ID'|  , MODI_DT TIMESTAMP DEFAULT CURRENT_TIMESTAMP NOT NULL COMMENT '수정 일시'|) ENGINE=InnoDB DEFAULT CHARSET=utf8 COMMENT '코드[공통 코드]';|ALTER TABLE T_CODE ADD CONSTRAINT T_CODE_PK PRIMARY KEY();|-- CREATE INDEX T_CODE_IX1 ON T_CODE();</v>
      </c>
      <c r="I3" s="26" t="str">
        <f>"||-- "&amp;D3&amp;"    "&amp;B3&amp;"|TRUNCATE TABLE "&amp;C3&amp;";"</f>
        <v>||-- 공통    코드|TRUNCATE TABLE T_CODE;</v>
      </c>
      <c r="S3" s="26"/>
    </row>
    <row r="4" spans="1:19" x14ac:dyDescent="0.35">
      <c r="A4" s="29">
        <v>2</v>
      </c>
      <c r="B4" s="2" t="s">
        <v>27</v>
      </c>
      <c r="C4" s="2" t="s">
        <v>20</v>
      </c>
      <c r="D4" s="3" t="s">
        <v>31</v>
      </c>
      <c r="E4" s="2" t="s">
        <v>22</v>
      </c>
      <c r="F4" s="3"/>
      <c r="G4" s="2"/>
      <c r="H4" s="26" t="str">
        <f t="shared" ref="H4:H32" si="0">"|||-- "&amp;D4&amp;" "&amp;B4&amp;"|DROP TABLE IF EXISTS "&amp;C4&amp;" CASCADE;|CREATE TABLE IF NOT EXISTS "&amp;C4&amp;" (||) ENGINE=InnoDB DEFAULT CHARSET=utf8 COMMENT '"&amp;B4&amp;IF(E4="","","["&amp;E4&amp;"]")&amp;"';|ALTER TABLE "&amp;C4&amp;" ADD CONSTRAINT "&amp;C4&amp;"_PK PRIMARY KEY();|-- CREATE INDEX "&amp;C4&amp;"_IX1 ON "&amp;C4&amp;"();"</f>
        <v>|||-- 공통 부서|DROP TABLE IF EXISTS T_DEPT CASCADE;|CREATE TABLE IF NOT EXISTS T_DEPT (||) ENGINE=InnoDB DEFAULT CHARSET=utf8 COMMENT '부서[부서 정보]';|ALTER TABLE T_DEPT ADD CONSTRAINT T_DEPT_PK PRIMARY KEY();|-- CREATE INDEX T_DEPT_IX1 ON T_DEPT();</v>
      </c>
      <c r="I4" s="26" t="str">
        <f t="shared" ref="I4:I36" si="1">"||-- "&amp;D4&amp;"    "&amp;B4&amp;"|TRUNCATE TABLE "&amp;C4&amp;";"</f>
        <v>||-- 공통    부서|TRUNCATE TABLE T_DEPT;</v>
      </c>
    </row>
    <row r="5" spans="1:19" x14ac:dyDescent="0.35">
      <c r="A5" s="34">
        <v>3</v>
      </c>
      <c r="B5" s="2" t="s">
        <v>33</v>
      </c>
      <c r="C5" s="2" t="s">
        <v>34</v>
      </c>
      <c r="D5" s="3" t="s">
        <v>31</v>
      </c>
      <c r="E5" s="2" t="s">
        <v>36</v>
      </c>
      <c r="F5" s="3"/>
      <c r="G5" s="2"/>
      <c r="H5" s="26" t="str">
        <f t="shared" si="0"/>
        <v>|||-- 공통 본부|DROP TABLE IF EXISTS T_HDEPT CASCADE;|CREATE TABLE IF NOT EXISTS T_HDEPT (||) ENGINE=InnoDB DEFAULT CHARSET=utf8 COMMENT '본부[본부 정보]';|ALTER TABLE T_HDEPT ADD CONSTRAINT T_HDEPT_PK PRIMARY KEY();|-- CREATE INDEX T_HDEPT_IX1 ON T_HDEPT();</v>
      </c>
      <c r="I5" s="26" t="str">
        <f t="shared" si="1"/>
        <v>||-- 공통    본부|TRUNCATE TABLE T_HDEPT;</v>
      </c>
    </row>
    <row r="6" spans="1:19" x14ac:dyDescent="0.35">
      <c r="A6" s="34">
        <v>4</v>
      </c>
      <c r="B6" s="2" t="s">
        <v>28</v>
      </c>
      <c r="C6" s="2" t="s">
        <v>21</v>
      </c>
      <c r="D6" s="3" t="s">
        <v>31</v>
      </c>
      <c r="E6" s="2" t="s">
        <v>23</v>
      </c>
      <c r="F6" s="3"/>
      <c r="G6" s="2"/>
      <c r="H6" s="26" t="str">
        <f t="shared" si="0"/>
        <v>|||-- 공통 직위|DROP TABLE IF EXISTS T_PSTN CASCADE;|CREATE TABLE IF NOT EXISTS T_PSTN (||) ENGINE=InnoDB DEFAULT CHARSET=utf8 COMMENT '직위[직위 정보]';|ALTER TABLE T_PSTN ADD CONSTRAINT T_PSTN_PK PRIMARY KEY();|-- CREATE INDEX T_PSTN_IX1 ON T_PSTN();</v>
      </c>
      <c r="I6" s="26" t="str">
        <f t="shared" si="1"/>
        <v>||-- 공통    직위|TRUNCATE TABLE T_PSTN;</v>
      </c>
    </row>
    <row r="7" spans="1:19" x14ac:dyDescent="0.35">
      <c r="A7" s="34">
        <v>5</v>
      </c>
      <c r="B7" s="2" t="s">
        <v>24</v>
      </c>
      <c r="C7" s="2" t="s">
        <v>19</v>
      </c>
      <c r="D7" s="3" t="s">
        <v>31</v>
      </c>
      <c r="E7" s="2" t="s">
        <v>37</v>
      </c>
      <c r="F7" s="3"/>
      <c r="G7" s="2"/>
      <c r="H7" s="26" t="str">
        <f t="shared" si="0"/>
        <v>|||-- 공통 사용자|DROP TABLE IF EXISTS T_USER CASCADE;|CREATE TABLE IF NOT EXISTS T_USER (||) ENGINE=InnoDB DEFAULT CHARSET=utf8 COMMENT '사용자[사용자 정보]';|ALTER TABLE T_USER ADD CONSTRAINT T_USER_PK PRIMARY KEY();|-- CREATE INDEX T_USER_IX1 ON T_USER();</v>
      </c>
      <c r="I7" s="26" t="str">
        <f t="shared" si="1"/>
        <v>||-- 공통    사용자|TRUNCATE TABLE T_USER;</v>
      </c>
    </row>
    <row r="8" spans="1:19" x14ac:dyDescent="0.35">
      <c r="A8" s="34">
        <v>6</v>
      </c>
      <c r="B8" s="2" t="s">
        <v>391</v>
      </c>
      <c r="C8" s="2" t="s">
        <v>392</v>
      </c>
      <c r="D8" s="23" t="s">
        <v>31</v>
      </c>
      <c r="E8" s="2" t="s">
        <v>706</v>
      </c>
      <c r="F8" s="23"/>
      <c r="G8" s="2"/>
      <c r="H8" s="26" t="str">
        <f t="shared" si="0"/>
        <v>|||-- 공통 사용자 테스트|DROP TABLE IF EXISTS T_USER_TEST CASCADE;|CREATE TABLE IF NOT EXISTS T_USER_TEST (||) ENGINE=InnoDB DEFAULT CHARSET=utf8 COMMENT '사용자 테스트[테스트 사용자]';|ALTER TABLE T_USER_TEST ADD CONSTRAINT T_USER_TEST_PK PRIMARY KEY();|-- CREATE INDEX T_USER_TEST_IX1 ON T_USER_TEST();</v>
      </c>
      <c r="I8" s="26" t="str">
        <f t="shared" si="1"/>
        <v>||-- 공통    사용자 테스트|TRUNCATE TABLE T_USER_TEST;</v>
      </c>
    </row>
    <row r="9" spans="1:19" x14ac:dyDescent="0.35">
      <c r="A9" s="34">
        <v>7</v>
      </c>
      <c r="B9" s="2" t="s">
        <v>325</v>
      </c>
      <c r="C9" s="2" t="s">
        <v>326</v>
      </c>
      <c r="D9" s="17" t="s">
        <v>303</v>
      </c>
      <c r="E9" s="2" t="s">
        <v>322</v>
      </c>
      <c r="F9" s="17"/>
      <c r="G9" s="2"/>
      <c r="H9" s="26" t="str">
        <f t="shared" si="0"/>
        <v>|||-- 공통 부서 분류|DROP TABLE IF EXISTS T_DEPT_CL CASCADE;|CREATE TABLE IF NOT EXISTS T_DEPT_CL (||) ENGINE=InnoDB DEFAULT CHARSET=utf8 COMMENT '부서 분류[부서 조직도 정보]';|ALTER TABLE T_DEPT_CL ADD CONSTRAINT T_DEPT_CL_PK PRIMARY KEY();|-- CREATE INDEX T_DEPT_CL_IX1 ON T_DEPT_CL();</v>
      </c>
      <c r="I9" s="26" t="str">
        <f t="shared" si="1"/>
        <v>||-- 공통    부서 분류|TRUNCATE TABLE T_DEPT_CL;</v>
      </c>
    </row>
    <row r="10" spans="1:19" x14ac:dyDescent="0.35">
      <c r="A10" s="34">
        <v>8</v>
      </c>
      <c r="B10" s="2" t="s">
        <v>210</v>
      </c>
      <c r="C10" s="2" t="s">
        <v>212</v>
      </c>
      <c r="D10" s="12" t="s">
        <v>31</v>
      </c>
      <c r="E10" s="2" t="s">
        <v>213</v>
      </c>
      <c r="F10" s="12"/>
      <c r="G10" s="2"/>
      <c r="H10" s="26" t="str">
        <f t="shared" si="0"/>
        <v>|||-- 공통 ID 순번|DROP TABLE IF EXISTS T_ID_SN CASCADE;|CREATE TABLE IF NOT EXISTS T_ID_SN (||) ENGINE=InnoDB DEFAULT CHARSET=utf8 COMMENT 'ID 순번[ID 순번 관리]';|ALTER TABLE T_ID_SN ADD CONSTRAINT T_ID_SN_PK PRIMARY KEY();|-- CREATE INDEX T_ID_SN_IX1 ON T_ID_SN();</v>
      </c>
      <c r="I10" s="26" t="str">
        <f t="shared" si="1"/>
        <v>||-- 공통    ID 순번|TRUNCATE TABLE T_ID_SN;</v>
      </c>
    </row>
    <row r="11" spans="1:19" x14ac:dyDescent="0.35">
      <c r="A11" s="34">
        <v>9</v>
      </c>
      <c r="B11" s="2" t="s">
        <v>203</v>
      </c>
      <c r="C11" s="2" t="s">
        <v>204</v>
      </c>
      <c r="D11" s="12" t="s">
        <v>31</v>
      </c>
      <c r="E11" s="2" t="s">
        <v>205</v>
      </c>
      <c r="F11" s="12"/>
      <c r="G11" s="2"/>
      <c r="H11" s="26" t="str">
        <f t="shared" si="0"/>
        <v>|||-- 공통 파일|DROP TABLE IF EXISTS T_FILE CASCADE;|CREATE TABLE IF NOT EXISTS T_FILE (||) ENGINE=InnoDB DEFAULT CHARSET=utf8 COMMENT '파일[파일 정보]';|ALTER TABLE T_FILE ADD CONSTRAINT T_FILE_PK PRIMARY KEY();|-- CREATE INDEX T_FILE_IX1 ON T_FILE();</v>
      </c>
      <c r="I11" s="26" t="str">
        <f t="shared" si="1"/>
        <v>||-- 공통    파일|TRUNCATE TABLE T_FILE;</v>
      </c>
    </row>
    <row r="12" spans="1:19" x14ac:dyDescent="0.35">
      <c r="A12" s="34">
        <v>10</v>
      </c>
      <c r="B12" s="2" t="s">
        <v>240</v>
      </c>
      <c r="C12" s="2" t="s">
        <v>237</v>
      </c>
      <c r="D12" s="12" t="s">
        <v>31</v>
      </c>
      <c r="E12" s="2" t="s">
        <v>241</v>
      </c>
      <c r="F12" s="17" t="s">
        <v>1</v>
      </c>
      <c r="G12" s="2"/>
      <c r="H12" s="26" t="str">
        <f t="shared" si="0"/>
        <v>|||-- 공통 게시판 공지사항|DROP TABLE IF EXISTS T_BBS_NOTICE CASCADE;|CREATE TABLE IF NOT EXISTS T_BBS_NOTICE (||) ENGINE=InnoDB DEFAULT CHARSET=utf8 COMMENT '게시판 공지사항[공지사항 관리]';|ALTER TABLE T_BBS_NOTICE ADD CONSTRAINT T_BBS_NOTICE_PK PRIMARY KEY();|-- CREATE INDEX T_BBS_NOTICE_IX1 ON T_BBS_NOTICE();</v>
      </c>
      <c r="I12" s="26" t="str">
        <f t="shared" si="1"/>
        <v>||-- 공통    게시판 공지사항|TRUNCATE TABLE T_BBS_NOTICE;</v>
      </c>
    </row>
    <row r="13" spans="1:19" x14ac:dyDescent="0.35">
      <c r="A13" s="34">
        <v>11</v>
      </c>
      <c r="B13" s="2" t="s">
        <v>239</v>
      </c>
      <c r="C13" s="2" t="s">
        <v>238</v>
      </c>
      <c r="D13" s="12" t="s">
        <v>31</v>
      </c>
      <c r="E13" s="2" t="s">
        <v>242</v>
      </c>
      <c r="F13" s="17" t="s">
        <v>1</v>
      </c>
      <c r="G13" s="2"/>
      <c r="H13" s="26" t="str">
        <f t="shared" si="0"/>
        <v>|||-- 공통 게시판 FAQ|DROP TABLE IF EXISTS T_BBS_FAQ CASCADE;|CREATE TABLE IF NOT EXISTS T_BBS_FAQ (||) ENGINE=InnoDB DEFAULT CHARSET=utf8 COMMENT '게시판 FAQ[FAQ 관리]';|ALTER TABLE T_BBS_FAQ ADD CONSTRAINT T_BBS_FAQ_PK PRIMARY KEY();|-- CREATE INDEX T_BBS_FAQ_IX1 ON T_BBS_FAQ();</v>
      </c>
      <c r="I13" s="26" t="str">
        <f t="shared" si="1"/>
        <v>||-- 공통    게시판 FAQ|TRUNCATE TABLE T_BBS_FAQ;</v>
      </c>
    </row>
    <row r="14" spans="1:19" x14ac:dyDescent="0.35">
      <c r="A14" s="34">
        <v>12</v>
      </c>
      <c r="B14" s="2" t="s">
        <v>379</v>
      </c>
      <c r="C14" s="2" t="s">
        <v>381</v>
      </c>
      <c r="D14" s="21" t="s">
        <v>31</v>
      </c>
      <c r="E14" s="2" t="s">
        <v>382</v>
      </c>
      <c r="F14" s="21"/>
      <c r="G14" s="2"/>
      <c r="H14" s="26" t="str">
        <f t="shared" si="0"/>
        <v>|||-- 공통 게시판 QNA|DROP TABLE IF EXISTS T_BBS_QNA CASCADE;|CREATE TABLE IF NOT EXISTS T_BBS_QNA (||) ENGINE=InnoDB DEFAULT CHARSET=utf8 COMMENT '게시판 QNA[QNA 관리]';|ALTER TABLE T_BBS_QNA ADD CONSTRAINT T_BBS_QNA_PK PRIMARY KEY();|-- CREATE INDEX T_BBS_QNA_IX1 ON T_BBS_QNA();</v>
      </c>
      <c r="I14" s="26" t="str">
        <f t="shared" si="1"/>
        <v>||-- 공통    게시판 QNA|TRUNCATE TABLE T_BBS_QNA;</v>
      </c>
    </row>
    <row r="15" spans="1:19" s="26" customFormat="1" x14ac:dyDescent="0.35">
      <c r="A15" s="34">
        <v>13</v>
      </c>
      <c r="B15" s="2" t="s">
        <v>979</v>
      </c>
      <c r="C15" s="2" t="s">
        <v>980</v>
      </c>
      <c r="D15" s="34" t="s">
        <v>544</v>
      </c>
      <c r="E15" s="2" t="s">
        <v>979</v>
      </c>
      <c r="F15" s="34"/>
      <c r="G15" s="2"/>
      <c r="H15" s="26" t="str">
        <f t="shared" si="0"/>
        <v>|||-- 관리자 회사|DROP TABLE IF EXISTS T_COMPANY CASCADE;|CREATE TABLE IF NOT EXISTS T_COMPANY (||) ENGINE=InnoDB DEFAULT CHARSET=utf8 COMMENT '회사[회사]';|ALTER TABLE T_COMPANY ADD CONSTRAINT T_COMPANY_PK PRIMARY KEY();|-- CREATE INDEX T_COMPANY_IX1 ON T_COMPANY();</v>
      </c>
      <c r="I15" s="26" t="str">
        <f t="shared" si="1"/>
        <v>||-- 관리자    회사|TRUNCATE TABLE T_COMPANY;</v>
      </c>
    </row>
    <row r="16" spans="1:19" x14ac:dyDescent="0.35">
      <c r="A16" s="34">
        <v>14</v>
      </c>
      <c r="B16" s="2" t="s">
        <v>953</v>
      </c>
      <c r="C16" s="2" t="s">
        <v>951</v>
      </c>
      <c r="D16" s="3" t="s">
        <v>25</v>
      </c>
      <c r="E16" s="2" t="s">
        <v>953</v>
      </c>
      <c r="F16" s="3" t="s">
        <v>1</v>
      </c>
      <c r="G16" s="2"/>
      <c r="H16" s="26" t="str">
        <f t="shared" si="0"/>
        <v>|||-- 관리자 그룹|DROP TABLE IF EXISTS T_GROUP CASCADE;|CREATE TABLE IF NOT EXISTS T_GROUP (||) ENGINE=InnoDB DEFAULT CHARSET=utf8 COMMENT '그룹[그룹]';|ALTER TABLE T_GROUP ADD CONSTRAINT T_GROUP_PK PRIMARY KEY();|-- CREATE INDEX T_GROUP_IX1 ON T_GROUP();</v>
      </c>
      <c r="I16" s="26" t="str">
        <f t="shared" si="1"/>
        <v>||-- 관리자    그룹|TRUNCATE TABLE T_GROUP;</v>
      </c>
    </row>
    <row r="17" spans="1:9" x14ac:dyDescent="0.35">
      <c r="A17" s="34">
        <v>15</v>
      </c>
      <c r="B17" s="2" t="s">
        <v>1276</v>
      </c>
      <c r="C17" s="2" t="s">
        <v>952</v>
      </c>
      <c r="D17" s="3" t="s">
        <v>25</v>
      </c>
      <c r="E17" s="2" t="s">
        <v>954</v>
      </c>
      <c r="F17" s="3" t="s">
        <v>1</v>
      </c>
      <c r="G17" s="2"/>
      <c r="H17" s="26" t="str">
        <f t="shared" si="0"/>
        <v>|||-- 관리자 그룹 권한|DROP TABLE IF EXISTS T_GROUP_AUTH CASCADE;|CREATE TABLE IF NOT EXISTS T_GROUP_AUTH (||) ENGINE=InnoDB DEFAULT CHARSET=utf8 COMMENT '그룹 권한[그룹 권한]';|ALTER TABLE T_GROUP_AUTH ADD CONSTRAINT T_GROUP_AUTH_PK PRIMARY KEY();|-- CREATE INDEX T_GROUP_AUTH_IX1 ON T_GROUP_AUTH();</v>
      </c>
      <c r="I17" s="26" t="str">
        <f t="shared" si="1"/>
        <v>||-- 관리자    그룹 권한|TRUNCATE TABLE T_GROUP_AUTH;</v>
      </c>
    </row>
    <row r="18" spans="1:9" x14ac:dyDescent="0.35">
      <c r="A18" s="34">
        <v>16</v>
      </c>
      <c r="B18" s="2" t="s">
        <v>977</v>
      </c>
      <c r="C18" s="2" t="s">
        <v>955</v>
      </c>
      <c r="D18" s="3" t="s">
        <v>25</v>
      </c>
      <c r="E18" s="2" t="s">
        <v>977</v>
      </c>
      <c r="F18" s="3" t="s">
        <v>1</v>
      </c>
      <c r="G18" s="2"/>
      <c r="H18" s="26" t="str">
        <f t="shared" si="0"/>
        <v>|||-- 관리자 그룹 메뉴|DROP TABLE IF EXISTS T_GROUP_MENU CASCADE;|CREATE TABLE IF NOT EXISTS T_GROUP_MENU (||) ENGINE=InnoDB DEFAULT CHARSET=utf8 COMMENT '그룹 메뉴[그룹 메뉴]';|ALTER TABLE T_GROUP_MENU ADD CONSTRAINT T_GROUP_MENU_PK PRIMARY KEY();|-- CREATE INDEX T_GROUP_MENU_IX1 ON T_GROUP_MENU();</v>
      </c>
      <c r="I18" s="26" t="str">
        <f t="shared" si="1"/>
        <v>||-- 관리자    그룹 메뉴|TRUNCATE TABLE T_GROUP_MENU;</v>
      </c>
    </row>
    <row r="19" spans="1:9" x14ac:dyDescent="0.35">
      <c r="A19" s="34">
        <v>17</v>
      </c>
      <c r="B19" s="2" t="s">
        <v>978</v>
      </c>
      <c r="C19" s="2" t="s">
        <v>1268</v>
      </c>
      <c r="D19" s="3" t="s">
        <v>24</v>
      </c>
      <c r="E19" s="2" t="s">
        <v>38</v>
      </c>
      <c r="F19" s="3" t="s">
        <v>1</v>
      </c>
      <c r="G19" s="2"/>
      <c r="H19" s="26" t="str">
        <f t="shared" si="0"/>
        <v>|||-- 사용자 그룹 메뉴 권한|DROP TABLE IF EXISTS T_GROUP_MENU_AUTH CASCADE;|CREATE TABLE IF NOT EXISTS T_GROUP_MENU_AUTH (||) ENGINE=InnoDB DEFAULT CHARSET=utf8 COMMENT '그룹 메뉴 권한[사용자 시스템 권한 관리]';|ALTER TABLE T_GROUP_MENU_AUTH ADD CONSTRAINT T_GROUP_MENU_AUTH_PK PRIMARY KEY();|-- CREATE INDEX T_GROUP_MENU_AUTH_IX1 ON T_GROUP_MENU_AUTH();</v>
      </c>
      <c r="I19" s="26" t="str">
        <f t="shared" si="1"/>
        <v>||-- 사용자    그룹 메뉴 권한|TRUNCATE TABLE T_GROUP_MENU_AUTH;</v>
      </c>
    </row>
    <row r="20" spans="1:9" s="26" customFormat="1" x14ac:dyDescent="0.35">
      <c r="A20" s="34">
        <v>18</v>
      </c>
      <c r="B20" s="2" t="s">
        <v>26</v>
      </c>
      <c r="C20" s="2" t="s">
        <v>707</v>
      </c>
      <c r="D20" s="30" t="s">
        <v>708</v>
      </c>
      <c r="E20" s="2" t="s">
        <v>709</v>
      </c>
      <c r="F20" s="2"/>
      <c r="G20" s="2"/>
      <c r="H20" s="26" t="str">
        <f t="shared" si="0"/>
        <v>|||-- 이력 사용자 이력|DROP TABLE IF EXISTS T_USER_HIST CASCADE;|CREATE TABLE IF NOT EXISTS T_USER_HIST (||) ENGINE=InnoDB DEFAULT CHARSET=utf8 COMMENT '사용자 이력[사용자 정보 이력]';|ALTER TABLE T_USER_HIST ADD CONSTRAINT T_USER_HIST_PK PRIMARY KEY();|-- CREATE INDEX T_USER_HIST_IX1 ON T_USER_HIST();</v>
      </c>
      <c r="I20" s="26" t="str">
        <f t="shared" si="1"/>
        <v>||-- 이력    사용자 이력|TRUNCATE TABLE T_USER_HIST;</v>
      </c>
    </row>
    <row r="21" spans="1:9" s="26" customFormat="1" x14ac:dyDescent="0.35">
      <c r="A21" s="34">
        <v>19</v>
      </c>
      <c r="B21" s="2" t="s">
        <v>718</v>
      </c>
      <c r="C21" s="2" t="s">
        <v>731</v>
      </c>
      <c r="D21" s="34" t="s">
        <v>716</v>
      </c>
      <c r="E21" s="2" t="s">
        <v>717</v>
      </c>
      <c r="F21" s="34"/>
      <c r="G21" s="2"/>
      <c r="H21" s="26" t="str">
        <f t="shared" si="0"/>
        <v>|||-- 로그 로그 요청 관리자 시스템|DROP TABLE IF EXISTS T_LOG_RQST_MGR_SYS CASCADE;|CREATE TABLE IF NOT EXISTS T_LOG_RQST_MGR_SYS (||) ENGINE=InnoDB DEFAULT CHARSET=utf8 COMMENT '로그 요청 관리자 시스템[사용자 시스템 요청 로그]';|ALTER TABLE T_LOG_RQST_MGR_SYS ADD CONSTRAINT T_LOG_RQST_MGR_SYS_PK PRIMARY KEY();|-- CREATE INDEX T_LOG_RQST_MGR_SYS_IX1 ON T_LOG_RQST_MGR_SYS();</v>
      </c>
      <c r="I21" s="26" t="str">
        <f t="shared" si="1"/>
        <v>||-- 로그    로그 요청 관리자 시스템|TRUNCATE TABLE T_LOG_RQST_MGR_SYS;</v>
      </c>
    </row>
    <row r="22" spans="1:9" x14ac:dyDescent="0.35">
      <c r="A22" s="34">
        <v>20</v>
      </c>
      <c r="B22" s="2" t="s">
        <v>744</v>
      </c>
      <c r="C22" s="2" t="s">
        <v>745</v>
      </c>
      <c r="D22" s="12" t="s">
        <v>746</v>
      </c>
      <c r="E22" s="2" t="s">
        <v>747</v>
      </c>
      <c r="F22" s="12"/>
      <c r="G22" s="2"/>
      <c r="H22" s="26" t="str">
        <f t="shared" si="0"/>
        <v>|||-- 로그 로그인 이력|DROP TABLE IF EXISTS T_LOGIN_USER_HIST CASCADE;|CREATE TABLE IF NOT EXISTS T_LOGIN_USER_HIST (||) ENGINE=InnoDB DEFAULT CHARSET=utf8 COMMENT '로그인 이력[사용자 로그인 이력 로그]';|ALTER TABLE T_LOGIN_USER_HIST ADD CONSTRAINT T_LOGIN_USER_HIST_PK PRIMARY KEY();|-- CREATE INDEX T_LOGIN_USER_HIST_IX1 ON T_LOGIN_USER_HIST();</v>
      </c>
      <c r="I22" s="26" t="str">
        <f t="shared" si="1"/>
        <v>||-- 로그    로그인 이력|TRUNCATE TABLE T_LOGIN_USER_HIST;</v>
      </c>
    </row>
    <row r="23" spans="1:9" x14ac:dyDescent="0.35">
      <c r="A23" s="34">
        <v>21</v>
      </c>
      <c r="B23" s="2" t="s">
        <v>763</v>
      </c>
      <c r="C23" s="2" t="s">
        <v>762</v>
      </c>
      <c r="D23" s="23" t="s">
        <v>303</v>
      </c>
      <c r="E23" s="2" t="s">
        <v>763</v>
      </c>
      <c r="F23" s="23" t="s">
        <v>1</v>
      </c>
      <c r="G23" s="2"/>
      <c r="H23" s="26" t="str">
        <f t="shared" si="0"/>
        <v>|||-- 공통 공휴일 관리|DROP TABLE IF EXISTS T_HOLIDAY CASCADE;|CREATE TABLE IF NOT EXISTS T_HOLIDAY (||) ENGINE=InnoDB DEFAULT CHARSET=utf8 COMMENT '공휴일 관리[공휴일 관리]';|ALTER TABLE T_HOLIDAY ADD CONSTRAINT T_HOLIDAY_PK PRIMARY KEY();|-- CREATE INDEX T_HOLIDAY_IX1 ON T_HOLIDAY();</v>
      </c>
      <c r="I23" s="26" t="str">
        <f t="shared" si="1"/>
        <v>||-- 공통    공휴일 관리|TRUNCATE TABLE T_HOLIDAY;</v>
      </c>
    </row>
    <row r="24" spans="1:9" x14ac:dyDescent="0.35">
      <c r="A24" s="34">
        <v>22</v>
      </c>
      <c r="B24" s="2" t="s">
        <v>466</v>
      </c>
      <c r="C24" s="2" t="s">
        <v>782</v>
      </c>
      <c r="D24" s="34" t="s">
        <v>716</v>
      </c>
      <c r="E24" s="2" t="s">
        <v>783</v>
      </c>
      <c r="F24" s="34" t="s">
        <v>1</v>
      </c>
      <c r="G24" s="2"/>
      <c r="H24" s="26" t="str">
        <f t="shared" si="0"/>
        <v>|||-- 로그 로그 참조 정보|DROP TABLE IF EXISTS T_LOG_REF_INFO CASCADE;|CREATE TABLE IF NOT EXISTS T_LOG_REF_INFO (||) ENGINE=InnoDB DEFAULT CHARSET=utf8 COMMENT '로그 참조 정보[접속 로그 참조 정보]';|ALTER TABLE T_LOG_REF_INFO ADD CONSTRAINT T_LOG_REF_INFO_PK PRIMARY KEY();|-- CREATE INDEX T_LOG_REF_INFO_IX1 ON T_LOG_REF_INFO();</v>
      </c>
      <c r="I24" s="26" t="str">
        <f t="shared" si="1"/>
        <v>||-- 로그    로그 참조 정보|TRUNCATE TABLE T_LOG_REF_INFO;</v>
      </c>
    </row>
    <row r="25" spans="1:9" x14ac:dyDescent="0.35">
      <c r="A25" s="34">
        <v>23</v>
      </c>
      <c r="B25" s="2" t="s">
        <v>1021</v>
      </c>
      <c r="C25" s="2" t="s">
        <v>1022</v>
      </c>
      <c r="D25" s="34" t="s">
        <v>303</v>
      </c>
      <c r="E25" s="2" t="s">
        <v>1021</v>
      </c>
      <c r="F25" s="34" t="s">
        <v>1</v>
      </c>
      <c r="G25" s="2"/>
      <c r="H25" s="26" t="str">
        <f t="shared" si="0"/>
        <v>|||-- 공통 레포트 관리|DROP TABLE IF EXISTS T_REPORT CASCADE;|CREATE TABLE IF NOT EXISTS T_REPORT (||) ENGINE=InnoDB DEFAULT CHARSET=utf8 COMMENT '레포트 관리[레포트 관리]';|ALTER TABLE T_REPORT ADD CONSTRAINT T_REPORT_PK PRIMARY KEY();|-- CREATE INDEX T_REPORT_IX1 ON T_REPORT();</v>
      </c>
      <c r="I25" s="26" t="str">
        <f t="shared" si="1"/>
        <v>||-- 공통    레포트 관리|TRUNCATE TABLE T_REPORT;</v>
      </c>
    </row>
    <row r="26" spans="1:9" x14ac:dyDescent="0.35">
      <c r="A26" s="34">
        <v>24</v>
      </c>
      <c r="B26" s="2" t="s">
        <v>1023</v>
      </c>
      <c r="C26" s="2" t="s">
        <v>1036</v>
      </c>
      <c r="D26" s="34" t="s">
        <v>303</v>
      </c>
      <c r="E26" s="2" t="s">
        <v>1023</v>
      </c>
      <c r="F26" s="34"/>
      <c r="G26" s="2"/>
      <c r="H26" s="26" t="str">
        <f t="shared" si="0"/>
        <v>|||-- 공통 비밀번호 초기화 관리|DROP TABLE IF EXISTS T_RESET_PASSWORD CASCADE;|CREATE TABLE IF NOT EXISTS T_RESET_PASSWORD (||) ENGINE=InnoDB DEFAULT CHARSET=utf8 COMMENT '비밀번호 초기화 관리[비밀번호 초기화 관리]';|ALTER TABLE T_RESET_PASSWORD ADD CONSTRAINT T_RESET_PASSWORD_PK PRIMARY KEY();|-- CREATE INDEX T_RESET_PASSWORD_IX1 ON T_RESET_PASSWORD();</v>
      </c>
      <c r="I26" s="26" t="str">
        <f t="shared" si="1"/>
        <v>||-- 공통    비밀번호 초기화 관리|TRUNCATE TABLE T_RESET_PASSWORD;</v>
      </c>
    </row>
    <row r="27" spans="1:9" x14ac:dyDescent="0.35">
      <c r="A27" s="34">
        <v>25</v>
      </c>
      <c r="B27" s="2" t="s">
        <v>1039</v>
      </c>
      <c r="C27" s="2" t="s">
        <v>1054</v>
      </c>
      <c r="D27" s="34" t="s">
        <v>303</v>
      </c>
      <c r="E27" s="2" t="s">
        <v>1039</v>
      </c>
      <c r="F27" s="34"/>
      <c r="G27" s="2"/>
      <c r="H27" s="26" t="str">
        <f t="shared" si="0"/>
        <v>|||-- 공통 알람|DROP TABLE IF EXISTS T_ALARM CASCADE;|CREATE TABLE IF NOT EXISTS T_ALARM (||) ENGINE=InnoDB DEFAULT CHARSET=utf8 COMMENT '알람[알람]';|ALTER TABLE T_ALARM ADD CONSTRAINT T_ALARM_PK PRIMARY KEY();|-- CREATE INDEX T_ALARM_IX1 ON T_ALARM();</v>
      </c>
      <c r="I27" s="26" t="str">
        <f t="shared" si="1"/>
        <v>||-- 공통    알람|TRUNCATE TABLE T_ALARM;</v>
      </c>
    </row>
    <row r="28" spans="1:9" x14ac:dyDescent="0.35">
      <c r="A28" s="34">
        <v>26</v>
      </c>
      <c r="B28" s="2" t="s">
        <v>1121</v>
      </c>
      <c r="C28" s="2" t="s">
        <v>1114</v>
      </c>
      <c r="D28" s="34" t="s">
        <v>544</v>
      </c>
      <c r="E28" s="2" t="s">
        <v>1121</v>
      </c>
      <c r="F28" s="34"/>
      <c r="G28" s="2"/>
      <c r="H28" s="26" t="str">
        <f>"|||-- "&amp;D28&amp;" "&amp;B28&amp;"|DROP TABLE IF EXISTS "&amp;C28&amp;" CASCADE;|CREATE TABLE IF NOT EXISTS "&amp;C28&amp;" (||) ENGINE=InnoDB DEFAULT CHARSET=utf8 COMMENT '"&amp;B28&amp;IF(E28="","","["&amp;E28&amp;"]")&amp;"';|ALTER TABLE "&amp;C28&amp;" ADD CONSTRAINT "&amp;C28&amp;"_PK PRIMARY KEY();|-- CREATE INDEX "&amp;C28&amp;"_IX1 ON "&amp;C28&amp;"();"</f>
        <v>|||-- 관리자 공급 업체 관리|DROP TABLE IF EXISTS T_SUPPLIER CASCADE;|CREATE TABLE IF NOT EXISTS T_SUPPLIER (||) ENGINE=InnoDB DEFAULT CHARSET=utf8 COMMENT '공급 업체 관리[공급 업체 관리]';|ALTER TABLE T_SUPPLIER ADD CONSTRAINT T_SUPPLIER_PK PRIMARY KEY();|-- CREATE INDEX T_SUPPLIER_IX1 ON T_SUPPLIER();</v>
      </c>
      <c r="I28" s="26" t="str">
        <f t="shared" si="1"/>
        <v>||-- 관리자    공급 업체 관리|TRUNCATE TABLE T_SUPPLIER;</v>
      </c>
    </row>
    <row r="29" spans="1:9" s="26" customFormat="1" x14ac:dyDescent="0.35">
      <c r="A29" s="34">
        <v>26</v>
      </c>
      <c r="B29" s="2" t="s">
        <v>1128</v>
      </c>
      <c r="C29" s="2" t="s">
        <v>1129</v>
      </c>
      <c r="D29" s="34" t="s">
        <v>544</v>
      </c>
      <c r="E29" s="2" t="s">
        <v>1128</v>
      </c>
      <c r="F29" s="34"/>
      <c r="G29" s="2"/>
      <c r="H29" s="26" t="str">
        <f t="shared" si="0"/>
        <v>|||-- 관리자 공급 업체 담당자 관리|DROP TABLE IF EXISTS T_SUPPLIER_MANAGER CASCADE;|CREATE TABLE IF NOT EXISTS T_SUPPLIER_MANAGER (||) ENGINE=InnoDB DEFAULT CHARSET=utf8 COMMENT '공급 업체 담당자 관리[공급 업체 담당자 관리]';|ALTER TABLE T_SUPPLIER_MANAGER ADD CONSTRAINT T_SUPPLIER_MANAGER_PK PRIMARY KEY();|-- CREATE INDEX T_SUPPLIER_MANAGER_IX1 ON T_SUPPLIER_MANAGER();</v>
      </c>
      <c r="I29" s="26" t="str">
        <f t="shared" si="1"/>
        <v>||-- 관리자    공급 업체 담당자 관리|TRUNCATE TABLE T_SUPPLIER_MANAGER;</v>
      </c>
    </row>
    <row r="30" spans="1:9" x14ac:dyDescent="0.35">
      <c r="A30" s="34">
        <v>27</v>
      </c>
      <c r="B30" s="2" t="s">
        <v>1123</v>
      </c>
      <c r="C30" s="2" t="s">
        <v>1108</v>
      </c>
      <c r="D30" s="34" t="s">
        <v>303</v>
      </c>
      <c r="E30" s="2" t="s">
        <v>1123</v>
      </c>
      <c r="F30" s="34"/>
      <c r="G30" s="2"/>
      <c r="H30" s="26" t="str">
        <f t="shared" si="0"/>
        <v>|||-- 공통 제품 코드 관리|DROP TABLE IF EXISTS T_PACKAGING_CODE CASCADE;|CREATE TABLE IF NOT EXISTS T_PACKAGING_CODE (||) ENGINE=InnoDB DEFAULT CHARSET=utf8 COMMENT '제품 코드 관리[제품 코드 관리]';|ALTER TABLE T_PACKAGING_CODE ADD CONSTRAINT T_PACKAGING_CODE_PK PRIMARY KEY();|-- CREATE INDEX T_PACKAGING_CODE_IX1 ON T_PACKAGING_CODE();</v>
      </c>
      <c r="I30" s="26" t="str">
        <f t="shared" si="1"/>
        <v>||-- 공통    제품 코드 관리|TRUNCATE TABLE T_PACKAGING_CODE;</v>
      </c>
    </row>
    <row r="31" spans="1:9" s="26" customFormat="1" x14ac:dyDescent="0.35">
      <c r="A31" s="34">
        <v>27</v>
      </c>
      <c r="B31" s="2" t="s">
        <v>1146</v>
      </c>
      <c r="C31" s="2" t="s">
        <v>1147</v>
      </c>
      <c r="D31" s="34" t="s">
        <v>303</v>
      </c>
      <c r="E31" s="2" t="s">
        <v>1146</v>
      </c>
      <c r="F31" s="34"/>
      <c r="G31" s="2"/>
      <c r="H31" s="26" t="str">
        <f t="shared" si="0"/>
        <v>|||-- 공통 환경부 코드 관리|DROP TABLE IF EXISTS T_ENVIRONMENT_CODE CASCADE;|CREATE TABLE IF NOT EXISTS T_ENVIRONMENT_CODE (||) ENGINE=InnoDB DEFAULT CHARSET=utf8 COMMENT '환경부 코드 관리[환경부 코드 관리]';|ALTER TABLE T_ENVIRONMENT_CODE ADD CONSTRAINT T_ENVIRONMENT_CODE_PK PRIMARY KEY();|-- CREATE INDEX T_ENVIRONMENT_CODE_IX1 ON T_ENVIRONMENT_CODE();</v>
      </c>
      <c r="I31" s="26" t="str">
        <f t="shared" si="1"/>
        <v>||-- 공통    환경부 코드 관리|TRUNCATE TABLE T_ENVIRONMENT_CODE;</v>
      </c>
    </row>
    <row r="32" spans="1:9" x14ac:dyDescent="0.35">
      <c r="A32" s="34">
        <v>29</v>
      </c>
      <c r="B32" s="2" t="s">
        <v>1110</v>
      </c>
      <c r="C32" s="2" t="s">
        <v>1979</v>
      </c>
      <c r="D32" s="34" t="s">
        <v>303</v>
      </c>
      <c r="E32" s="2" t="s">
        <v>1110</v>
      </c>
      <c r="F32" s="34"/>
      <c r="G32" s="2"/>
      <c r="H32" s="26" t="str">
        <f t="shared" si="0"/>
        <v>|||-- 공통 제품 관리|DROP TABLE IF EXISTS T_PRODUCT CASCADE;|CREATE TABLE IF NOT EXISTS T_PRODUCT (||) ENGINE=InnoDB DEFAULT CHARSET=utf8 COMMENT '제품 관리[제품 관리]';|ALTER TABLE T_PRODUCT ADD CONSTRAINT T_PRODUCT_PK PRIMARY KEY();|-- CREATE INDEX T_PRODUCT_IX1 ON T_PRODUCT();</v>
      </c>
      <c r="I32" s="26" t="str">
        <f t="shared" si="1"/>
        <v>||-- 공통    제품 관리|TRUNCATE TABLE T_PRODUCT;</v>
      </c>
    </row>
    <row r="33" spans="1:9" x14ac:dyDescent="0.35">
      <c r="A33" s="34">
        <v>30</v>
      </c>
      <c r="B33" s="2" t="s">
        <v>1984</v>
      </c>
      <c r="C33" s="2" t="s">
        <v>2280</v>
      </c>
      <c r="D33" s="34" t="s">
        <v>303</v>
      </c>
      <c r="E33" s="2" t="s">
        <v>1984</v>
      </c>
      <c r="F33" s="34"/>
      <c r="G33" s="2"/>
      <c r="H33" s="26" t="str">
        <f>"|||-- "&amp;D33&amp;" "&amp;B33&amp;"|DROP TABLE IF EXISTS "&amp;C33&amp;" CASCADE;|CREATE TABLE IF NOT EXISTS "&amp;C33&amp;" (||) ENGINE=InnoDB DEFAULT CHARSET=utf8 COMMENT '"&amp;B33&amp;IF(E33="","","["&amp;E33&amp;"]")&amp;"';|ALTER TABLE "&amp;C33&amp;" ADD CONSTRAINT "&amp;C33&amp;"_PK PRIMARY KEY("&amp;index!I47&amp;");|-- CREATE INDEX "&amp;C33&amp;"_IX1 ON "&amp;C33&amp;"("&amp;index!I47&amp;");"</f>
        <v>|||-- 공통 제품 포장 관리|DROP TABLE IF EXISTS T_PRODUCT_PACKAGING CASCADE;|CREATE TABLE IF NOT EXISTS T_PRODUCT_PACKAGING (||) ENGINE=InnoDB DEFAULT CHARSET=utf8 COMMENT '제품 포장 관리[제품 포장 관리]';|ALTER TABLE T_PRODUCT_PACKAGING ADD CONSTRAINT T_PRODUCT_PACKAGING_PK PRIMARY KEY(PACKAGING_ID);|-- CREATE INDEX T_PRODUCT_PACKAGING_IX1 ON T_PRODUCT_PACKAGING(PACKAGING_ID);</v>
      </c>
      <c r="I33" s="26" t="str">
        <f t="shared" si="1"/>
        <v>||-- 공통    제품 포장 관리|TRUNCATE TABLE T_PRODUCT_PACKAGING;</v>
      </c>
    </row>
    <row r="34" spans="1:9" x14ac:dyDescent="0.35">
      <c r="A34" s="34">
        <v>31</v>
      </c>
      <c r="B34" s="2" t="s">
        <v>2254</v>
      </c>
      <c r="C34" s="2" t="s">
        <v>2255</v>
      </c>
      <c r="D34" s="34" t="s">
        <v>2256</v>
      </c>
      <c r="E34" s="2" t="s">
        <v>2257</v>
      </c>
      <c r="F34" s="34"/>
      <c r="G34" s="2"/>
      <c r="H34" s="26" t="str">
        <f>"|||-- "&amp;D34&amp;" "&amp;B34&amp;"|DROP TABLE IF EXISTS "&amp;C34&amp;" CASCADE;|CREATE TABLE IF NOT EXISTS "&amp;C34&amp;" (||) ENGINE=InnoDB DEFAULT CHARSET=utf8 COMMENT '"&amp;B34&amp;IF(E34="","","["&amp;E34&amp;"]")&amp;"';|ALTER TABLE "&amp;C34&amp;" ADD CONSTRAINT "&amp;C34&amp;"_PK PRIMARY KEY("&amp;index!I46&amp;");|-- CREATE INDEX "&amp;C34&amp;"_IX1 ON "&amp;C34&amp;"("&amp;index!I46&amp;");"</f>
        <v>|||-- 공통 포장 API|DROP TABLE IF EXISTS T_API_PRODUCT_PACKAGE CASCADE;|CREATE TABLE IF NOT EXISTS T_API_PRODUCT_PACKAGE (||) ENGINE=InnoDB DEFAULT CHARSET=utf8 COMMENT '포장 API[제품 포장 API]';|ALTER TABLE T_API_PRODUCT_PACKAGE ADD CONSTRAINT T_API_PRODUCT_PACKAGE_PK PRIMARY KEY(API_KEY);|-- CREATE INDEX T_API_PRODUCT_PACKAGE_IX1 ON T_API_PRODUCT_PACKAGE(API_KEY);</v>
      </c>
      <c r="I34" s="26" t="str">
        <f t="shared" si="1"/>
        <v>||-- 공통    포장 API|TRUNCATE TABLE T_API_PRODUCT_PACKAGE;</v>
      </c>
    </row>
    <row r="35" spans="1:9" s="26" customFormat="1" x14ac:dyDescent="0.35">
      <c r="A35" s="34">
        <v>32</v>
      </c>
      <c r="B35" s="2" t="s">
        <v>2304</v>
      </c>
      <c r="C35" s="2" t="s">
        <v>2305</v>
      </c>
      <c r="D35" s="34" t="s">
        <v>303</v>
      </c>
      <c r="E35" s="2" t="s">
        <v>2304</v>
      </c>
      <c r="F35" s="34"/>
      <c r="G35" s="2"/>
      <c r="H35" s="26" t="str">
        <f>"|||-- "&amp;D35&amp;" "&amp;B35&amp;"|DROP TABLE IF EXISTS "&amp;C35&amp;" CASCADE;|CREATE TABLE IF NOT EXISTS "&amp;C35&amp;" (||) ENGINE=InnoDB DEFAULT CHARSET=utf8 COMMENT '"&amp;B35&amp;IF(E35="","","["&amp;E35&amp;"]")&amp;"';|ALTER TABLE "&amp;C35&amp;" ADD CONSTRAINT "&amp;C35&amp;"_PK PRIMARY KEY("&amp;index!I48&amp;");|-- CREATE INDEX "&amp;C35&amp;"_IX1 ON "&amp;C35&amp;"("&amp;index!I48&amp;");"</f>
        <v>|||-- 공통 제품 포장 자가진단|DROP TABLE IF EXISTS T_PROD_PACK_SELF CASCADE;|CREATE TABLE IF NOT EXISTS T_PROD_PACK_SELF (||) ENGINE=InnoDB DEFAULT CHARSET=utf8 COMMENT '제품 포장 자가진단[제품 포장 자가진단]';|ALTER TABLE T_PROD_PACK_SELF ADD CONSTRAINT T_PROD_PACK_SELF_PK PRIMARY KEY(SELF_DIG_ID);|-- CREATE INDEX T_PROD_PACK_SELF_IX1 ON T_PROD_PACK_SELF(SELF_DIG_ID);</v>
      </c>
      <c r="I35" s="26" t="str">
        <f t="shared" si="1"/>
        <v>||-- 공통    제품 포장 자가진단|TRUNCATE TABLE T_PROD_PACK_SELF;</v>
      </c>
    </row>
    <row r="36" spans="1:9" x14ac:dyDescent="0.35">
      <c r="A36" s="13">
        <v>33</v>
      </c>
      <c r="B36" s="5" t="s">
        <v>2343</v>
      </c>
      <c r="C36" s="5" t="s">
        <v>2323</v>
      </c>
      <c r="D36" s="13" t="s">
        <v>2324</v>
      </c>
      <c r="E36" s="5" t="s">
        <v>2343</v>
      </c>
      <c r="F36" s="2"/>
      <c r="G36" s="2"/>
      <c r="H36" s="26" t="str">
        <f>"|||-- "&amp;D36&amp;" "&amp;B36&amp;"|DROP TABLE IF EXISTS "&amp;C36&amp;" CASCADE;|CREATE TABLE IF NOT EXISTS "&amp;C36&amp;" (||) ENGINE=InnoDB DEFAULT CHARSET=utf8 COMMENT '"&amp;B36&amp;IF(E36="","","["&amp;E36&amp;"]")&amp;"';|ALTER TABLE "&amp;C36&amp;" ADD CONSTRAINT "&amp;C36&amp;"_PK PRIMARY KEY("&amp;index!I49&amp;","&amp;index!I50&amp;");|-- CREATE INDEX "&amp;C36&amp;"_IX1 ON "&amp;C36&amp;"("&amp;index!I49&amp;","&amp;index!I50&amp;");"</f>
        <v>|||-- 공통 환경부담금 단가|DROP TABLE IF EXISTS T_ENVIRON_PRICE CASCADE;|CREATE TABLE IF NOT EXISTS T_ENVIRON_PRICE (||) ENGINE=InnoDB DEFAULT CHARSET=utf8 COMMENT '환경부담금 단가[환경부담금 단가]';|ALTER TABLE T_ENVIRON_PRICE ADD CONSTRAINT T_ENVIRON_PRICE_PK PRIMARY KEY(GROUP_ID,CODE_ID);|-- CREATE INDEX T_ENVIRON_PRICE_IX1 ON T_ENVIRON_PRICE(GROUP_ID,CODE_ID);</v>
      </c>
      <c r="I36" t="str">
        <f t="shared" si="1"/>
        <v>||-- 공통    환경부담금 단가|TRUNCATE TABLE T_ENVIRON_PRICE;</v>
      </c>
    </row>
  </sheetData>
  <mergeCells count="6">
    <mergeCell ref="G1:G2"/>
    <mergeCell ref="E1:E2"/>
    <mergeCell ref="B1:C1"/>
    <mergeCell ref="D1:D2"/>
    <mergeCell ref="A1:A2"/>
    <mergeCell ref="F1:F2"/>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3"/>
  <sheetViews>
    <sheetView zoomScaleNormal="100" workbookViewId="0">
      <pane xSplit="5" ySplit="2" topLeftCell="F423" activePane="bottomRight" state="frozen"/>
      <selection pane="topRight" activeCell="F1" sqref="F1"/>
      <selection pane="bottomLeft" activeCell="A3" sqref="A3"/>
      <selection pane="bottomRight" activeCell="F428" sqref="F428"/>
    </sheetView>
  </sheetViews>
  <sheetFormatPr defaultRowHeight="15.6" x14ac:dyDescent="0.35"/>
  <cols>
    <col min="1" max="1" width="4.6640625" bestFit="1" customWidth="1"/>
    <col min="2" max="2" width="7.33203125" style="48" bestFit="1" customWidth="1"/>
    <col min="3" max="3" width="22.33203125" customWidth="1"/>
    <col min="4" max="4" width="22.6640625" customWidth="1"/>
    <col min="5" max="5" width="6.33203125" style="66" customWidth="1"/>
    <col min="6" max="6" width="19" bestFit="1" customWidth="1"/>
    <col min="7" max="7" width="18.33203125" bestFit="1" customWidth="1"/>
    <col min="8" max="8" width="15.6640625" bestFit="1" customWidth="1"/>
    <col min="9" max="9" width="10.44140625" style="48" bestFit="1" customWidth="1"/>
    <col min="10" max="10" width="22.33203125" bestFit="1" customWidth="1"/>
    <col min="11" max="11" width="3.6640625" style="48" bestFit="1" customWidth="1"/>
    <col min="12" max="12" width="34.5546875" bestFit="1" customWidth="1"/>
    <col min="13" max="13" width="25.6640625" customWidth="1"/>
    <col min="14" max="14" width="12.33203125" customWidth="1"/>
  </cols>
  <sheetData>
    <row r="1" spans="1:26" x14ac:dyDescent="0.35">
      <c r="A1" s="121" t="s">
        <v>2</v>
      </c>
      <c r="B1" s="121" t="s">
        <v>4</v>
      </c>
      <c r="C1" s="121" t="s">
        <v>3</v>
      </c>
      <c r="D1" s="121"/>
      <c r="E1" s="124" t="s">
        <v>10</v>
      </c>
      <c r="F1" s="121" t="s">
        <v>6</v>
      </c>
      <c r="G1" s="121"/>
      <c r="H1" s="121" t="s">
        <v>9</v>
      </c>
      <c r="I1" s="121" t="s">
        <v>113</v>
      </c>
      <c r="J1" s="121" t="s">
        <v>114</v>
      </c>
      <c r="K1" s="121" t="s">
        <v>11</v>
      </c>
      <c r="L1" s="121" t="s">
        <v>5</v>
      </c>
      <c r="M1" s="121" t="s">
        <v>0</v>
      </c>
    </row>
    <row r="2" spans="1:26" x14ac:dyDescent="0.35">
      <c r="A2" s="121"/>
      <c r="B2" s="121"/>
      <c r="C2" s="1" t="s">
        <v>8</v>
      </c>
      <c r="D2" s="1" t="s">
        <v>7</v>
      </c>
      <c r="E2" s="121"/>
      <c r="F2" s="54" t="s">
        <v>8</v>
      </c>
      <c r="G2" s="1" t="s">
        <v>7</v>
      </c>
      <c r="H2" s="121"/>
      <c r="I2" s="121"/>
      <c r="J2" s="121"/>
      <c r="K2" s="121"/>
      <c r="L2" s="121"/>
      <c r="M2" s="121"/>
    </row>
    <row r="3" spans="1:26" x14ac:dyDescent="0.35">
      <c r="A3" s="28">
        <v>1</v>
      </c>
      <c r="B3" s="34" t="str">
        <f>VLOOKUP($C3,table!$B:$D,3,FALSE)</f>
        <v>공통</v>
      </c>
      <c r="C3" s="2" t="s">
        <v>239</v>
      </c>
      <c r="D3" s="31" t="str">
        <f>VLOOKUP($C3,table!$B:$D,2,FALSE)</f>
        <v>T_BBS_FAQ</v>
      </c>
      <c r="E3" s="13">
        <v>1</v>
      </c>
      <c r="F3" s="55" t="s">
        <v>455</v>
      </c>
      <c r="G3" s="2" t="str">
        <f>VLOOKUP($F3,domain!$B:$D,2,FALSE)</f>
        <v>FAQ_ID</v>
      </c>
      <c r="H3" s="2" t="str">
        <f>VLOOKUP($F3,domain!$B:$D,3,FALSE)</f>
        <v>VARCHAR(32)</v>
      </c>
      <c r="I3" s="34" t="s">
        <v>30</v>
      </c>
      <c r="J3" s="2"/>
      <c r="K3" s="34">
        <v>1</v>
      </c>
      <c r="L3" s="2"/>
      <c r="M3" s="2"/>
      <c r="N3" s="26" t="str">
        <f>IF(E3=1,"    ","  , ")&amp;G3&amp;" "&amp;H3&amp;IF(J3="",""," "&amp;J3)&amp;IF(I3="N"," NOT NULL","")&amp;" COMMENT '"&amp;F3&amp;IF(L3="",""," "&amp;L3)&amp;"'"</f>
        <v xml:space="preserve">    FAQ_ID VARCHAR(32) NOT NULL COMMENT 'FAQ ID'</v>
      </c>
      <c r="O3" s="26"/>
    </row>
    <row r="4" spans="1:26" x14ac:dyDescent="0.35">
      <c r="A4" s="28">
        <v>2</v>
      </c>
      <c r="B4" s="34" t="str">
        <f>VLOOKUP($C4,table!$B:$D,3,FALSE)</f>
        <v>공통</v>
      </c>
      <c r="C4" s="2" t="s">
        <v>239</v>
      </c>
      <c r="D4" s="31" t="str">
        <f>VLOOKUP($C4,table!$B:$D,2,FALSE)</f>
        <v>T_BBS_FAQ</v>
      </c>
      <c r="E4" s="13">
        <v>2</v>
      </c>
      <c r="F4" s="55" t="s">
        <v>266</v>
      </c>
      <c r="G4" s="2" t="str">
        <f>VLOOKUP($F4,domain!$B:$D,2,FALSE)</f>
        <v>CL_CODE</v>
      </c>
      <c r="H4" s="2" t="str">
        <f>VLOOKUP($F4,domain!$B:$D,3,FALSE)</f>
        <v>VARCHAR(32)</v>
      </c>
      <c r="I4" s="34" t="s">
        <v>29</v>
      </c>
      <c r="J4" s="2"/>
      <c r="K4" s="34"/>
      <c r="L4" s="2" t="s">
        <v>355</v>
      </c>
      <c r="M4" s="2"/>
      <c r="N4" s="26" t="str">
        <f t="shared" ref="N4:N67" si="0">IF(E4=1,"    ","  , ")&amp;G4&amp;" "&amp;H4&amp;IF(J4="",""," "&amp;J4)&amp;IF(I4="N"," NOT NULL","")&amp;" COMMENT '"&amp;F4&amp;IF(L4="",""," "&amp;L4)&amp;"'"</f>
        <v xml:space="preserve">  , CL_CODE VARCHAR(32) COMMENT '분류 코드 CODE GROUP_ID: FAQ_CL_CODE'</v>
      </c>
      <c r="O4" s="26"/>
    </row>
    <row r="5" spans="1:26" x14ac:dyDescent="0.35">
      <c r="A5" s="34">
        <v>3</v>
      </c>
      <c r="B5" s="34" t="str">
        <f>VLOOKUP($C5,table!$B:$D,3,FALSE)</f>
        <v>공통</v>
      </c>
      <c r="C5" s="2" t="s">
        <v>239</v>
      </c>
      <c r="D5" s="31" t="str">
        <f>VLOOKUP($C5,table!$B:$D,2,FALSE)</f>
        <v>T_BBS_FAQ</v>
      </c>
      <c r="E5" s="13">
        <v>3</v>
      </c>
      <c r="F5" s="55" t="s">
        <v>251</v>
      </c>
      <c r="G5" s="2" t="str">
        <f>VLOOKUP($F5,domain!$B:$D,2,FALSE)</f>
        <v>QSTN</v>
      </c>
      <c r="H5" s="2" t="str">
        <f>VLOOKUP($F5,domain!$B:$D,3,FALSE)</f>
        <v>VARCHAR(1000)</v>
      </c>
      <c r="I5" s="34" t="s">
        <v>29</v>
      </c>
      <c r="J5" s="2"/>
      <c r="K5" s="34"/>
      <c r="L5" s="2"/>
      <c r="M5" s="2"/>
      <c r="N5" s="26" t="str">
        <f t="shared" si="0"/>
        <v xml:space="preserve">  , QSTN VARCHAR(1000) COMMENT '질문'</v>
      </c>
      <c r="O5" s="26"/>
      <c r="Z5" s="2"/>
    </row>
    <row r="6" spans="1:26" x14ac:dyDescent="0.35">
      <c r="A6" s="34">
        <v>4</v>
      </c>
      <c r="B6" s="34" t="str">
        <f>VLOOKUP($C6,table!$B:$D,3,FALSE)</f>
        <v>공통</v>
      </c>
      <c r="C6" s="2" t="s">
        <v>239</v>
      </c>
      <c r="D6" s="31" t="str">
        <f>VLOOKUP($C6,table!$B:$D,2,FALSE)</f>
        <v>T_BBS_FAQ</v>
      </c>
      <c r="E6" s="13">
        <v>4</v>
      </c>
      <c r="F6" s="55" t="s">
        <v>253</v>
      </c>
      <c r="G6" s="2" t="str">
        <f>VLOOKUP($F6,domain!$B:$D,2,FALSE)</f>
        <v>ANSW</v>
      </c>
      <c r="H6" s="2" t="str">
        <f>VLOOKUP($F6,domain!$B:$D,3,FALSE)</f>
        <v>TEXT</v>
      </c>
      <c r="I6" s="34" t="s">
        <v>29</v>
      </c>
      <c r="J6" s="2"/>
      <c r="K6" s="34"/>
      <c r="L6" s="2"/>
      <c r="M6" s="2"/>
      <c r="N6" s="26" t="str">
        <f t="shared" si="0"/>
        <v xml:space="preserve">  , ANSW TEXT COMMENT '답변'</v>
      </c>
      <c r="O6" s="26"/>
    </row>
    <row r="7" spans="1:26" x14ac:dyDescent="0.35">
      <c r="A7" s="34">
        <v>5</v>
      </c>
      <c r="B7" s="34" t="str">
        <f>VLOOKUP($C7,table!$B:$D,3,FALSE)</f>
        <v>공통</v>
      </c>
      <c r="C7" s="2" t="s">
        <v>239</v>
      </c>
      <c r="D7" s="31" t="str">
        <f>VLOOKUP($C7,table!$B:$D,2,FALSE)</f>
        <v>T_BBS_FAQ</v>
      </c>
      <c r="E7" s="13">
        <v>5</v>
      </c>
      <c r="F7" s="55" t="s">
        <v>254</v>
      </c>
      <c r="G7" s="2" t="str">
        <f>VLOOKUP($F7,domain!$B:$D,2,FALSE)</f>
        <v>ORD_SEQ</v>
      </c>
      <c r="H7" s="2" t="str">
        <f>VLOOKUP($F7,domain!$B:$D,3,FALSE)</f>
        <v>NUMERIC(5,0)</v>
      </c>
      <c r="I7" s="34" t="s">
        <v>29</v>
      </c>
      <c r="J7" s="2" t="s">
        <v>211</v>
      </c>
      <c r="K7" s="34"/>
      <c r="L7" s="2"/>
      <c r="M7" s="2"/>
      <c r="N7" s="26" t="str">
        <f t="shared" si="0"/>
        <v xml:space="preserve">  , ORD_SEQ NUMERIC(5,0) DEFAULT 0 COMMENT '정렬 순서'</v>
      </c>
      <c r="O7" s="26"/>
    </row>
    <row r="8" spans="1:26" x14ac:dyDescent="0.35">
      <c r="A8" s="34">
        <v>6</v>
      </c>
      <c r="B8" s="34" t="str">
        <f>VLOOKUP($C8,table!$B:$D,3,FALSE)</f>
        <v>공통</v>
      </c>
      <c r="C8" s="2" t="s">
        <v>239</v>
      </c>
      <c r="D8" s="31" t="str">
        <f>VLOOKUP($C8,table!$B:$D,2,FALSE)</f>
        <v>T_BBS_FAQ</v>
      </c>
      <c r="E8" s="13">
        <v>6</v>
      </c>
      <c r="F8" s="55" t="s">
        <v>249</v>
      </c>
      <c r="G8" s="2" t="str">
        <f>VLOOKUP($F8,domain!$B:$D,2,FALSE)</f>
        <v>FILE_ID</v>
      </c>
      <c r="H8" s="2" t="str">
        <f>VLOOKUP($F8,domain!$B:$D,3,FALSE)</f>
        <v>VARCHAR(32)</v>
      </c>
      <c r="I8" s="34" t="s">
        <v>29</v>
      </c>
      <c r="J8" s="2"/>
      <c r="K8" s="34"/>
      <c r="L8" s="2"/>
      <c r="M8" s="2"/>
      <c r="N8" s="26" t="str">
        <f t="shared" si="0"/>
        <v xml:space="preserve">  , FILE_ID VARCHAR(32) COMMENT '파일 ID'</v>
      </c>
      <c r="O8" s="26"/>
    </row>
    <row r="9" spans="1:26" x14ac:dyDescent="0.35">
      <c r="A9" s="34">
        <v>7</v>
      </c>
      <c r="B9" s="34" t="str">
        <f>VLOOKUP($C9,table!$B:$D,3,FALSE)</f>
        <v>공통</v>
      </c>
      <c r="C9" s="2" t="s">
        <v>239</v>
      </c>
      <c r="D9" s="31" t="str">
        <f>VLOOKUP($C9,table!$B:$D,2,FALSE)</f>
        <v>T_BBS_FAQ</v>
      </c>
      <c r="E9" s="13">
        <v>7</v>
      </c>
      <c r="F9" s="55" t="s">
        <v>419</v>
      </c>
      <c r="G9" s="2" t="str">
        <f>VLOOKUP($F9,domain!$B:$D,2,FALSE)</f>
        <v>VIEW_CNT</v>
      </c>
      <c r="H9" s="2" t="str">
        <f>VLOOKUP($F9,domain!$B:$D,3,FALSE)</f>
        <v>NUMERIC(9,0)</v>
      </c>
      <c r="I9" s="34" t="s">
        <v>29</v>
      </c>
      <c r="J9" s="2"/>
      <c r="K9" s="34"/>
      <c r="L9" s="2"/>
      <c r="M9" s="2"/>
      <c r="N9" s="26" t="str">
        <f t="shared" si="0"/>
        <v xml:space="preserve">  , VIEW_CNT NUMERIC(9,0) COMMENT '뷰 건수'</v>
      </c>
      <c r="O9" s="26"/>
    </row>
    <row r="10" spans="1:26" x14ac:dyDescent="0.35">
      <c r="A10" s="34">
        <v>8</v>
      </c>
      <c r="B10" s="34" t="str">
        <f>VLOOKUP($C10,table!$B:$D,3,FALSE)</f>
        <v>공통</v>
      </c>
      <c r="C10" s="2" t="s">
        <v>239</v>
      </c>
      <c r="D10" s="31" t="str">
        <f>VLOOKUP($C10,table!$B:$D,2,FALSE)</f>
        <v>T_BBS_FAQ</v>
      </c>
      <c r="E10" s="13">
        <v>8</v>
      </c>
      <c r="F10" s="55" t="s">
        <v>75</v>
      </c>
      <c r="G10" s="2" t="str">
        <f>VLOOKUP($F10,domain!$B:$D,2,FALSE)</f>
        <v>USE_YN</v>
      </c>
      <c r="H10" s="2" t="str">
        <f>VLOOKUP($F10,domain!$B:$D,3,FALSE)</f>
        <v>VARCHAR(1)</v>
      </c>
      <c r="I10" s="34" t="s">
        <v>29</v>
      </c>
      <c r="J10" s="2" t="s">
        <v>152</v>
      </c>
      <c r="K10" s="34"/>
      <c r="L10" s="2"/>
      <c r="M10" s="2"/>
      <c r="N10" s="26" t="str">
        <f t="shared" si="0"/>
        <v xml:space="preserve">  , USE_YN VARCHAR(1) DEFAULT 'N' COMMENT '사용 여부'</v>
      </c>
      <c r="O10" s="26"/>
    </row>
    <row r="11" spans="1:26" x14ac:dyDescent="0.35">
      <c r="A11" s="34">
        <v>9</v>
      </c>
      <c r="B11" s="34" t="str">
        <f>VLOOKUP($C11,table!$B:$D,3,FALSE)</f>
        <v>공통</v>
      </c>
      <c r="C11" s="2" t="s">
        <v>239</v>
      </c>
      <c r="D11" s="31" t="str">
        <f>VLOOKUP($C11,table!$B:$D,2,FALSE)</f>
        <v>T_BBS_FAQ</v>
      </c>
      <c r="E11" s="13">
        <v>9</v>
      </c>
      <c r="F11" s="55" t="s">
        <v>57</v>
      </c>
      <c r="G11" s="2" t="str">
        <f>VLOOKUP($F11,domain!$B:$D,2,FALSE)</f>
        <v>RGST_ID</v>
      </c>
      <c r="H11" s="2" t="str">
        <f>VLOOKUP($F11,domain!$B:$D,3,FALSE)</f>
        <v>VARCHAR(32)</v>
      </c>
      <c r="I11" s="34" t="s">
        <v>30</v>
      </c>
      <c r="J11" s="2"/>
      <c r="K11" s="34"/>
      <c r="L11" s="2"/>
      <c r="M11" s="2"/>
      <c r="N11" s="26" t="str">
        <f t="shared" si="0"/>
        <v xml:space="preserve">  , RGST_ID VARCHAR(32) NOT NULL COMMENT '등록 ID'</v>
      </c>
      <c r="O11" s="26"/>
    </row>
    <row r="12" spans="1:26" x14ac:dyDescent="0.35">
      <c r="A12" s="34">
        <v>10</v>
      </c>
      <c r="B12" s="34" t="str">
        <f>VLOOKUP($C12,table!$B:$D,3,FALSE)</f>
        <v>공통</v>
      </c>
      <c r="C12" s="2" t="s">
        <v>239</v>
      </c>
      <c r="D12" s="31" t="str">
        <f>VLOOKUP($C12,table!$B:$D,2,FALSE)</f>
        <v>T_BBS_FAQ</v>
      </c>
      <c r="E12" s="13">
        <v>10</v>
      </c>
      <c r="F12" s="55" t="s">
        <v>377</v>
      </c>
      <c r="G12" s="2" t="str">
        <f>VLOOKUP($F12,domain!$B:$D,2,FALSE)</f>
        <v>RGST_DT</v>
      </c>
      <c r="H12" s="2" t="str">
        <f>VLOOKUP($F12,domain!$B:$D,3,FALSE)</f>
        <v>TIMESTAMP</v>
      </c>
      <c r="I12" s="34" t="s">
        <v>30</v>
      </c>
      <c r="J12" s="2" t="s">
        <v>154</v>
      </c>
      <c r="K12" s="34"/>
      <c r="L12" s="2"/>
      <c r="M12" s="2"/>
      <c r="N12" s="26" t="str">
        <f t="shared" si="0"/>
        <v xml:space="preserve">  , RGST_DT TIMESTAMP DEFAULT CURRENT_TIMESTAMP NOT NULL COMMENT '등록 일시'</v>
      </c>
      <c r="O12" s="26"/>
    </row>
    <row r="13" spans="1:26" x14ac:dyDescent="0.35">
      <c r="A13" s="34">
        <v>11</v>
      </c>
      <c r="B13" s="34" t="str">
        <f>VLOOKUP($C13,table!$B:$D,3,FALSE)</f>
        <v>공통</v>
      </c>
      <c r="C13" s="2" t="s">
        <v>239</v>
      </c>
      <c r="D13" s="31" t="str">
        <f>VLOOKUP($C13,table!$B:$D,2,FALSE)</f>
        <v>T_BBS_FAQ</v>
      </c>
      <c r="E13" s="13">
        <v>11</v>
      </c>
      <c r="F13" s="55" t="s">
        <v>84</v>
      </c>
      <c r="G13" s="2" t="str">
        <f>VLOOKUP($F13,domain!$B:$D,2,FALSE)</f>
        <v>MODI_ID</v>
      </c>
      <c r="H13" s="2" t="str">
        <f>VLOOKUP($F13,domain!$B:$D,3,FALSE)</f>
        <v>VARCHAR(32)</v>
      </c>
      <c r="I13" s="34" t="s">
        <v>30</v>
      </c>
      <c r="J13" s="2"/>
      <c r="K13" s="34"/>
      <c r="L13" s="2"/>
      <c r="M13" s="2"/>
      <c r="N13" s="26" t="str">
        <f t="shared" si="0"/>
        <v xml:space="preserve">  , MODI_ID VARCHAR(32) NOT NULL COMMENT '수정 ID'</v>
      </c>
      <c r="O13" s="26"/>
    </row>
    <row r="14" spans="1:26" x14ac:dyDescent="0.35">
      <c r="A14" s="34">
        <v>12</v>
      </c>
      <c r="B14" s="34" t="str">
        <f>VLOOKUP($C14,table!$B:$D,3,FALSE)</f>
        <v>공통</v>
      </c>
      <c r="C14" s="2" t="s">
        <v>239</v>
      </c>
      <c r="D14" s="31" t="str">
        <f>VLOOKUP($C14,table!$B:$D,2,FALSE)</f>
        <v>T_BBS_FAQ</v>
      </c>
      <c r="E14" s="13">
        <v>12</v>
      </c>
      <c r="F14" s="55" t="s">
        <v>88</v>
      </c>
      <c r="G14" s="2" t="str">
        <f>VLOOKUP($F14,domain!$B:$D,2,FALSE)</f>
        <v>MODI_DT</v>
      </c>
      <c r="H14" s="2" t="str">
        <f>VLOOKUP($F14,domain!$B:$D,3,FALSE)</f>
        <v>TIMESTAMP</v>
      </c>
      <c r="I14" s="34" t="s">
        <v>30</v>
      </c>
      <c r="J14" s="2" t="s">
        <v>154</v>
      </c>
      <c r="K14" s="34"/>
      <c r="L14" s="2"/>
      <c r="M14" s="2"/>
      <c r="N14" s="26" t="str">
        <f t="shared" si="0"/>
        <v xml:space="preserve">  , MODI_DT TIMESTAMP DEFAULT CURRENT_TIMESTAMP NOT NULL COMMENT '수정 일시'</v>
      </c>
      <c r="O14" s="26"/>
    </row>
    <row r="15" spans="1:26" x14ac:dyDescent="0.35">
      <c r="A15" s="34">
        <v>13</v>
      </c>
      <c r="B15" s="114" t="str">
        <f>VLOOKUP($C15,table!$B:$D,3,FALSE)</f>
        <v>공통</v>
      </c>
      <c r="C15" s="43" t="s">
        <v>240</v>
      </c>
      <c r="D15" s="31" t="str">
        <f>VLOOKUP($C15,table!$B:$D,2,FALSE)</f>
        <v>T_BBS_NOTICE</v>
      </c>
      <c r="E15" s="114">
        <v>1</v>
      </c>
      <c r="F15" s="56" t="s">
        <v>393</v>
      </c>
      <c r="G15" s="43" t="str">
        <f>VLOOKUP($F15,domain!$B:$D,2,FALSE)</f>
        <v>NOTICE_ID</v>
      </c>
      <c r="H15" s="43" t="str">
        <f>VLOOKUP($F15,domain!$B:$D,3,FALSE)</f>
        <v>VARCHAR(32)</v>
      </c>
      <c r="I15" s="42" t="s">
        <v>30</v>
      </c>
      <c r="J15" s="43"/>
      <c r="K15" s="80">
        <v>1</v>
      </c>
      <c r="L15" s="43"/>
      <c r="M15" s="43"/>
      <c r="N15" s="26" t="str">
        <f t="shared" si="0"/>
        <v xml:space="preserve">    NOTICE_ID VARCHAR(32) NOT NULL COMMENT '공지사항 ID'</v>
      </c>
      <c r="O15" s="26"/>
    </row>
    <row r="16" spans="1:26" x14ac:dyDescent="0.35">
      <c r="A16" s="34">
        <v>14</v>
      </c>
      <c r="B16" s="114" t="str">
        <f>VLOOKUP($C16,table!$B:$D,3,FALSE)</f>
        <v>공통</v>
      </c>
      <c r="C16" s="43" t="s">
        <v>240</v>
      </c>
      <c r="D16" s="31" t="str">
        <f>VLOOKUP($C16,table!$B:$D,2,FALSE)</f>
        <v>T_BBS_NOTICE</v>
      </c>
      <c r="E16" s="114">
        <v>2</v>
      </c>
      <c r="F16" s="56" t="s">
        <v>244</v>
      </c>
      <c r="G16" s="43" t="str">
        <f>VLOOKUP($F16,domain!$B:$D,2,FALSE)</f>
        <v>SJ</v>
      </c>
      <c r="H16" s="43" t="str">
        <f>VLOOKUP($F16,domain!$B:$D,3,FALSE)</f>
        <v>VARCHAR(100)</v>
      </c>
      <c r="I16" s="42" t="s">
        <v>29</v>
      </c>
      <c r="J16" s="43"/>
      <c r="K16" s="80"/>
      <c r="L16" s="43"/>
      <c r="M16" s="43"/>
      <c r="N16" s="26" t="str">
        <f t="shared" si="0"/>
        <v xml:space="preserve">  , SJ VARCHAR(100) COMMENT '제목'</v>
      </c>
      <c r="O16" s="26"/>
    </row>
    <row r="17" spans="1:15" x14ac:dyDescent="0.35">
      <c r="A17" s="34">
        <v>15</v>
      </c>
      <c r="B17" s="114" t="str">
        <f>VLOOKUP($C17,table!$B:$D,3,FALSE)</f>
        <v>공통</v>
      </c>
      <c r="C17" s="43" t="s">
        <v>240</v>
      </c>
      <c r="D17" s="31" t="str">
        <f>VLOOKUP($C17,table!$B:$D,2,FALSE)</f>
        <v>T_BBS_NOTICE</v>
      </c>
      <c r="E17" s="114">
        <v>3</v>
      </c>
      <c r="F17" s="56" t="s">
        <v>246</v>
      </c>
      <c r="G17" s="43" t="str">
        <f>VLOOKUP($F17,domain!$B:$D,2,FALSE)</f>
        <v>CN</v>
      </c>
      <c r="H17" s="43" t="str">
        <f>VLOOKUP($F17,domain!$B:$D,3,FALSE)</f>
        <v>TEXT</v>
      </c>
      <c r="I17" s="42" t="s">
        <v>29</v>
      </c>
      <c r="J17" s="43"/>
      <c r="K17" s="80"/>
      <c r="L17" s="43"/>
      <c r="M17" s="43"/>
      <c r="N17" s="26" t="str">
        <f t="shared" si="0"/>
        <v xml:space="preserve">  , CN TEXT COMMENT '내용'</v>
      </c>
      <c r="O17" s="26"/>
    </row>
    <row r="18" spans="1:15" x14ac:dyDescent="0.35">
      <c r="A18" s="34">
        <v>16</v>
      </c>
      <c r="B18" s="114" t="str">
        <f>VLOOKUP($C18,table!$B:$D,3,FALSE)</f>
        <v>공통</v>
      </c>
      <c r="C18" s="43" t="s">
        <v>240</v>
      </c>
      <c r="D18" s="31" t="str">
        <f>VLOOKUP($C18,table!$B:$D,2,FALSE)</f>
        <v>T_BBS_NOTICE</v>
      </c>
      <c r="E18" s="114">
        <v>4</v>
      </c>
      <c r="F18" s="56" t="s">
        <v>248</v>
      </c>
      <c r="G18" s="43" t="str">
        <f>VLOOKUP($F18,domain!$B:$D,2,FALSE)</f>
        <v>IMPORTANT_YN</v>
      </c>
      <c r="H18" s="43" t="str">
        <f>VLOOKUP($F18,domain!$B:$D,3,FALSE)</f>
        <v>VARCHAR(1)</v>
      </c>
      <c r="I18" s="42" t="s">
        <v>29</v>
      </c>
      <c r="J18" s="43" t="s">
        <v>152</v>
      </c>
      <c r="K18" s="80"/>
      <c r="L18" s="43"/>
      <c r="M18" s="43"/>
      <c r="N18" s="26" t="str">
        <f t="shared" si="0"/>
        <v xml:space="preserve">  , IMPORTANT_YN VARCHAR(1) DEFAULT 'N' COMMENT '중요 여부'</v>
      </c>
      <c r="O18" s="26"/>
    </row>
    <row r="19" spans="1:15" x14ac:dyDescent="0.35">
      <c r="A19" s="34">
        <v>17</v>
      </c>
      <c r="B19" s="114" t="str">
        <f>VLOOKUP($C19,table!$B:$D,3,FALSE)</f>
        <v>공통</v>
      </c>
      <c r="C19" s="43" t="s">
        <v>240</v>
      </c>
      <c r="D19" s="31" t="str">
        <f>VLOOKUP($C19,table!$B:$D,2,FALSE)</f>
        <v>T_BBS_NOTICE</v>
      </c>
      <c r="E19" s="114">
        <v>5</v>
      </c>
      <c r="F19" s="56" t="s">
        <v>254</v>
      </c>
      <c r="G19" s="43" t="str">
        <f>VLOOKUP($F19,domain!$B:$D,2,FALSE)</f>
        <v>ORD_SEQ</v>
      </c>
      <c r="H19" s="43" t="str">
        <f>VLOOKUP($F19,domain!$B:$D,3,FALSE)</f>
        <v>NUMERIC(5,0)</v>
      </c>
      <c r="I19" s="42" t="s">
        <v>29</v>
      </c>
      <c r="J19" s="43" t="s">
        <v>271</v>
      </c>
      <c r="K19" s="80"/>
      <c r="L19" s="43"/>
      <c r="M19" s="43"/>
      <c r="N19" s="26" t="str">
        <f t="shared" si="0"/>
        <v xml:space="preserve">  , ORD_SEQ NUMERIC(5,0) DEFAULT 0 COMMENT '정렬 순서'</v>
      </c>
      <c r="O19" s="26"/>
    </row>
    <row r="20" spans="1:15" x14ac:dyDescent="0.35">
      <c r="A20" s="34">
        <v>18</v>
      </c>
      <c r="B20" s="114" t="str">
        <f>VLOOKUP($C20,table!$B:$D,3,FALSE)</f>
        <v>공통</v>
      </c>
      <c r="C20" s="43" t="s">
        <v>240</v>
      </c>
      <c r="D20" s="31" t="str">
        <f>VLOOKUP($C20,table!$B:$D,2,FALSE)</f>
        <v>T_BBS_NOTICE</v>
      </c>
      <c r="E20" s="114">
        <v>6</v>
      </c>
      <c r="F20" s="56" t="s">
        <v>249</v>
      </c>
      <c r="G20" s="43" t="str">
        <f>VLOOKUP($F20,domain!$B:$D,2,FALSE)</f>
        <v>FILE_ID</v>
      </c>
      <c r="H20" s="43" t="str">
        <f>VLOOKUP($F20,domain!$B:$D,3,FALSE)</f>
        <v>VARCHAR(32)</v>
      </c>
      <c r="I20" s="42" t="s">
        <v>29</v>
      </c>
      <c r="J20" s="43"/>
      <c r="K20" s="80"/>
      <c r="L20" s="43"/>
      <c r="M20" s="43"/>
      <c r="N20" s="26" t="str">
        <f t="shared" si="0"/>
        <v xml:space="preserve">  , FILE_ID VARCHAR(32) COMMENT '파일 ID'</v>
      </c>
      <c r="O20" s="26"/>
    </row>
    <row r="21" spans="1:15" x14ac:dyDescent="0.35">
      <c r="A21" s="34">
        <v>19</v>
      </c>
      <c r="B21" s="114" t="str">
        <f>VLOOKUP($C21,table!$B:$D,3,FALSE)</f>
        <v>공통</v>
      </c>
      <c r="C21" s="43" t="s">
        <v>240</v>
      </c>
      <c r="D21" s="31" t="str">
        <f>VLOOKUP($C21,table!$B:$D,2,FALSE)</f>
        <v>T_BBS_NOTICE</v>
      </c>
      <c r="E21" s="114">
        <v>7</v>
      </c>
      <c r="F21" s="56" t="s">
        <v>419</v>
      </c>
      <c r="G21" s="43" t="str">
        <f>VLOOKUP($F21,domain!$B:$D,2,FALSE)</f>
        <v>VIEW_CNT</v>
      </c>
      <c r="H21" s="43" t="str">
        <f>VLOOKUP($F21,domain!$B:$D,3,FALSE)</f>
        <v>NUMERIC(9,0)</v>
      </c>
      <c r="I21" s="42" t="s">
        <v>29</v>
      </c>
      <c r="J21" s="43"/>
      <c r="K21" s="80"/>
      <c r="L21" s="43"/>
      <c r="M21" s="43"/>
      <c r="N21" s="26" t="str">
        <f t="shared" si="0"/>
        <v xml:space="preserve">  , VIEW_CNT NUMERIC(9,0) COMMENT '뷰 건수'</v>
      </c>
      <c r="O21" s="26"/>
    </row>
    <row r="22" spans="1:15" x14ac:dyDescent="0.35">
      <c r="A22" s="34">
        <v>20</v>
      </c>
      <c r="B22" s="114" t="str">
        <f>VLOOKUP($C22,table!$B:$D,3,FALSE)</f>
        <v>공통</v>
      </c>
      <c r="C22" s="43" t="s">
        <v>240</v>
      </c>
      <c r="D22" s="31" t="str">
        <f>VLOOKUP($C22,table!$B:$D,2,FALSE)</f>
        <v>T_BBS_NOTICE</v>
      </c>
      <c r="E22" s="114">
        <v>8</v>
      </c>
      <c r="F22" s="56" t="s">
        <v>442</v>
      </c>
      <c r="G22" s="43" t="str">
        <f>VLOOKUP($F22,domain!$B:$D,2,FALSE)</f>
        <v>POPUP_YN</v>
      </c>
      <c r="H22" s="43" t="str">
        <f>VLOOKUP($F22,domain!$B:$D,3,FALSE)</f>
        <v>VARCHAR(1)</v>
      </c>
      <c r="I22" s="42" t="s">
        <v>29</v>
      </c>
      <c r="J22" s="43"/>
      <c r="K22" s="80"/>
      <c r="L22" s="43"/>
      <c r="M22" s="43"/>
      <c r="N22" s="26" t="str">
        <f t="shared" si="0"/>
        <v xml:space="preserve">  , POPUP_YN VARCHAR(1) COMMENT '팝업 여부'</v>
      </c>
      <c r="O22" s="26"/>
    </row>
    <row r="23" spans="1:15" x14ac:dyDescent="0.35">
      <c r="A23" s="34">
        <v>21</v>
      </c>
      <c r="B23" s="114" t="str">
        <f>VLOOKUP($C23,table!$B:$D,3,FALSE)</f>
        <v>공통</v>
      </c>
      <c r="C23" s="43" t="s">
        <v>240</v>
      </c>
      <c r="D23" s="31" t="str">
        <f>VLOOKUP($C23,table!$B:$D,2,FALSE)</f>
        <v>T_BBS_NOTICE</v>
      </c>
      <c r="E23" s="114">
        <v>9</v>
      </c>
      <c r="F23" s="56" t="s">
        <v>451</v>
      </c>
      <c r="G23" s="43" t="str">
        <f>VLOOKUP($F23,domain!$B:$D,2,FALSE)</f>
        <v>START_DT</v>
      </c>
      <c r="H23" s="43" t="str">
        <f>VLOOKUP($F23,domain!$B:$D,3,FALSE)</f>
        <v>TIMESTAMP</v>
      </c>
      <c r="I23" s="42" t="s">
        <v>29</v>
      </c>
      <c r="J23" s="43"/>
      <c r="K23" s="80"/>
      <c r="L23" s="43" t="s">
        <v>453</v>
      </c>
      <c r="M23" s="43"/>
      <c r="N23" s="26" t="str">
        <f t="shared" si="0"/>
        <v xml:space="preserve">  , START_DT TIMESTAMP COMMENT '시작 일시 게시 및 팝업 노출 시작 일시'</v>
      </c>
      <c r="O23" s="26"/>
    </row>
    <row r="24" spans="1:15" s="26" customFormat="1" x14ac:dyDescent="0.35">
      <c r="A24" s="34">
        <v>22</v>
      </c>
      <c r="B24" s="114" t="str">
        <f>VLOOKUP($C24,table!$B:$D,3,FALSE)</f>
        <v>공통</v>
      </c>
      <c r="C24" s="43" t="s">
        <v>240</v>
      </c>
      <c r="D24" s="31" t="str">
        <f>VLOOKUP($C24,table!$B:$D,2,FALSE)</f>
        <v>T_BBS_NOTICE</v>
      </c>
      <c r="E24" s="114">
        <v>10</v>
      </c>
      <c r="F24" s="56" t="s">
        <v>452</v>
      </c>
      <c r="G24" s="43" t="str">
        <f>VLOOKUP($F24,domain!$B:$D,2,FALSE)</f>
        <v>END_DT</v>
      </c>
      <c r="H24" s="43" t="str">
        <f>VLOOKUP($F24,domain!$B:$D,3,FALSE)</f>
        <v>TIMESTAMP</v>
      </c>
      <c r="I24" s="42" t="s">
        <v>29</v>
      </c>
      <c r="J24" s="43"/>
      <c r="K24" s="80"/>
      <c r="L24" s="43" t="s">
        <v>454</v>
      </c>
      <c r="M24" s="43"/>
      <c r="N24" s="26" t="str">
        <f t="shared" si="0"/>
        <v xml:space="preserve">  , END_DT TIMESTAMP COMMENT '종료 일시 게시 및 팝업 노출 종료 일시'</v>
      </c>
    </row>
    <row r="25" spans="1:15" x14ac:dyDescent="0.35">
      <c r="A25" s="34">
        <v>23</v>
      </c>
      <c r="B25" s="114" t="str">
        <f>VLOOKUP($C25,table!$B:$D,3,FALSE)</f>
        <v>공통</v>
      </c>
      <c r="C25" s="43" t="s">
        <v>240</v>
      </c>
      <c r="D25" s="31" t="str">
        <f>VLOOKUP($C25,table!$B:$D,2,FALSE)</f>
        <v>T_BBS_NOTICE</v>
      </c>
      <c r="E25" s="114">
        <v>11</v>
      </c>
      <c r="F25" s="56" t="s">
        <v>75</v>
      </c>
      <c r="G25" s="43" t="str">
        <f>VLOOKUP($F25,domain!$B:$D,2,FALSE)</f>
        <v>USE_YN</v>
      </c>
      <c r="H25" s="43" t="str">
        <f>VLOOKUP($F25,domain!$B:$D,3,FALSE)</f>
        <v>VARCHAR(1)</v>
      </c>
      <c r="I25" s="42" t="s">
        <v>29</v>
      </c>
      <c r="J25" s="43" t="s">
        <v>152</v>
      </c>
      <c r="K25" s="80"/>
      <c r="L25" s="43"/>
      <c r="M25" s="43"/>
      <c r="N25" s="26" t="str">
        <f t="shared" si="0"/>
        <v xml:space="preserve">  , USE_YN VARCHAR(1) DEFAULT 'N' COMMENT '사용 여부'</v>
      </c>
      <c r="O25" s="26"/>
    </row>
    <row r="26" spans="1:15" x14ac:dyDescent="0.35">
      <c r="A26" s="34">
        <v>24</v>
      </c>
      <c r="B26" s="114" t="str">
        <f>VLOOKUP($C26,table!$B:$D,3,FALSE)</f>
        <v>공통</v>
      </c>
      <c r="C26" s="43" t="s">
        <v>240</v>
      </c>
      <c r="D26" s="31" t="str">
        <f>VLOOKUP($C26,table!$B:$D,2,FALSE)</f>
        <v>T_BBS_NOTICE</v>
      </c>
      <c r="E26" s="114">
        <v>12</v>
      </c>
      <c r="F26" s="56" t="s">
        <v>57</v>
      </c>
      <c r="G26" s="43" t="str">
        <f>VLOOKUP($F26,domain!$B:$D,2,FALSE)</f>
        <v>RGST_ID</v>
      </c>
      <c r="H26" s="43" t="str">
        <f>VLOOKUP($F26,domain!$B:$D,3,FALSE)</f>
        <v>VARCHAR(32)</v>
      </c>
      <c r="I26" s="42" t="s">
        <v>30</v>
      </c>
      <c r="J26" s="43"/>
      <c r="K26" s="80"/>
      <c r="L26" s="43"/>
      <c r="M26" s="43"/>
      <c r="N26" s="26" t="str">
        <f t="shared" si="0"/>
        <v xml:space="preserve">  , RGST_ID VARCHAR(32) NOT NULL COMMENT '등록 ID'</v>
      </c>
      <c r="O26" s="26"/>
    </row>
    <row r="27" spans="1:15" x14ac:dyDescent="0.35">
      <c r="A27" s="34">
        <v>25</v>
      </c>
      <c r="B27" s="114" t="str">
        <f>VLOOKUP($C27,table!$B:$D,3,FALSE)</f>
        <v>공통</v>
      </c>
      <c r="C27" s="43" t="s">
        <v>240</v>
      </c>
      <c r="D27" s="31" t="str">
        <f>VLOOKUP($C27,table!$B:$D,2,FALSE)</f>
        <v>T_BBS_NOTICE</v>
      </c>
      <c r="E27" s="114">
        <v>13</v>
      </c>
      <c r="F27" s="56" t="s">
        <v>377</v>
      </c>
      <c r="G27" s="43" t="str">
        <f>VLOOKUP($F27,domain!$B:$D,2,FALSE)</f>
        <v>RGST_DT</v>
      </c>
      <c r="H27" s="43" t="str">
        <f>VLOOKUP($F27,domain!$B:$D,3,FALSE)</f>
        <v>TIMESTAMP</v>
      </c>
      <c r="I27" s="42" t="s">
        <v>30</v>
      </c>
      <c r="J27" s="43" t="s">
        <v>154</v>
      </c>
      <c r="K27" s="80"/>
      <c r="L27" s="43"/>
      <c r="M27" s="43"/>
      <c r="N27" s="26" t="str">
        <f t="shared" si="0"/>
        <v xml:space="preserve">  , RGST_DT TIMESTAMP DEFAULT CURRENT_TIMESTAMP NOT NULL COMMENT '등록 일시'</v>
      </c>
      <c r="O27" s="26"/>
    </row>
    <row r="28" spans="1:15" s="26" customFormat="1" x14ac:dyDescent="0.35">
      <c r="A28" s="34">
        <v>26</v>
      </c>
      <c r="B28" s="114" t="str">
        <f>VLOOKUP($C28,table!$B:$D,3,FALSE)</f>
        <v>공통</v>
      </c>
      <c r="C28" s="43" t="s">
        <v>240</v>
      </c>
      <c r="D28" s="31" t="str">
        <f>VLOOKUP($C28,table!$B:$D,2,FALSE)</f>
        <v>T_BBS_NOTICE</v>
      </c>
      <c r="E28" s="114">
        <v>14</v>
      </c>
      <c r="F28" s="56" t="s">
        <v>84</v>
      </c>
      <c r="G28" s="43" t="str">
        <f>VLOOKUP($F28,domain!$B:$D,2,FALSE)</f>
        <v>MODI_ID</v>
      </c>
      <c r="H28" s="43" t="str">
        <f>VLOOKUP($F28,domain!$B:$D,3,FALSE)</f>
        <v>VARCHAR(32)</v>
      </c>
      <c r="I28" s="42" t="s">
        <v>30</v>
      </c>
      <c r="J28" s="43"/>
      <c r="K28" s="80"/>
      <c r="L28" s="43"/>
      <c r="M28" s="43"/>
      <c r="N28" s="26" t="str">
        <f t="shared" si="0"/>
        <v xml:space="preserve">  , MODI_ID VARCHAR(32) NOT NULL COMMENT '수정 ID'</v>
      </c>
    </row>
    <row r="29" spans="1:15" x14ac:dyDescent="0.35">
      <c r="A29" s="34">
        <v>27</v>
      </c>
      <c r="B29" s="114" t="str">
        <f>VLOOKUP($C29,table!$B:$D,3,FALSE)</f>
        <v>공통</v>
      </c>
      <c r="C29" s="43" t="s">
        <v>240</v>
      </c>
      <c r="D29" s="31" t="str">
        <f>VLOOKUP($C29,table!$B:$D,2,FALSE)</f>
        <v>T_BBS_NOTICE</v>
      </c>
      <c r="E29" s="114">
        <v>15</v>
      </c>
      <c r="F29" s="56" t="s">
        <v>88</v>
      </c>
      <c r="G29" s="43" t="str">
        <f>VLOOKUP($F29,domain!$B:$D,2,FALSE)</f>
        <v>MODI_DT</v>
      </c>
      <c r="H29" s="43" t="str">
        <f>VLOOKUP($F29,domain!$B:$D,3,FALSE)</f>
        <v>TIMESTAMP</v>
      </c>
      <c r="I29" s="42" t="s">
        <v>30</v>
      </c>
      <c r="J29" s="43" t="s">
        <v>154</v>
      </c>
      <c r="K29" s="80"/>
      <c r="L29" s="43"/>
      <c r="M29" s="43"/>
      <c r="N29" s="26" t="str">
        <f t="shared" si="0"/>
        <v xml:space="preserve">  , MODI_DT TIMESTAMP DEFAULT CURRENT_TIMESTAMP NOT NULL COMMENT '수정 일시'</v>
      </c>
      <c r="O29" s="26"/>
    </row>
    <row r="30" spans="1:15" x14ac:dyDescent="0.35">
      <c r="A30" s="34">
        <v>28</v>
      </c>
      <c r="B30" s="34" t="str">
        <f>VLOOKUP($C30,table!$B:$D,3,FALSE)</f>
        <v>공통</v>
      </c>
      <c r="C30" s="2" t="s">
        <v>379</v>
      </c>
      <c r="D30" s="31" t="str">
        <f>VLOOKUP($C30,table!$B:$D,2,FALSE)</f>
        <v>T_BBS_QNA</v>
      </c>
      <c r="E30" s="13">
        <v>1</v>
      </c>
      <c r="F30" s="55" t="s">
        <v>394</v>
      </c>
      <c r="G30" s="2" t="str">
        <f>VLOOKUP($F30,domain!$B:$D,2,FALSE)</f>
        <v>QNA_ID</v>
      </c>
      <c r="H30" s="2" t="str">
        <f>VLOOKUP($F30,domain!$B:$D,3,FALSE)</f>
        <v>VARCHAR(32)</v>
      </c>
      <c r="I30" s="34" t="s">
        <v>30</v>
      </c>
      <c r="J30" s="2"/>
      <c r="K30" s="34">
        <v>1</v>
      </c>
      <c r="L30" s="2"/>
      <c r="M30" s="2"/>
      <c r="N30" s="26" t="str">
        <f t="shared" si="0"/>
        <v xml:space="preserve">    QNA_ID VARCHAR(32) NOT NULL COMMENT 'QNA ID'</v>
      </c>
      <c r="O30" s="26"/>
    </row>
    <row r="31" spans="1:15" x14ac:dyDescent="0.35">
      <c r="A31" s="34">
        <v>29</v>
      </c>
      <c r="B31" s="34" t="str">
        <f>VLOOKUP($C31,table!$B:$D,3,FALSE)</f>
        <v>공통</v>
      </c>
      <c r="C31" s="2" t="s">
        <v>379</v>
      </c>
      <c r="D31" s="31" t="str">
        <f>VLOOKUP($C31,table!$B:$D,2,FALSE)</f>
        <v>T_BBS_QNA</v>
      </c>
      <c r="E31" s="13">
        <v>2</v>
      </c>
      <c r="F31" s="55" t="s">
        <v>266</v>
      </c>
      <c r="G31" s="2" t="str">
        <f>VLOOKUP($F31,domain!$B:$D,2,FALSE)</f>
        <v>CL_CODE</v>
      </c>
      <c r="H31" s="2" t="str">
        <f>VLOOKUP($F31,domain!$B:$D,3,FALSE)</f>
        <v>VARCHAR(32)</v>
      </c>
      <c r="I31" s="34" t="s">
        <v>29</v>
      </c>
      <c r="J31" s="2"/>
      <c r="K31" s="34"/>
      <c r="L31" s="2"/>
      <c r="M31" s="2"/>
      <c r="N31" s="26" t="str">
        <f t="shared" si="0"/>
        <v xml:space="preserve">  , CL_CODE VARCHAR(32) COMMENT '분류 코드'</v>
      </c>
      <c r="O31" s="26"/>
    </row>
    <row r="32" spans="1:15" x14ac:dyDescent="0.35">
      <c r="A32" s="34">
        <v>30</v>
      </c>
      <c r="B32" s="34" t="str">
        <f>VLOOKUP($C32,table!$B:$D,3,FALSE)</f>
        <v>공통</v>
      </c>
      <c r="C32" s="2" t="s">
        <v>379</v>
      </c>
      <c r="D32" s="31" t="str">
        <f>VLOOKUP($C32,table!$B:$D,2,FALSE)</f>
        <v>T_BBS_QNA</v>
      </c>
      <c r="E32" s="13">
        <v>3</v>
      </c>
      <c r="F32" s="55" t="s">
        <v>244</v>
      </c>
      <c r="G32" s="2" t="str">
        <f>VLOOKUP($F32,domain!$B:$D,2,FALSE)</f>
        <v>SJ</v>
      </c>
      <c r="H32" s="2" t="str">
        <f>VLOOKUP($F32,domain!$B:$D,3,FALSE)</f>
        <v>VARCHAR(100)</v>
      </c>
      <c r="I32" s="34" t="s">
        <v>29</v>
      </c>
      <c r="J32" s="2"/>
      <c r="K32" s="34"/>
      <c r="L32" s="2"/>
      <c r="M32" s="2"/>
      <c r="N32" s="26" t="str">
        <f t="shared" si="0"/>
        <v xml:space="preserve">  , SJ VARCHAR(100) COMMENT '제목'</v>
      </c>
      <c r="O32" s="26"/>
    </row>
    <row r="33" spans="1:15" x14ac:dyDescent="0.35">
      <c r="A33" s="34">
        <v>31</v>
      </c>
      <c r="B33" s="34" t="str">
        <f>VLOOKUP($C33,table!$B:$D,3,FALSE)</f>
        <v>공통</v>
      </c>
      <c r="C33" s="2" t="s">
        <v>379</v>
      </c>
      <c r="D33" s="31" t="str">
        <f>VLOOKUP($C33,table!$B:$D,2,FALSE)</f>
        <v>T_BBS_QNA</v>
      </c>
      <c r="E33" s="13">
        <v>4</v>
      </c>
      <c r="F33" s="55" t="s">
        <v>246</v>
      </c>
      <c r="G33" s="2" t="str">
        <f>VLOOKUP($F33,domain!$B:$D,2,FALSE)</f>
        <v>CN</v>
      </c>
      <c r="H33" s="2" t="str">
        <f>VLOOKUP($F33,domain!$B:$D,3,FALSE)</f>
        <v>TEXT</v>
      </c>
      <c r="I33" s="34" t="s">
        <v>29</v>
      </c>
      <c r="J33" s="2"/>
      <c r="K33" s="34"/>
      <c r="L33" s="2"/>
      <c r="M33" s="2"/>
      <c r="N33" s="26" t="str">
        <f t="shared" si="0"/>
        <v xml:space="preserve">  , CN TEXT COMMENT '내용'</v>
      </c>
      <c r="O33" s="26"/>
    </row>
    <row r="34" spans="1:15" x14ac:dyDescent="0.35">
      <c r="A34" s="34">
        <v>32</v>
      </c>
      <c r="B34" s="34" t="str">
        <f>VLOOKUP($C34,table!$B:$D,3,FALSE)</f>
        <v>공통</v>
      </c>
      <c r="C34" s="2" t="s">
        <v>379</v>
      </c>
      <c r="D34" s="31" t="str">
        <f>VLOOKUP($C34,table!$B:$D,2,FALSE)</f>
        <v>T_BBS_QNA</v>
      </c>
      <c r="E34" s="13">
        <v>5</v>
      </c>
      <c r="F34" s="55" t="s">
        <v>383</v>
      </c>
      <c r="G34" s="2" t="str">
        <f>VLOOKUP($F34,domain!$B:$D,2,FALSE)</f>
        <v>FILE_ID</v>
      </c>
      <c r="H34" s="2" t="str">
        <f>VLOOKUP($F34,domain!$B:$D,3,FALSE)</f>
        <v>VARCHAR(32)</v>
      </c>
      <c r="I34" s="34" t="s">
        <v>29</v>
      </c>
      <c r="J34" s="2"/>
      <c r="K34" s="34"/>
      <c r="L34" s="2"/>
      <c r="M34" s="2"/>
      <c r="N34" s="26" t="str">
        <f t="shared" si="0"/>
        <v xml:space="preserve">  , FILE_ID VARCHAR(32) COMMENT '파일 ID'</v>
      </c>
      <c r="O34" s="26"/>
    </row>
    <row r="35" spans="1:15" x14ac:dyDescent="0.35">
      <c r="A35" s="34">
        <v>33</v>
      </c>
      <c r="B35" s="34" t="str">
        <f>VLOOKUP($C35,table!$B:$D,3,FALSE)</f>
        <v>공통</v>
      </c>
      <c r="C35" s="2" t="s">
        <v>379</v>
      </c>
      <c r="D35" s="31" t="str">
        <f>VLOOKUP($C35,table!$B:$D,2,FALSE)</f>
        <v>T_BBS_QNA</v>
      </c>
      <c r="E35" s="13">
        <v>6</v>
      </c>
      <c r="F35" s="55" t="s">
        <v>253</v>
      </c>
      <c r="G35" s="2" t="str">
        <f>VLOOKUP($F35,domain!$B:$D,2,FALSE)</f>
        <v>ANSW</v>
      </c>
      <c r="H35" s="2" t="str">
        <f>VLOOKUP($F35,domain!$B:$D,3,FALSE)</f>
        <v>TEXT</v>
      </c>
      <c r="I35" s="34" t="s">
        <v>29</v>
      </c>
      <c r="J35" s="2"/>
      <c r="K35" s="34"/>
      <c r="L35" s="2"/>
      <c r="M35" s="2"/>
      <c r="N35" s="26" t="str">
        <f t="shared" si="0"/>
        <v xml:space="preserve">  , ANSW TEXT COMMENT '답변'</v>
      </c>
      <c r="O35" s="26"/>
    </row>
    <row r="36" spans="1:15" x14ac:dyDescent="0.35">
      <c r="A36" s="34">
        <v>34</v>
      </c>
      <c r="B36" s="34" t="str">
        <f>VLOOKUP($C36,table!$B:$D,3,FALSE)</f>
        <v>공통</v>
      </c>
      <c r="C36" s="2" t="s">
        <v>379</v>
      </c>
      <c r="D36" s="31" t="str">
        <f>VLOOKUP($C36,table!$B:$D,2,FALSE)</f>
        <v>T_BBS_QNA</v>
      </c>
      <c r="E36" s="13">
        <v>7</v>
      </c>
      <c r="F36" s="55" t="s">
        <v>384</v>
      </c>
      <c r="G36" s="2" t="str">
        <f>VLOOKUP($F36,domain!$B:$D,2,FALSE)</f>
        <v>ANSW_FILE_ID</v>
      </c>
      <c r="H36" s="2" t="str">
        <f>VLOOKUP($F36,domain!$B:$D,3,FALSE)</f>
        <v>VARCHAR(32)</v>
      </c>
      <c r="I36" s="34" t="s">
        <v>29</v>
      </c>
      <c r="J36" s="2"/>
      <c r="K36" s="34"/>
      <c r="L36" s="2"/>
      <c r="M36" s="2"/>
      <c r="N36" s="26" t="str">
        <f t="shared" si="0"/>
        <v xml:space="preserve">  , ANSW_FILE_ID VARCHAR(32) COMMENT '답변 파일 ID'</v>
      </c>
      <c r="O36" s="26"/>
    </row>
    <row r="37" spans="1:15" x14ac:dyDescent="0.35">
      <c r="A37" s="34">
        <v>35</v>
      </c>
      <c r="B37" s="34" t="str">
        <f>VLOOKUP($C37,table!$B:$D,3,FALSE)</f>
        <v>공통</v>
      </c>
      <c r="C37" s="2" t="s">
        <v>379</v>
      </c>
      <c r="D37" s="31" t="str">
        <f>VLOOKUP($C37,table!$B:$D,2,FALSE)</f>
        <v>T_BBS_QNA</v>
      </c>
      <c r="E37" s="13">
        <v>8</v>
      </c>
      <c r="F37" s="55" t="s">
        <v>411</v>
      </c>
      <c r="G37" s="2" t="str">
        <f>VLOOKUP($F37,domain!$B:$D,2,FALSE)</f>
        <v>ANSW_RGST_ID</v>
      </c>
      <c r="H37" s="2" t="str">
        <f>VLOOKUP($F37,domain!$B:$D,3,FALSE)</f>
        <v>VARCHAR(32)</v>
      </c>
      <c r="I37" s="34" t="s">
        <v>29</v>
      </c>
      <c r="J37" s="2"/>
      <c r="K37" s="34"/>
      <c r="L37" s="2"/>
      <c r="M37" s="2"/>
      <c r="N37" s="26" t="str">
        <f t="shared" si="0"/>
        <v xml:space="preserve">  , ANSW_RGST_ID VARCHAR(32) COMMENT '답변 등록 ID'</v>
      </c>
      <c r="O37" s="26"/>
    </row>
    <row r="38" spans="1:15" x14ac:dyDescent="0.35">
      <c r="A38" s="34">
        <v>36</v>
      </c>
      <c r="B38" s="34" t="str">
        <f>VLOOKUP($C38,table!$B:$D,3,FALSE)</f>
        <v>공통</v>
      </c>
      <c r="C38" s="2" t="s">
        <v>379</v>
      </c>
      <c r="D38" s="31" t="str">
        <f>VLOOKUP($C38,table!$B:$D,2,FALSE)</f>
        <v>T_BBS_QNA</v>
      </c>
      <c r="E38" s="13">
        <v>9</v>
      </c>
      <c r="F38" s="55" t="s">
        <v>456</v>
      </c>
      <c r="G38" s="2" t="str">
        <f>VLOOKUP($F38,domain!$B:$D,2,FALSE)</f>
        <v>ANSW_RGST_DT</v>
      </c>
      <c r="H38" s="2" t="str">
        <f>VLOOKUP($F38,domain!$B:$D,3,FALSE)</f>
        <v>TIMESTAMP</v>
      </c>
      <c r="I38" s="34" t="s">
        <v>29</v>
      </c>
      <c r="J38" s="2"/>
      <c r="K38" s="34"/>
      <c r="L38" s="2"/>
      <c r="M38" s="2"/>
      <c r="N38" s="26" t="str">
        <f t="shared" si="0"/>
        <v xml:space="preserve">  , ANSW_RGST_DT TIMESTAMP COMMENT '답변 등록 일시'</v>
      </c>
      <c r="O38" s="26"/>
    </row>
    <row r="39" spans="1:15" x14ac:dyDescent="0.35">
      <c r="A39" s="34">
        <v>37</v>
      </c>
      <c r="B39" s="34" t="str">
        <f>VLOOKUP($C39,table!$B:$D,3,FALSE)</f>
        <v>공통</v>
      </c>
      <c r="C39" s="2" t="s">
        <v>379</v>
      </c>
      <c r="D39" s="31" t="str">
        <f>VLOOKUP($C39,table!$B:$D,2,FALSE)</f>
        <v>T_BBS_QNA</v>
      </c>
      <c r="E39" s="13">
        <v>10</v>
      </c>
      <c r="F39" s="55" t="s">
        <v>385</v>
      </c>
      <c r="G39" s="2" t="str">
        <f>VLOOKUP($F39,domain!$B:$D,2,FALSE)</f>
        <v>OPEN_YN</v>
      </c>
      <c r="H39" s="2" t="str">
        <f>VLOOKUP($F39,domain!$B:$D,3,FALSE)</f>
        <v>VARCHAR(1)</v>
      </c>
      <c r="I39" s="34" t="s">
        <v>29</v>
      </c>
      <c r="J39" s="2"/>
      <c r="K39" s="34"/>
      <c r="L39" s="2"/>
      <c r="M39" s="2"/>
      <c r="N39" s="26" t="str">
        <f t="shared" si="0"/>
        <v xml:space="preserve">  , OPEN_YN VARCHAR(1) COMMENT '공개 여부'</v>
      </c>
      <c r="O39" s="26"/>
    </row>
    <row r="40" spans="1:15" x14ac:dyDescent="0.35">
      <c r="A40" s="34">
        <v>38</v>
      </c>
      <c r="B40" s="34" t="str">
        <f>VLOOKUP($C40,table!$B:$D,3,FALSE)</f>
        <v>공통</v>
      </c>
      <c r="C40" s="2" t="s">
        <v>379</v>
      </c>
      <c r="D40" s="31" t="str">
        <f>VLOOKUP($C40,table!$B:$D,2,FALSE)</f>
        <v>T_BBS_QNA</v>
      </c>
      <c r="E40" s="13">
        <v>11</v>
      </c>
      <c r="F40" s="55" t="s">
        <v>386</v>
      </c>
      <c r="G40" s="2" t="str">
        <f>VLOOKUP($F40,domain!$B:$D,2,FALSE)</f>
        <v>QNA_STAT</v>
      </c>
      <c r="H40" s="2" t="str">
        <f>VLOOKUP($F40,domain!$B:$D,3,FALSE)</f>
        <v>VARCHAR(32)</v>
      </c>
      <c r="I40" s="34" t="s">
        <v>29</v>
      </c>
      <c r="J40" s="2"/>
      <c r="K40" s="34"/>
      <c r="L40" s="2"/>
      <c r="M40" s="2"/>
      <c r="N40" s="26" t="str">
        <f t="shared" si="0"/>
        <v xml:space="preserve">  , QNA_STAT VARCHAR(32) COMMENT 'QNA 상태'</v>
      </c>
      <c r="O40" s="26"/>
    </row>
    <row r="41" spans="1:15" x14ac:dyDescent="0.35">
      <c r="A41" s="34">
        <v>39</v>
      </c>
      <c r="B41" s="34" t="str">
        <f>VLOOKUP($C41,table!$B:$D,3,FALSE)</f>
        <v>공통</v>
      </c>
      <c r="C41" s="2" t="s">
        <v>379</v>
      </c>
      <c r="D41" s="31" t="str">
        <f>VLOOKUP($C41,table!$B:$D,2,FALSE)</f>
        <v>T_BBS_QNA</v>
      </c>
      <c r="E41" s="13">
        <v>12</v>
      </c>
      <c r="F41" s="55" t="s">
        <v>433</v>
      </c>
      <c r="G41" s="2" t="str">
        <f>VLOOKUP($F41,domain!$B:$D,2,FALSE)</f>
        <v>BF_QNA_ID</v>
      </c>
      <c r="H41" s="2" t="str">
        <f>VLOOKUP($F41,domain!$B:$D,3,FALSE)</f>
        <v>VARCHAR(32)</v>
      </c>
      <c r="I41" s="34" t="s">
        <v>29</v>
      </c>
      <c r="J41" s="2"/>
      <c r="K41" s="34"/>
      <c r="L41" s="2"/>
      <c r="M41" s="2"/>
      <c r="N41" s="26" t="str">
        <f t="shared" si="0"/>
        <v xml:space="preserve">  , BF_QNA_ID VARCHAR(32) COMMENT '이전 QNA ID'</v>
      </c>
      <c r="O41" s="26"/>
    </row>
    <row r="42" spans="1:15" x14ac:dyDescent="0.35">
      <c r="A42" s="34">
        <v>40</v>
      </c>
      <c r="B42" s="34" t="str">
        <f>VLOOKUP($C42,table!$B:$D,3,FALSE)</f>
        <v>공통</v>
      </c>
      <c r="C42" s="2" t="s">
        <v>379</v>
      </c>
      <c r="D42" s="31" t="str">
        <f>VLOOKUP($C42,table!$B:$D,2,FALSE)</f>
        <v>T_BBS_QNA</v>
      </c>
      <c r="E42" s="13">
        <v>13</v>
      </c>
      <c r="F42" s="55" t="s">
        <v>419</v>
      </c>
      <c r="G42" s="2" t="str">
        <f>VLOOKUP($F42,domain!$B:$D,2,FALSE)</f>
        <v>VIEW_CNT</v>
      </c>
      <c r="H42" s="2" t="str">
        <f>VLOOKUP($F42,domain!$B:$D,3,FALSE)</f>
        <v>NUMERIC(9,0)</v>
      </c>
      <c r="I42" s="34" t="s">
        <v>29</v>
      </c>
      <c r="J42" s="2"/>
      <c r="K42" s="34"/>
      <c r="L42" s="2"/>
      <c r="M42" s="2"/>
      <c r="N42" s="26" t="str">
        <f t="shared" si="0"/>
        <v xml:space="preserve">  , VIEW_CNT NUMERIC(9,0) COMMENT '뷰 건수'</v>
      </c>
      <c r="O42" s="26"/>
    </row>
    <row r="43" spans="1:15" x14ac:dyDescent="0.35">
      <c r="A43" s="34">
        <v>41</v>
      </c>
      <c r="B43" s="34" t="str">
        <f>VLOOKUP($C43,table!$B:$D,3,FALSE)</f>
        <v>공통</v>
      </c>
      <c r="C43" s="2" t="s">
        <v>379</v>
      </c>
      <c r="D43" s="31" t="str">
        <f>VLOOKUP($C43,table!$B:$D,2,FALSE)</f>
        <v>T_BBS_QNA</v>
      </c>
      <c r="E43" s="13">
        <v>14</v>
      </c>
      <c r="F43" s="55" t="s">
        <v>75</v>
      </c>
      <c r="G43" s="2" t="str">
        <f>VLOOKUP($F43,domain!$B:$D,2,FALSE)</f>
        <v>USE_YN</v>
      </c>
      <c r="H43" s="2" t="str">
        <f>VLOOKUP($F43,domain!$B:$D,3,FALSE)</f>
        <v>VARCHAR(1)</v>
      </c>
      <c r="I43" s="34" t="s">
        <v>29</v>
      </c>
      <c r="J43" s="2" t="s">
        <v>152</v>
      </c>
      <c r="K43" s="34"/>
      <c r="L43" s="2"/>
      <c r="M43" s="2"/>
      <c r="N43" s="26" t="str">
        <f t="shared" si="0"/>
        <v xml:space="preserve">  , USE_YN VARCHAR(1) DEFAULT 'N' COMMENT '사용 여부'</v>
      </c>
      <c r="O43" s="26"/>
    </row>
    <row r="44" spans="1:15" x14ac:dyDescent="0.35">
      <c r="A44" s="34">
        <v>42</v>
      </c>
      <c r="B44" s="34" t="str">
        <f>VLOOKUP($C44,table!$B:$D,3,FALSE)</f>
        <v>공통</v>
      </c>
      <c r="C44" s="2" t="s">
        <v>379</v>
      </c>
      <c r="D44" s="31" t="str">
        <f>VLOOKUP($C44,table!$B:$D,2,FALSE)</f>
        <v>T_BBS_QNA</v>
      </c>
      <c r="E44" s="13">
        <v>15</v>
      </c>
      <c r="F44" s="55" t="s">
        <v>57</v>
      </c>
      <c r="G44" s="2" t="str">
        <f>VLOOKUP($F44,domain!$B:$D,2,FALSE)</f>
        <v>RGST_ID</v>
      </c>
      <c r="H44" s="2" t="str">
        <f>VLOOKUP($F44,domain!$B:$D,3,FALSE)</f>
        <v>VARCHAR(32)</v>
      </c>
      <c r="I44" s="34" t="s">
        <v>30</v>
      </c>
      <c r="J44" s="2"/>
      <c r="K44" s="34"/>
      <c r="L44" s="2"/>
      <c r="M44" s="2"/>
      <c r="N44" s="26" t="str">
        <f t="shared" si="0"/>
        <v xml:space="preserve">  , RGST_ID VARCHAR(32) NOT NULL COMMENT '등록 ID'</v>
      </c>
      <c r="O44" s="26"/>
    </row>
    <row r="45" spans="1:15" x14ac:dyDescent="0.35">
      <c r="A45" s="34">
        <v>43</v>
      </c>
      <c r="B45" s="34" t="str">
        <f>VLOOKUP($C45,table!$B:$D,3,FALSE)</f>
        <v>공통</v>
      </c>
      <c r="C45" s="2" t="s">
        <v>379</v>
      </c>
      <c r="D45" s="31" t="str">
        <f>VLOOKUP($C45,table!$B:$D,2,FALSE)</f>
        <v>T_BBS_QNA</v>
      </c>
      <c r="E45" s="13">
        <v>16</v>
      </c>
      <c r="F45" s="55" t="s">
        <v>377</v>
      </c>
      <c r="G45" s="2" t="str">
        <f>VLOOKUP($F45,domain!$B:$D,2,FALSE)</f>
        <v>RGST_DT</v>
      </c>
      <c r="H45" s="2" t="str">
        <f>VLOOKUP($F45,domain!$B:$D,3,FALSE)</f>
        <v>TIMESTAMP</v>
      </c>
      <c r="I45" s="34" t="s">
        <v>30</v>
      </c>
      <c r="J45" s="2" t="s">
        <v>154</v>
      </c>
      <c r="K45" s="34"/>
      <c r="L45" s="2"/>
      <c r="M45" s="2"/>
      <c r="N45" s="26" t="str">
        <f t="shared" si="0"/>
        <v xml:space="preserve">  , RGST_DT TIMESTAMP DEFAULT CURRENT_TIMESTAMP NOT NULL COMMENT '등록 일시'</v>
      </c>
      <c r="O45" s="26"/>
    </row>
    <row r="46" spans="1:15" x14ac:dyDescent="0.35">
      <c r="A46" s="34">
        <v>44</v>
      </c>
      <c r="B46" s="34" t="str">
        <f>VLOOKUP($C46,table!$B:$D,3,FALSE)</f>
        <v>공통</v>
      </c>
      <c r="C46" s="2" t="s">
        <v>379</v>
      </c>
      <c r="D46" s="31" t="str">
        <f>VLOOKUP($C46,table!$B:$D,2,FALSE)</f>
        <v>T_BBS_QNA</v>
      </c>
      <c r="E46" s="13">
        <v>17</v>
      </c>
      <c r="F46" s="55" t="s">
        <v>84</v>
      </c>
      <c r="G46" s="2" t="str">
        <f>VLOOKUP($F46,domain!$B:$D,2,FALSE)</f>
        <v>MODI_ID</v>
      </c>
      <c r="H46" s="2" t="str">
        <f>VLOOKUP($F46,domain!$B:$D,3,FALSE)</f>
        <v>VARCHAR(32)</v>
      </c>
      <c r="I46" s="34" t="s">
        <v>30</v>
      </c>
      <c r="J46" s="2"/>
      <c r="K46" s="34"/>
      <c r="L46" s="2"/>
      <c r="M46" s="2"/>
      <c r="N46" s="26" t="str">
        <f t="shared" si="0"/>
        <v xml:space="preserve">  , MODI_ID VARCHAR(32) NOT NULL COMMENT '수정 ID'</v>
      </c>
      <c r="O46" s="26"/>
    </row>
    <row r="47" spans="1:15" x14ac:dyDescent="0.35">
      <c r="A47" s="34">
        <v>45</v>
      </c>
      <c r="B47" s="34" t="str">
        <f>VLOOKUP($C47,table!$B:$D,3,FALSE)</f>
        <v>공통</v>
      </c>
      <c r="C47" s="2" t="s">
        <v>379</v>
      </c>
      <c r="D47" s="31" t="str">
        <f>VLOOKUP($C47,table!$B:$D,2,FALSE)</f>
        <v>T_BBS_QNA</v>
      </c>
      <c r="E47" s="13">
        <v>18</v>
      </c>
      <c r="F47" s="55" t="s">
        <v>88</v>
      </c>
      <c r="G47" s="2" t="str">
        <f>VLOOKUP($F47,domain!$B:$D,2,FALSE)</f>
        <v>MODI_DT</v>
      </c>
      <c r="H47" s="2" t="str">
        <f>VLOOKUP($F47,domain!$B:$D,3,FALSE)</f>
        <v>TIMESTAMP</v>
      </c>
      <c r="I47" s="34" t="s">
        <v>30</v>
      </c>
      <c r="J47" s="2" t="s">
        <v>154</v>
      </c>
      <c r="K47" s="34"/>
      <c r="L47" s="2"/>
      <c r="M47" s="2"/>
      <c r="N47" s="26" t="str">
        <f t="shared" si="0"/>
        <v xml:space="preserve">  , MODI_DT TIMESTAMP DEFAULT CURRENT_TIMESTAMP NOT NULL COMMENT '수정 일시'</v>
      </c>
      <c r="O47" s="26"/>
    </row>
    <row r="48" spans="1:15" x14ac:dyDescent="0.35">
      <c r="A48" s="34">
        <v>46</v>
      </c>
      <c r="B48" s="114" t="str">
        <f>VLOOKUP($C48,table!$B:$D,3,FALSE)</f>
        <v>공통</v>
      </c>
      <c r="C48" s="43" t="s">
        <v>32</v>
      </c>
      <c r="D48" s="31" t="str">
        <f>VLOOKUP($C48,table!$B:$D,2,FALSE)</f>
        <v>T_CODE</v>
      </c>
      <c r="E48" s="114">
        <v>1</v>
      </c>
      <c r="F48" s="56" t="s">
        <v>53</v>
      </c>
      <c r="G48" s="43" t="str">
        <f>VLOOKUP($F48,domain!$B:$D,2,FALSE)</f>
        <v>GROUP_ID</v>
      </c>
      <c r="H48" s="43" t="str">
        <f>VLOOKUP($F48,domain!$B:$D,3,FALSE)</f>
        <v>VARCHAR(64)</v>
      </c>
      <c r="I48" s="42" t="s">
        <v>30</v>
      </c>
      <c r="J48" s="43"/>
      <c r="K48" s="80">
        <v>1</v>
      </c>
      <c r="L48" s="43"/>
      <c r="M48" s="43"/>
      <c r="N48" s="26" t="str">
        <f t="shared" si="0"/>
        <v xml:space="preserve">    GROUP_ID VARCHAR(64) NOT NULL COMMENT '그룹 ID'</v>
      </c>
      <c r="O48" s="26"/>
    </row>
    <row r="49" spans="1:15" x14ac:dyDescent="0.35">
      <c r="A49" s="34">
        <v>47</v>
      </c>
      <c r="B49" s="114" t="str">
        <f>VLOOKUP($C49,table!$B:$D,3,FALSE)</f>
        <v>공통</v>
      </c>
      <c r="C49" s="43" t="s">
        <v>32</v>
      </c>
      <c r="D49" s="31" t="str">
        <f>VLOOKUP($C49,table!$B:$D,2,FALSE)</f>
        <v>T_CODE</v>
      </c>
      <c r="E49" s="114">
        <v>2</v>
      </c>
      <c r="F49" s="56" t="s">
        <v>103</v>
      </c>
      <c r="G49" s="43" t="str">
        <f>VLOOKUP($F49,domain!$B:$D,2,FALSE)</f>
        <v>CODE_ID</v>
      </c>
      <c r="H49" s="43" t="str">
        <f>VLOOKUP($F49,domain!$B:$D,3,FALSE)</f>
        <v>VARCHAR(64)</v>
      </c>
      <c r="I49" s="42" t="s">
        <v>30</v>
      </c>
      <c r="J49" s="43"/>
      <c r="K49" s="80">
        <v>2</v>
      </c>
      <c r="L49" s="43"/>
      <c r="M49" s="43"/>
      <c r="N49" s="26" t="str">
        <f t="shared" si="0"/>
        <v xml:space="preserve">  , CODE_ID VARCHAR(64) NOT NULL COMMENT '코드 ID'</v>
      </c>
      <c r="O49" s="26"/>
    </row>
    <row r="50" spans="1:15" x14ac:dyDescent="0.35">
      <c r="A50" s="34">
        <v>48</v>
      </c>
      <c r="B50" s="114" t="str">
        <f>VLOOKUP($C50,table!$B:$D,3,FALSE)</f>
        <v>공통</v>
      </c>
      <c r="C50" s="43" t="s">
        <v>32</v>
      </c>
      <c r="D50" s="31" t="str">
        <f>VLOOKUP($C50,table!$B:$D,2,FALSE)</f>
        <v>T_CODE</v>
      </c>
      <c r="E50" s="114">
        <v>3</v>
      </c>
      <c r="F50" s="56" t="s">
        <v>105</v>
      </c>
      <c r="G50" s="43" t="str">
        <f>VLOOKUP($F50,domain!$B:$D,2,FALSE)</f>
        <v>CODE_NM</v>
      </c>
      <c r="H50" s="43" t="str">
        <f>VLOOKUP($F50,domain!$B:$D,3,FALSE)</f>
        <v>VARCHAR(256)</v>
      </c>
      <c r="I50" s="42" t="s">
        <v>29</v>
      </c>
      <c r="J50" s="43"/>
      <c r="K50" s="80"/>
      <c r="L50" s="43"/>
      <c r="M50" s="43"/>
      <c r="N50" s="26" t="str">
        <f t="shared" si="0"/>
        <v xml:space="preserve">  , CODE_NM VARCHAR(256) COMMENT '코드 명'</v>
      </c>
      <c r="O50" s="26"/>
    </row>
    <row r="51" spans="1:15" x14ac:dyDescent="0.35">
      <c r="A51" s="34">
        <v>49</v>
      </c>
      <c r="B51" s="114" t="str">
        <f>VLOOKUP($C51,table!$B:$D,3,FALSE)</f>
        <v>공통</v>
      </c>
      <c r="C51" s="43" t="s">
        <v>32</v>
      </c>
      <c r="D51" s="31" t="str">
        <f>VLOOKUP($C51,table!$B:$D,2,FALSE)</f>
        <v>T_CODE</v>
      </c>
      <c r="E51" s="114">
        <v>4</v>
      </c>
      <c r="F51" s="56" t="s">
        <v>107</v>
      </c>
      <c r="G51" s="43" t="str">
        <f>VLOOKUP($F51,domain!$B:$D,2,FALSE)</f>
        <v>CODE_DSC</v>
      </c>
      <c r="H51" s="43" t="str">
        <f>VLOOKUP($F51,domain!$B:$D,3,FALSE)</f>
        <v>VARCHAR(1000)</v>
      </c>
      <c r="I51" s="42" t="s">
        <v>29</v>
      </c>
      <c r="J51" s="43"/>
      <c r="K51" s="80"/>
      <c r="L51" s="43"/>
      <c r="M51" s="43"/>
      <c r="N51" s="26" t="str">
        <f t="shared" si="0"/>
        <v xml:space="preserve">  , CODE_DSC VARCHAR(1000) COMMENT '코드 설명'</v>
      </c>
      <c r="O51" s="26"/>
    </row>
    <row r="52" spans="1:15" x14ac:dyDescent="0.35">
      <c r="A52" s="34">
        <v>50</v>
      </c>
      <c r="B52" s="114" t="str">
        <f>VLOOKUP($C52,table!$B:$D,3,FALSE)</f>
        <v>공통</v>
      </c>
      <c r="C52" s="43" t="s">
        <v>32</v>
      </c>
      <c r="D52" s="31" t="str">
        <f>VLOOKUP($C52,table!$B:$D,2,FALSE)</f>
        <v>T_CODE</v>
      </c>
      <c r="E52" s="114">
        <v>5</v>
      </c>
      <c r="F52" s="56" t="s">
        <v>360</v>
      </c>
      <c r="G52" s="43" t="str">
        <f>VLOOKUP($F52,domain!$B:$D,2,FALSE)</f>
        <v>ORD_SEQ</v>
      </c>
      <c r="H52" s="43" t="str">
        <f>VLOOKUP($F52,domain!$B:$D,3,FALSE)</f>
        <v>NUMERIC(5,0)</v>
      </c>
      <c r="I52" s="42" t="s">
        <v>29</v>
      </c>
      <c r="J52" s="43"/>
      <c r="K52" s="80"/>
      <c r="L52" s="43"/>
      <c r="M52" s="43"/>
      <c r="N52" s="26" t="str">
        <f t="shared" si="0"/>
        <v xml:space="preserve">  , ORD_SEQ NUMERIC(5,0) COMMENT '정렬 순서'</v>
      </c>
      <c r="O52" s="26"/>
    </row>
    <row r="53" spans="1:15" x14ac:dyDescent="0.35">
      <c r="A53" s="34">
        <v>51</v>
      </c>
      <c r="B53" s="114" t="str">
        <f>VLOOKUP($C53,table!$B:$D,3,FALSE)</f>
        <v>공통</v>
      </c>
      <c r="C53" s="43" t="s">
        <v>32</v>
      </c>
      <c r="D53" s="31" t="str">
        <f>VLOOKUP($C53,table!$B:$D,2,FALSE)</f>
        <v>T_CODE</v>
      </c>
      <c r="E53" s="114">
        <v>6</v>
      </c>
      <c r="F53" s="56" t="s">
        <v>75</v>
      </c>
      <c r="G53" s="43" t="str">
        <f>VLOOKUP($F53,domain!$B:$D,2,FALSE)</f>
        <v>USE_YN</v>
      </c>
      <c r="H53" s="43" t="str">
        <f>VLOOKUP($F53,domain!$B:$D,3,FALSE)</f>
        <v>VARCHAR(1)</v>
      </c>
      <c r="I53" s="42" t="s">
        <v>29</v>
      </c>
      <c r="J53" s="43" t="s">
        <v>152</v>
      </c>
      <c r="K53" s="80"/>
      <c r="L53" s="43"/>
      <c r="M53" s="43"/>
      <c r="N53" s="26" t="str">
        <f t="shared" si="0"/>
        <v xml:space="preserve">  , USE_YN VARCHAR(1) DEFAULT 'N' COMMENT '사용 여부'</v>
      </c>
      <c r="O53" s="26"/>
    </row>
    <row r="54" spans="1:15" x14ac:dyDescent="0.35">
      <c r="A54" s="34">
        <v>52</v>
      </c>
      <c r="B54" s="114" t="str">
        <f>VLOOKUP($C54,table!$B:$D,3,FALSE)</f>
        <v>공통</v>
      </c>
      <c r="C54" s="43" t="s">
        <v>32</v>
      </c>
      <c r="D54" s="31" t="str">
        <f>VLOOKUP($C54,table!$B:$D,2,FALSE)</f>
        <v>T_CODE</v>
      </c>
      <c r="E54" s="114">
        <v>7</v>
      </c>
      <c r="F54" s="56" t="s">
        <v>57</v>
      </c>
      <c r="G54" s="43" t="str">
        <f>VLOOKUP($F54,domain!$B:$D,2,FALSE)</f>
        <v>RGST_ID</v>
      </c>
      <c r="H54" s="43" t="str">
        <f>VLOOKUP($F54,domain!$B:$D,3,FALSE)</f>
        <v>VARCHAR(32)</v>
      </c>
      <c r="I54" s="42" t="s">
        <v>30</v>
      </c>
      <c r="J54" s="43"/>
      <c r="K54" s="80"/>
      <c r="L54" s="43"/>
      <c r="M54" s="43"/>
      <c r="N54" s="26" t="str">
        <f t="shared" si="0"/>
        <v xml:space="preserve">  , RGST_ID VARCHAR(32) NOT NULL COMMENT '등록 ID'</v>
      </c>
      <c r="O54" s="26"/>
    </row>
    <row r="55" spans="1:15" x14ac:dyDescent="0.35">
      <c r="A55" s="34">
        <v>53</v>
      </c>
      <c r="B55" s="114" t="str">
        <f>VLOOKUP($C55,table!$B:$D,3,FALSE)</f>
        <v>공통</v>
      </c>
      <c r="C55" s="43" t="s">
        <v>32</v>
      </c>
      <c r="D55" s="31" t="str">
        <f>VLOOKUP($C55,table!$B:$D,2,FALSE)</f>
        <v>T_CODE</v>
      </c>
      <c r="E55" s="114">
        <v>8</v>
      </c>
      <c r="F55" s="56" t="s">
        <v>377</v>
      </c>
      <c r="G55" s="43" t="str">
        <f>VLOOKUP($F55,domain!$B:$D,2,FALSE)</f>
        <v>RGST_DT</v>
      </c>
      <c r="H55" s="43" t="str">
        <f>VLOOKUP($F55,domain!$B:$D,3,FALSE)</f>
        <v>TIMESTAMP</v>
      </c>
      <c r="I55" s="42" t="s">
        <v>30</v>
      </c>
      <c r="J55" s="43" t="s">
        <v>154</v>
      </c>
      <c r="K55" s="80"/>
      <c r="L55" s="43"/>
      <c r="M55" s="43"/>
      <c r="N55" s="26" t="str">
        <f t="shared" si="0"/>
        <v xml:space="preserve">  , RGST_DT TIMESTAMP DEFAULT CURRENT_TIMESTAMP NOT NULL COMMENT '등록 일시'</v>
      </c>
      <c r="O55" s="26"/>
    </row>
    <row r="56" spans="1:15" x14ac:dyDescent="0.35">
      <c r="A56" s="34">
        <v>54</v>
      </c>
      <c r="B56" s="114" t="str">
        <f>VLOOKUP($C56,table!$B:$D,3,FALSE)</f>
        <v>공통</v>
      </c>
      <c r="C56" s="43" t="s">
        <v>32</v>
      </c>
      <c r="D56" s="31" t="str">
        <f>VLOOKUP($C56,table!$B:$D,2,FALSE)</f>
        <v>T_CODE</v>
      </c>
      <c r="E56" s="114">
        <v>9</v>
      </c>
      <c r="F56" s="56" t="s">
        <v>84</v>
      </c>
      <c r="G56" s="43" t="str">
        <f>VLOOKUP($F56,domain!$B:$D,2,FALSE)</f>
        <v>MODI_ID</v>
      </c>
      <c r="H56" s="43" t="str">
        <f>VLOOKUP($F56,domain!$B:$D,3,FALSE)</f>
        <v>VARCHAR(32)</v>
      </c>
      <c r="I56" s="42" t="s">
        <v>30</v>
      </c>
      <c r="J56" s="43"/>
      <c r="K56" s="80"/>
      <c r="L56" s="43"/>
      <c r="M56" s="43"/>
      <c r="N56" s="26" t="str">
        <f t="shared" si="0"/>
        <v xml:space="preserve">  , MODI_ID VARCHAR(32) NOT NULL COMMENT '수정 ID'</v>
      </c>
      <c r="O56" s="26"/>
    </row>
    <row r="57" spans="1:15" x14ac:dyDescent="0.35">
      <c r="A57" s="34">
        <v>55</v>
      </c>
      <c r="B57" s="114" t="str">
        <f>VLOOKUP($C57,table!$B:$D,3,FALSE)</f>
        <v>공통</v>
      </c>
      <c r="C57" s="43" t="s">
        <v>32</v>
      </c>
      <c r="D57" s="31" t="str">
        <f>VLOOKUP($C57,table!$B:$D,2,FALSE)</f>
        <v>T_CODE</v>
      </c>
      <c r="E57" s="114">
        <v>10</v>
      </c>
      <c r="F57" s="56" t="s">
        <v>88</v>
      </c>
      <c r="G57" s="43" t="str">
        <f>VLOOKUP($F57,domain!$B:$D,2,FALSE)</f>
        <v>MODI_DT</v>
      </c>
      <c r="H57" s="43" t="str">
        <f>VLOOKUP($F57,domain!$B:$D,3,FALSE)</f>
        <v>TIMESTAMP</v>
      </c>
      <c r="I57" s="42" t="s">
        <v>30</v>
      </c>
      <c r="J57" s="43" t="s">
        <v>154</v>
      </c>
      <c r="K57" s="80"/>
      <c r="L57" s="43"/>
      <c r="M57" s="43"/>
      <c r="N57" s="26" t="str">
        <f t="shared" si="0"/>
        <v xml:space="preserve">  , MODI_DT TIMESTAMP DEFAULT CURRENT_TIMESTAMP NOT NULL COMMENT '수정 일시'</v>
      </c>
      <c r="O57" s="26"/>
    </row>
    <row r="58" spans="1:15" x14ac:dyDescent="0.35">
      <c r="A58" s="34">
        <v>56</v>
      </c>
      <c r="B58" s="34" t="str">
        <f>VLOOKUP($C58,table!$B:$D,3,FALSE)</f>
        <v>공통</v>
      </c>
      <c r="C58" s="2" t="s">
        <v>27</v>
      </c>
      <c r="D58" s="31" t="str">
        <f>VLOOKUP($C58,table!$B:$D,2,FALSE)</f>
        <v>T_DEPT</v>
      </c>
      <c r="E58" s="34">
        <v>1</v>
      </c>
      <c r="F58" s="55" t="s">
        <v>73</v>
      </c>
      <c r="G58" s="2" t="str">
        <f>VLOOKUP($F58,domain!$B:$D,2,FALSE)</f>
        <v>DEPT_CODE</v>
      </c>
      <c r="H58" s="2" t="str">
        <f>VLOOKUP($F58,domain!$B:$D,3,FALSE)</f>
        <v>VARCHAR(16)</v>
      </c>
      <c r="I58" s="34" t="s">
        <v>30</v>
      </c>
      <c r="J58" s="2"/>
      <c r="K58" s="34">
        <v>1</v>
      </c>
      <c r="L58" s="2"/>
      <c r="M58" s="2"/>
      <c r="N58" s="26" t="str">
        <f t="shared" si="0"/>
        <v xml:space="preserve">    DEPT_CODE VARCHAR(16) NOT NULL COMMENT '부서 코드'</v>
      </c>
      <c r="O58" s="26"/>
    </row>
    <row r="59" spans="1:15" x14ac:dyDescent="0.35">
      <c r="A59" s="34">
        <v>57</v>
      </c>
      <c r="B59" s="34" t="str">
        <f>VLOOKUP($C59,table!$B:$D,3,FALSE)</f>
        <v>공통</v>
      </c>
      <c r="C59" s="2" t="s">
        <v>27</v>
      </c>
      <c r="D59" s="31" t="str">
        <f>VLOOKUP($C59,table!$B:$D,2,FALSE)</f>
        <v>T_DEPT</v>
      </c>
      <c r="E59" s="34">
        <v>2</v>
      </c>
      <c r="F59" s="55" t="s">
        <v>71</v>
      </c>
      <c r="G59" s="2" t="str">
        <f>VLOOKUP($F59,domain!$B:$D,2,FALSE)</f>
        <v>DEPT_NM</v>
      </c>
      <c r="H59" s="2" t="str">
        <f>VLOOKUP($F59,domain!$B:$D,3,FALSE)</f>
        <v>VARCHAR(100)</v>
      </c>
      <c r="I59" s="34" t="s">
        <v>29</v>
      </c>
      <c r="J59" s="2"/>
      <c r="K59" s="34"/>
      <c r="L59" s="2"/>
      <c r="M59" s="2"/>
      <c r="N59" s="26" t="str">
        <f t="shared" si="0"/>
        <v xml:space="preserve">  , DEPT_NM VARCHAR(100) COMMENT '부서 명'</v>
      </c>
      <c r="O59" s="26"/>
    </row>
    <row r="60" spans="1:15" x14ac:dyDescent="0.35">
      <c r="A60" s="34">
        <v>58</v>
      </c>
      <c r="B60" s="34" t="str">
        <f>VLOOKUP($C60,table!$B:$D,3,FALSE)</f>
        <v>공통</v>
      </c>
      <c r="C60" s="2" t="s">
        <v>27</v>
      </c>
      <c r="D60" s="31" t="str">
        <f>VLOOKUP($C60,table!$B:$D,2,FALSE)</f>
        <v>T_DEPT</v>
      </c>
      <c r="E60" s="34">
        <v>3</v>
      </c>
      <c r="F60" s="55" t="s">
        <v>69</v>
      </c>
      <c r="G60" s="2" t="str">
        <f>VLOOKUP($F60,domain!$B:$D,2,FALSE)</f>
        <v>HDEPT_CODE</v>
      </c>
      <c r="H60" s="2" t="str">
        <f>VLOOKUP($F60,domain!$B:$D,3,FALSE)</f>
        <v>VARCHAR(16)</v>
      </c>
      <c r="I60" s="34" t="s">
        <v>29</v>
      </c>
      <c r="J60" s="2"/>
      <c r="K60" s="34"/>
      <c r="L60" s="2"/>
      <c r="M60" s="2"/>
      <c r="N60" s="26" t="str">
        <f t="shared" si="0"/>
        <v xml:space="preserve">  , HDEPT_CODE VARCHAR(16) COMMENT '본부 코드'</v>
      </c>
      <c r="O60" s="26"/>
    </row>
    <row r="61" spans="1:15" x14ac:dyDescent="0.35">
      <c r="A61" s="34">
        <v>59</v>
      </c>
      <c r="B61" s="34" t="str">
        <f>VLOOKUP($C61,table!$B:$D,3,FALSE)</f>
        <v>공통</v>
      </c>
      <c r="C61" s="2" t="s">
        <v>27</v>
      </c>
      <c r="D61" s="31" t="str">
        <f>VLOOKUP($C61,table!$B:$D,2,FALSE)</f>
        <v>T_DEPT</v>
      </c>
      <c r="E61" s="34">
        <v>4</v>
      </c>
      <c r="F61" s="55" t="s">
        <v>75</v>
      </c>
      <c r="G61" s="2" t="str">
        <f>VLOOKUP($F61,domain!$B:$D,2,FALSE)</f>
        <v>USE_YN</v>
      </c>
      <c r="H61" s="2" t="str">
        <f>VLOOKUP($F61,domain!$B:$D,3,FALSE)</f>
        <v>VARCHAR(1)</v>
      </c>
      <c r="I61" s="34" t="s">
        <v>29</v>
      </c>
      <c r="J61" s="2" t="s">
        <v>152</v>
      </c>
      <c r="K61" s="34"/>
      <c r="L61" s="2"/>
      <c r="M61" s="2"/>
      <c r="N61" s="26" t="str">
        <f t="shared" si="0"/>
        <v xml:space="preserve">  , USE_YN VARCHAR(1) DEFAULT 'N' COMMENT '사용 여부'</v>
      </c>
      <c r="O61" s="26"/>
    </row>
    <row r="62" spans="1:15" x14ac:dyDescent="0.35">
      <c r="A62" s="34">
        <v>60</v>
      </c>
      <c r="B62" s="34" t="str">
        <f>VLOOKUP($C62,table!$B:$D,3,FALSE)</f>
        <v>공통</v>
      </c>
      <c r="C62" s="2" t="s">
        <v>27</v>
      </c>
      <c r="D62" s="31" t="str">
        <f>VLOOKUP($C62,table!$B:$D,2,FALSE)</f>
        <v>T_DEPT</v>
      </c>
      <c r="E62" s="34">
        <v>5</v>
      </c>
      <c r="F62" s="55" t="s">
        <v>86</v>
      </c>
      <c r="G62" s="2" t="str">
        <f>VLOOKUP($F62,domain!$B:$D,2,FALSE)</f>
        <v>MODI_SE</v>
      </c>
      <c r="H62" s="2" t="str">
        <f>VLOOKUP($F62,domain!$B:$D,3,FALSE)</f>
        <v>VARCHAR(32)</v>
      </c>
      <c r="I62" s="34" t="s">
        <v>29</v>
      </c>
      <c r="J62" s="2"/>
      <c r="K62" s="34"/>
      <c r="L62" s="2" t="s">
        <v>458</v>
      </c>
      <c r="M62" s="2"/>
      <c r="N62" s="26" t="str">
        <f t="shared" si="0"/>
        <v xml:space="preserve">  , MODI_SE VARCHAR(32) COMMENT '수정 구분 I: 등록 / U: 수정 / D: 삭제 / C: 완료 / R: 삭제완료'</v>
      </c>
      <c r="O62" s="26"/>
    </row>
    <row r="63" spans="1:15" x14ac:dyDescent="0.35">
      <c r="A63" s="34">
        <v>61</v>
      </c>
      <c r="B63" s="34" t="str">
        <f>VLOOKUP($C63,table!$B:$D,3,FALSE)</f>
        <v>공통</v>
      </c>
      <c r="C63" s="2" t="s">
        <v>27</v>
      </c>
      <c r="D63" s="31" t="str">
        <f>VLOOKUP($C63,table!$B:$D,2,FALSE)</f>
        <v>T_DEPT</v>
      </c>
      <c r="E63" s="34">
        <v>6</v>
      </c>
      <c r="F63" s="55" t="s">
        <v>57</v>
      </c>
      <c r="G63" s="2" t="str">
        <f>VLOOKUP($F63,domain!$B:$D,2,FALSE)</f>
        <v>RGST_ID</v>
      </c>
      <c r="H63" s="2" t="str">
        <f>VLOOKUP($F63,domain!$B:$D,3,FALSE)</f>
        <v>VARCHAR(32)</v>
      </c>
      <c r="I63" s="34" t="s">
        <v>30</v>
      </c>
      <c r="J63" s="2"/>
      <c r="K63" s="34"/>
      <c r="L63" s="2"/>
      <c r="M63" s="2"/>
      <c r="N63" s="26" t="str">
        <f t="shared" si="0"/>
        <v xml:space="preserve">  , RGST_ID VARCHAR(32) NOT NULL COMMENT '등록 ID'</v>
      </c>
      <c r="O63" s="26"/>
    </row>
    <row r="64" spans="1:15" x14ac:dyDescent="0.35">
      <c r="A64" s="34">
        <v>62</v>
      </c>
      <c r="B64" s="34" t="str">
        <f>VLOOKUP($C64,table!$B:$D,3,FALSE)</f>
        <v>공통</v>
      </c>
      <c r="C64" s="2" t="s">
        <v>27</v>
      </c>
      <c r="D64" s="31" t="str">
        <f>VLOOKUP($C64,table!$B:$D,2,FALSE)</f>
        <v>T_DEPT</v>
      </c>
      <c r="E64" s="34">
        <v>7</v>
      </c>
      <c r="F64" s="55" t="s">
        <v>377</v>
      </c>
      <c r="G64" s="2" t="str">
        <f>VLOOKUP($F64,domain!$B:$D,2,FALSE)</f>
        <v>RGST_DT</v>
      </c>
      <c r="H64" s="2" t="str">
        <f>VLOOKUP($F64,domain!$B:$D,3,FALSE)</f>
        <v>TIMESTAMP</v>
      </c>
      <c r="I64" s="34" t="s">
        <v>30</v>
      </c>
      <c r="J64" s="2" t="s">
        <v>154</v>
      </c>
      <c r="K64" s="34"/>
      <c r="L64" s="2"/>
      <c r="M64" s="2"/>
      <c r="N64" s="26" t="str">
        <f t="shared" si="0"/>
        <v xml:space="preserve">  , RGST_DT TIMESTAMP DEFAULT CURRENT_TIMESTAMP NOT NULL COMMENT '등록 일시'</v>
      </c>
      <c r="O64" s="26"/>
    </row>
    <row r="65" spans="1:15" x14ac:dyDescent="0.35">
      <c r="A65" s="34">
        <v>63</v>
      </c>
      <c r="B65" s="34" t="str">
        <f>VLOOKUP($C65,table!$B:$D,3,FALSE)</f>
        <v>공통</v>
      </c>
      <c r="C65" s="2" t="s">
        <v>27</v>
      </c>
      <c r="D65" s="31" t="str">
        <f>VLOOKUP($C65,table!$B:$D,2,FALSE)</f>
        <v>T_DEPT</v>
      </c>
      <c r="E65" s="34">
        <v>8</v>
      </c>
      <c r="F65" s="55" t="s">
        <v>84</v>
      </c>
      <c r="G65" s="2" t="str">
        <f>VLOOKUP($F65,domain!$B:$D,2,FALSE)</f>
        <v>MODI_ID</v>
      </c>
      <c r="H65" s="2" t="str">
        <f>VLOOKUP($F65,domain!$B:$D,3,FALSE)</f>
        <v>VARCHAR(32)</v>
      </c>
      <c r="I65" s="34" t="s">
        <v>30</v>
      </c>
      <c r="J65" s="2"/>
      <c r="K65" s="34"/>
      <c r="L65" s="2"/>
      <c r="M65" s="2"/>
      <c r="N65" s="26" t="str">
        <f t="shared" si="0"/>
        <v xml:space="preserve">  , MODI_ID VARCHAR(32) NOT NULL COMMENT '수정 ID'</v>
      </c>
      <c r="O65" s="26"/>
    </row>
    <row r="66" spans="1:15" x14ac:dyDescent="0.35">
      <c r="A66" s="34">
        <v>64</v>
      </c>
      <c r="B66" s="34" t="str">
        <f>VLOOKUP($C66,table!$B:$D,3,FALSE)</f>
        <v>공통</v>
      </c>
      <c r="C66" s="2" t="s">
        <v>27</v>
      </c>
      <c r="D66" s="31" t="str">
        <f>VLOOKUP($C66,table!$B:$D,2,FALSE)</f>
        <v>T_DEPT</v>
      </c>
      <c r="E66" s="34">
        <v>9</v>
      </c>
      <c r="F66" s="55" t="s">
        <v>88</v>
      </c>
      <c r="G66" s="2" t="str">
        <f>VLOOKUP($F66,domain!$B:$D,2,FALSE)</f>
        <v>MODI_DT</v>
      </c>
      <c r="H66" s="2" t="str">
        <f>VLOOKUP($F66,domain!$B:$D,3,FALSE)</f>
        <v>TIMESTAMP</v>
      </c>
      <c r="I66" s="34" t="s">
        <v>30</v>
      </c>
      <c r="J66" s="2" t="s">
        <v>154</v>
      </c>
      <c r="K66" s="34"/>
      <c r="L66" s="2"/>
      <c r="M66" s="2"/>
      <c r="N66" s="26" t="str">
        <f t="shared" si="0"/>
        <v xml:space="preserve">  , MODI_DT TIMESTAMP DEFAULT CURRENT_TIMESTAMP NOT NULL COMMENT '수정 일시'</v>
      </c>
      <c r="O66" s="26"/>
    </row>
    <row r="67" spans="1:15" x14ac:dyDescent="0.35">
      <c r="A67" s="34">
        <v>65</v>
      </c>
      <c r="B67" s="114" t="str">
        <f>VLOOKUP($C67,table!$B:$D,3,FALSE)</f>
        <v>공통</v>
      </c>
      <c r="C67" s="43" t="s">
        <v>319</v>
      </c>
      <c r="D67" s="31" t="str">
        <f>VLOOKUP($C67,table!$B:$D,2,FALSE)</f>
        <v>T_DEPT_CL</v>
      </c>
      <c r="E67" s="114">
        <v>1</v>
      </c>
      <c r="F67" s="56" t="s">
        <v>304</v>
      </c>
      <c r="G67" s="43" t="str">
        <f>VLOOKUP($F67,domain!$B:$D,2,FALSE)</f>
        <v>DEPT_CODE</v>
      </c>
      <c r="H67" s="43" t="str">
        <f>VLOOKUP($F67,domain!$B:$D,3,FALSE)</f>
        <v>VARCHAR(16)</v>
      </c>
      <c r="I67" s="42" t="s">
        <v>30</v>
      </c>
      <c r="J67" s="43"/>
      <c r="K67" s="80">
        <v>1</v>
      </c>
      <c r="L67" s="43"/>
      <c r="M67" s="43"/>
      <c r="N67" s="26" t="str">
        <f t="shared" si="0"/>
        <v xml:space="preserve">    DEPT_CODE VARCHAR(16) NOT NULL COMMENT '부서 코드'</v>
      </c>
      <c r="O67" s="26"/>
    </row>
    <row r="68" spans="1:15" x14ac:dyDescent="0.35">
      <c r="A68" s="34">
        <v>66</v>
      </c>
      <c r="B68" s="114" t="str">
        <f>VLOOKUP($C68,table!$B:$D,3,FALSE)</f>
        <v>공통</v>
      </c>
      <c r="C68" s="43" t="s">
        <v>319</v>
      </c>
      <c r="D68" s="31" t="str">
        <f>VLOOKUP($C68,table!$B:$D,2,FALSE)</f>
        <v>T_DEPT_CL</v>
      </c>
      <c r="E68" s="114">
        <v>2</v>
      </c>
      <c r="F68" s="56" t="s">
        <v>320</v>
      </c>
      <c r="G68" s="43" t="str">
        <f>VLOOKUP($F68,domain!$B:$D,2,FALSE)</f>
        <v>UP_DEPT_CODE</v>
      </c>
      <c r="H68" s="43" t="str">
        <f>VLOOKUP($F68,domain!$B:$D,3,FALSE)</f>
        <v>VARCHAR(16)</v>
      </c>
      <c r="I68" s="42" t="s">
        <v>29</v>
      </c>
      <c r="J68" s="43"/>
      <c r="K68" s="80"/>
      <c r="L68" s="43"/>
      <c r="M68" s="43"/>
      <c r="N68" s="26" t="str">
        <f t="shared" ref="N68:N132" si="1">IF(E68=1,"    ","  , ")&amp;G68&amp;" "&amp;H68&amp;IF(J68="",""," "&amp;J68)&amp;IF(I68="N"," NOT NULL","")&amp;" COMMENT '"&amp;F68&amp;IF(L68="",""," "&amp;L68)&amp;"'"</f>
        <v xml:space="preserve">  , UP_DEPT_CODE VARCHAR(16) COMMENT '상위 부서 코드'</v>
      </c>
      <c r="O68" s="26"/>
    </row>
    <row r="69" spans="1:15" x14ac:dyDescent="0.35">
      <c r="A69" s="34">
        <v>67</v>
      </c>
      <c r="B69" s="114" t="str">
        <f>VLOOKUP($C69,table!$B:$D,3,FALSE)</f>
        <v>공통</v>
      </c>
      <c r="C69" s="43" t="s">
        <v>319</v>
      </c>
      <c r="D69" s="31" t="str">
        <f>VLOOKUP($C69,table!$B:$D,2,FALSE)</f>
        <v>T_DEPT_CL</v>
      </c>
      <c r="E69" s="114">
        <v>3</v>
      </c>
      <c r="F69" s="56" t="s">
        <v>305</v>
      </c>
      <c r="G69" s="43" t="str">
        <f>VLOOKUP($F69,domain!$B:$D,2,FALSE)</f>
        <v>DEPT_NM</v>
      </c>
      <c r="H69" s="43" t="str">
        <f>VLOOKUP($F69,domain!$B:$D,3,FALSE)</f>
        <v>VARCHAR(100)</v>
      </c>
      <c r="I69" s="42" t="s">
        <v>29</v>
      </c>
      <c r="J69" s="43"/>
      <c r="K69" s="80"/>
      <c r="L69" s="43"/>
      <c r="M69" s="43"/>
      <c r="N69" s="26" t="str">
        <f t="shared" si="1"/>
        <v xml:space="preserve">  , DEPT_NM VARCHAR(100) COMMENT '부서 명'</v>
      </c>
      <c r="O69" s="26"/>
    </row>
    <row r="70" spans="1:15" x14ac:dyDescent="0.35">
      <c r="A70" s="34">
        <v>68</v>
      </c>
      <c r="B70" s="114" t="str">
        <f>VLOOKUP($C70,table!$B:$D,3,FALSE)</f>
        <v>공통</v>
      </c>
      <c r="C70" s="43" t="s">
        <v>319</v>
      </c>
      <c r="D70" s="31" t="str">
        <f>VLOOKUP($C70,table!$B:$D,2,FALSE)</f>
        <v>T_DEPT_CL</v>
      </c>
      <c r="E70" s="114">
        <v>4</v>
      </c>
      <c r="F70" s="56" t="s">
        <v>318</v>
      </c>
      <c r="G70" s="43" t="str">
        <f>VLOOKUP($F70,domain!$B:$D,2,FALSE)</f>
        <v>ORD_SEQ</v>
      </c>
      <c r="H70" s="43" t="str">
        <f>VLOOKUP($F70,domain!$B:$D,3,FALSE)</f>
        <v>NUMERIC(5,0)</v>
      </c>
      <c r="I70" s="42" t="s">
        <v>29</v>
      </c>
      <c r="J70" s="43"/>
      <c r="K70" s="80"/>
      <c r="L70" s="43"/>
      <c r="M70" s="43"/>
      <c r="N70" s="26" t="str">
        <f t="shared" si="1"/>
        <v xml:space="preserve">  , ORD_SEQ NUMERIC(5,0) COMMENT '정렬 순서'</v>
      </c>
      <c r="O70" s="26"/>
    </row>
    <row r="71" spans="1:15" x14ac:dyDescent="0.35">
      <c r="A71" s="34">
        <v>69</v>
      </c>
      <c r="B71" s="114" t="str">
        <f>VLOOKUP($C71,table!$B:$D,3,FALSE)</f>
        <v>공통</v>
      </c>
      <c r="C71" s="43" t="s">
        <v>319</v>
      </c>
      <c r="D71" s="31" t="str">
        <f>VLOOKUP($C71,table!$B:$D,2,FALSE)</f>
        <v>T_DEPT_CL</v>
      </c>
      <c r="E71" s="114">
        <v>5</v>
      </c>
      <c r="F71" s="56" t="s">
        <v>308</v>
      </c>
      <c r="G71" s="43" t="str">
        <f>VLOOKUP($F71,domain!$B:$D,2,FALSE)</f>
        <v>LV</v>
      </c>
      <c r="H71" s="43" t="str">
        <f>VLOOKUP($F71,domain!$B:$D,3,FALSE)</f>
        <v>NUMERIC(5,0)</v>
      </c>
      <c r="I71" s="42" t="s">
        <v>29</v>
      </c>
      <c r="J71" s="43"/>
      <c r="K71" s="80"/>
      <c r="L71" s="43"/>
      <c r="M71" s="43"/>
      <c r="N71" s="26" t="str">
        <f t="shared" si="1"/>
        <v xml:space="preserve">  , LV NUMERIC(5,0) COMMENT '레벨'</v>
      </c>
      <c r="O71" s="26"/>
    </row>
    <row r="72" spans="1:15" x14ac:dyDescent="0.35">
      <c r="A72" s="34">
        <v>70</v>
      </c>
      <c r="B72" s="114" t="str">
        <f>VLOOKUP($C72,table!$B:$D,3,FALSE)</f>
        <v>공통</v>
      </c>
      <c r="C72" s="43" t="s">
        <v>319</v>
      </c>
      <c r="D72" s="31" t="str">
        <f>VLOOKUP($C72,table!$B:$D,2,FALSE)</f>
        <v>T_DEPT_CL</v>
      </c>
      <c r="E72" s="114">
        <v>6</v>
      </c>
      <c r="F72" s="56" t="s">
        <v>309</v>
      </c>
      <c r="G72" s="43" t="str">
        <f>VLOOKUP($F72,domain!$B:$D,2,FALSE)</f>
        <v>DEPT_PATH</v>
      </c>
      <c r="H72" s="43" t="str">
        <f>VLOOKUP($F72,domain!$B:$D,3,FALSE)</f>
        <v>VARCHAR(1000)</v>
      </c>
      <c r="I72" s="42" t="s">
        <v>29</v>
      </c>
      <c r="J72" s="43"/>
      <c r="K72" s="80"/>
      <c r="L72" s="43"/>
      <c r="M72" s="43"/>
      <c r="N72" s="26" t="str">
        <f t="shared" si="1"/>
        <v xml:space="preserve">  , DEPT_PATH VARCHAR(1000) COMMENT '부서 경로'</v>
      </c>
      <c r="O72" s="26"/>
    </row>
    <row r="73" spans="1:15" x14ac:dyDescent="0.35">
      <c r="A73" s="34">
        <v>71</v>
      </c>
      <c r="B73" s="114" t="str">
        <f>VLOOKUP($C73,table!$B:$D,3,FALSE)</f>
        <v>공통</v>
      </c>
      <c r="C73" s="43" t="s">
        <v>319</v>
      </c>
      <c r="D73" s="31" t="str">
        <f>VLOOKUP($C73,table!$B:$D,2,FALSE)</f>
        <v>T_DEPT_CL</v>
      </c>
      <c r="E73" s="114">
        <v>7</v>
      </c>
      <c r="F73" s="56" t="s">
        <v>306</v>
      </c>
      <c r="G73" s="43" t="str">
        <f>VLOOKUP($F73,domain!$B:$D,2,FALSE)</f>
        <v>GROUP_CODE</v>
      </c>
      <c r="H73" s="43" t="str">
        <f>VLOOKUP($F73,domain!$B:$D,3,FALSE)</f>
        <v>VARCHAR(32)</v>
      </c>
      <c r="I73" s="42" t="s">
        <v>29</v>
      </c>
      <c r="J73" s="43"/>
      <c r="K73" s="80"/>
      <c r="L73" s="43"/>
      <c r="M73" s="43"/>
      <c r="N73" s="26" t="str">
        <f t="shared" si="1"/>
        <v xml:space="preserve">  , GROUP_CODE VARCHAR(32) COMMENT '그룹 코드'</v>
      </c>
      <c r="O73" s="26"/>
    </row>
    <row r="74" spans="1:15" x14ac:dyDescent="0.35">
      <c r="A74" s="34">
        <v>72</v>
      </c>
      <c r="B74" s="114" t="str">
        <f>VLOOKUP($C74,table!$B:$D,3,FALSE)</f>
        <v>공통</v>
      </c>
      <c r="C74" s="43" t="s">
        <v>319</v>
      </c>
      <c r="D74" s="31" t="str">
        <f>VLOOKUP($C74,table!$B:$D,2,FALSE)</f>
        <v>T_DEPT_CL</v>
      </c>
      <c r="E74" s="114">
        <v>8</v>
      </c>
      <c r="F74" s="56" t="s">
        <v>307</v>
      </c>
      <c r="G74" s="43" t="str">
        <f>VLOOKUP($F74,domain!$B:$D,2,FALSE)</f>
        <v>UP_GROUP_CODE</v>
      </c>
      <c r="H74" s="43" t="str">
        <f>VLOOKUP($F74,domain!$B:$D,3,FALSE)</f>
        <v>VARCHAR(32)</v>
      </c>
      <c r="I74" s="42" t="s">
        <v>29</v>
      </c>
      <c r="J74" s="43"/>
      <c r="K74" s="80"/>
      <c r="L74" s="43"/>
      <c r="M74" s="43"/>
      <c r="N74" s="26" t="str">
        <f t="shared" si="1"/>
        <v xml:space="preserve">  , UP_GROUP_CODE VARCHAR(32) COMMENT '상위 그룹 코드'</v>
      </c>
      <c r="O74" s="26"/>
    </row>
    <row r="75" spans="1:15" x14ac:dyDescent="0.35">
      <c r="A75" s="34">
        <v>73</v>
      </c>
      <c r="B75" s="114" t="str">
        <f>VLOOKUP($C75,table!$B:$D,3,FALSE)</f>
        <v>공통</v>
      </c>
      <c r="C75" s="43" t="s">
        <v>319</v>
      </c>
      <c r="D75" s="31" t="str">
        <f>VLOOKUP($C75,table!$B:$D,2,FALSE)</f>
        <v>T_DEPT_CL</v>
      </c>
      <c r="E75" s="114">
        <v>9</v>
      </c>
      <c r="F75" s="56" t="s">
        <v>75</v>
      </c>
      <c r="G75" s="43" t="str">
        <f>VLOOKUP($F75,domain!$B:$D,2,FALSE)</f>
        <v>USE_YN</v>
      </c>
      <c r="H75" s="43" t="str">
        <f>VLOOKUP($F75,domain!$B:$D,3,FALSE)</f>
        <v>VARCHAR(1)</v>
      </c>
      <c r="I75" s="42" t="s">
        <v>29</v>
      </c>
      <c r="J75" s="43" t="s">
        <v>152</v>
      </c>
      <c r="K75" s="80"/>
      <c r="L75" s="43"/>
      <c r="M75" s="43"/>
      <c r="N75" s="26" t="str">
        <f t="shared" si="1"/>
        <v xml:space="preserve">  , USE_YN VARCHAR(1) DEFAULT 'N' COMMENT '사용 여부'</v>
      </c>
      <c r="O75" s="26"/>
    </row>
    <row r="76" spans="1:15" x14ac:dyDescent="0.35">
      <c r="A76" s="34">
        <v>74</v>
      </c>
      <c r="B76" s="114" t="str">
        <f>VLOOKUP($C76,table!$B:$D,3,FALSE)</f>
        <v>공통</v>
      </c>
      <c r="C76" s="43" t="s">
        <v>316</v>
      </c>
      <c r="D76" s="31" t="str">
        <f>VLOOKUP($C76,table!$B:$D,2,FALSE)</f>
        <v>T_DEPT_CL</v>
      </c>
      <c r="E76" s="114">
        <v>10</v>
      </c>
      <c r="F76" s="56" t="s">
        <v>86</v>
      </c>
      <c r="G76" s="43" t="str">
        <f>VLOOKUP($F76,domain!$B:$D,2,FALSE)</f>
        <v>MODI_SE</v>
      </c>
      <c r="H76" s="43" t="str">
        <f>VLOOKUP($F76,domain!$B:$D,3,FALSE)</f>
        <v>VARCHAR(32)</v>
      </c>
      <c r="I76" s="42" t="s">
        <v>29</v>
      </c>
      <c r="J76" s="43"/>
      <c r="K76" s="80"/>
      <c r="L76" s="43"/>
      <c r="M76" s="43"/>
      <c r="N76" s="26" t="str">
        <f t="shared" si="1"/>
        <v xml:space="preserve">  , MODI_SE VARCHAR(32) COMMENT '수정 구분'</v>
      </c>
      <c r="O76" s="26"/>
    </row>
    <row r="77" spans="1:15" x14ac:dyDescent="0.35">
      <c r="A77" s="34">
        <v>75</v>
      </c>
      <c r="B77" s="114" t="str">
        <f>VLOOKUP($C77,table!$B:$D,3,FALSE)</f>
        <v>공통</v>
      </c>
      <c r="C77" s="43" t="s">
        <v>316</v>
      </c>
      <c r="D77" s="31" t="str">
        <f>VLOOKUP($C77,table!$B:$D,2,FALSE)</f>
        <v>T_DEPT_CL</v>
      </c>
      <c r="E77" s="114">
        <v>11</v>
      </c>
      <c r="F77" s="56" t="s">
        <v>57</v>
      </c>
      <c r="G77" s="43" t="str">
        <f>VLOOKUP($F77,domain!$B:$D,2,FALSE)</f>
        <v>RGST_ID</v>
      </c>
      <c r="H77" s="43" t="str">
        <f>VLOOKUP($F77,domain!$B:$D,3,FALSE)</f>
        <v>VARCHAR(32)</v>
      </c>
      <c r="I77" s="42" t="s">
        <v>30</v>
      </c>
      <c r="J77" s="43"/>
      <c r="K77" s="80"/>
      <c r="L77" s="43"/>
      <c r="M77" s="43"/>
      <c r="N77" s="26" t="str">
        <f t="shared" si="1"/>
        <v xml:space="preserve">  , RGST_ID VARCHAR(32) NOT NULL COMMENT '등록 ID'</v>
      </c>
      <c r="O77" s="26"/>
    </row>
    <row r="78" spans="1:15" x14ac:dyDescent="0.35">
      <c r="A78" s="34">
        <v>76</v>
      </c>
      <c r="B78" s="114" t="str">
        <f>VLOOKUP($C78,table!$B:$D,3,FALSE)</f>
        <v>공통</v>
      </c>
      <c r="C78" s="43" t="s">
        <v>319</v>
      </c>
      <c r="D78" s="31" t="str">
        <f>VLOOKUP($C78,table!$B:$D,2,FALSE)</f>
        <v>T_DEPT_CL</v>
      </c>
      <c r="E78" s="114">
        <v>12</v>
      </c>
      <c r="F78" s="56" t="s">
        <v>377</v>
      </c>
      <c r="G78" s="43" t="str">
        <f>VLOOKUP($F78,domain!$B:$D,2,FALSE)</f>
        <v>RGST_DT</v>
      </c>
      <c r="H78" s="43" t="str">
        <f>VLOOKUP($F78,domain!$B:$D,3,FALSE)</f>
        <v>TIMESTAMP</v>
      </c>
      <c r="I78" s="42" t="s">
        <v>30</v>
      </c>
      <c r="J78" s="43" t="s">
        <v>154</v>
      </c>
      <c r="K78" s="80"/>
      <c r="L78" s="43"/>
      <c r="M78" s="43"/>
      <c r="N78" s="26" t="str">
        <f t="shared" si="1"/>
        <v xml:space="preserve">  , RGST_DT TIMESTAMP DEFAULT CURRENT_TIMESTAMP NOT NULL COMMENT '등록 일시'</v>
      </c>
      <c r="O78" s="26"/>
    </row>
    <row r="79" spans="1:15" x14ac:dyDescent="0.35">
      <c r="A79" s="34">
        <v>77</v>
      </c>
      <c r="B79" s="114" t="str">
        <f>VLOOKUP($C79,table!$B:$D,3,FALSE)</f>
        <v>공통</v>
      </c>
      <c r="C79" s="43" t="s">
        <v>319</v>
      </c>
      <c r="D79" s="31" t="str">
        <f>VLOOKUP($C79,table!$B:$D,2,FALSE)</f>
        <v>T_DEPT_CL</v>
      </c>
      <c r="E79" s="114">
        <v>13</v>
      </c>
      <c r="F79" s="56" t="s">
        <v>84</v>
      </c>
      <c r="G79" s="43" t="str">
        <f>VLOOKUP($F79,domain!$B:$D,2,FALSE)</f>
        <v>MODI_ID</v>
      </c>
      <c r="H79" s="43" t="str">
        <f>VLOOKUP($F79,domain!$B:$D,3,FALSE)</f>
        <v>VARCHAR(32)</v>
      </c>
      <c r="I79" s="42" t="s">
        <v>30</v>
      </c>
      <c r="J79" s="43"/>
      <c r="K79" s="80"/>
      <c r="L79" s="43"/>
      <c r="M79" s="43"/>
      <c r="N79" s="26" t="str">
        <f t="shared" si="1"/>
        <v xml:space="preserve">  , MODI_ID VARCHAR(32) NOT NULL COMMENT '수정 ID'</v>
      </c>
      <c r="O79" s="26"/>
    </row>
    <row r="80" spans="1:15" x14ac:dyDescent="0.35">
      <c r="A80" s="34">
        <v>78</v>
      </c>
      <c r="B80" s="114" t="str">
        <f>VLOOKUP($C80,table!$B:$D,3,FALSE)</f>
        <v>공통</v>
      </c>
      <c r="C80" s="43" t="s">
        <v>319</v>
      </c>
      <c r="D80" s="31" t="str">
        <f>VLOOKUP($C80,table!$B:$D,2,FALSE)</f>
        <v>T_DEPT_CL</v>
      </c>
      <c r="E80" s="114">
        <v>14</v>
      </c>
      <c r="F80" s="56" t="s">
        <v>88</v>
      </c>
      <c r="G80" s="43" t="str">
        <f>VLOOKUP($F80,domain!$B:$D,2,FALSE)</f>
        <v>MODI_DT</v>
      </c>
      <c r="H80" s="43" t="str">
        <f>VLOOKUP($F80,domain!$B:$D,3,FALSE)</f>
        <v>TIMESTAMP</v>
      </c>
      <c r="I80" s="42" t="s">
        <v>30</v>
      </c>
      <c r="J80" s="43" t="s">
        <v>154</v>
      </c>
      <c r="K80" s="80"/>
      <c r="L80" s="43"/>
      <c r="M80" s="43"/>
      <c r="N80" s="26" t="str">
        <f t="shared" si="1"/>
        <v xml:space="preserve">  , MODI_DT TIMESTAMP DEFAULT CURRENT_TIMESTAMP NOT NULL COMMENT '수정 일시'</v>
      </c>
      <c r="O80" s="26"/>
    </row>
    <row r="81" spans="1:15" x14ac:dyDescent="0.35">
      <c r="A81" s="34">
        <v>79</v>
      </c>
      <c r="B81" s="34" t="str">
        <f>VLOOKUP($C81,table!$B:$D,3,FALSE)</f>
        <v>공통</v>
      </c>
      <c r="C81" s="2" t="s">
        <v>200</v>
      </c>
      <c r="D81" s="31" t="str">
        <f>VLOOKUP($C81,table!$B:$D,2,FALSE)</f>
        <v>T_FILE</v>
      </c>
      <c r="E81" s="13">
        <v>1</v>
      </c>
      <c r="F81" s="55" t="s">
        <v>199</v>
      </c>
      <c r="G81" s="2" t="str">
        <f>VLOOKUP($F81,domain!$B:$D,2,FALSE)</f>
        <v>FILE_ID</v>
      </c>
      <c r="H81" s="2" t="str">
        <f>VLOOKUP($F81,domain!$B:$D,3,FALSE)</f>
        <v>VARCHAR(32)</v>
      </c>
      <c r="I81" s="34" t="s">
        <v>30</v>
      </c>
      <c r="J81" s="2"/>
      <c r="K81" s="13">
        <v>1</v>
      </c>
      <c r="L81" s="2"/>
      <c r="M81" s="2"/>
      <c r="N81" s="26" t="str">
        <f t="shared" si="1"/>
        <v xml:space="preserve">    FILE_ID VARCHAR(32) NOT NULL COMMENT '파일 ID'</v>
      </c>
      <c r="O81" s="26"/>
    </row>
    <row r="82" spans="1:15" x14ac:dyDescent="0.35">
      <c r="A82" s="34">
        <v>80</v>
      </c>
      <c r="B82" s="34" t="str">
        <f>VLOOKUP($C82,table!$B:$D,3,FALSE)</f>
        <v>공통</v>
      </c>
      <c r="C82" s="2" t="s">
        <v>200</v>
      </c>
      <c r="D82" s="31" t="str">
        <f>VLOOKUP($C82,table!$B:$D,2,FALSE)</f>
        <v>T_FILE</v>
      </c>
      <c r="E82" s="13">
        <v>2</v>
      </c>
      <c r="F82" s="55" t="s">
        <v>225</v>
      </c>
      <c r="G82" s="2" t="str">
        <f>VLOOKUP($F82,domain!$B:$D,2,FALSE)</f>
        <v>STORAGE_SE</v>
      </c>
      <c r="H82" s="2" t="str">
        <f>VLOOKUP($F82,domain!$B:$D,3,FALSE)</f>
        <v>VARCHAR(32)</v>
      </c>
      <c r="I82" s="34" t="s">
        <v>30</v>
      </c>
      <c r="J82" s="2"/>
      <c r="K82" s="13">
        <v>2</v>
      </c>
      <c r="L82" s="2"/>
      <c r="M82" s="2"/>
      <c r="N82" s="26" t="str">
        <f t="shared" si="1"/>
        <v xml:space="preserve">  , STORAGE_SE VARCHAR(32) NOT NULL COMMENT '저장소 구분'</v>
      </c>
      <c r="O82" s="26"/>
    </row>
    <row r="83" spans="1:15" x14ac:dyDescent="0.35">
      <c r="A83" s="34">
        <v>81</v>
      </c>
      <c r="B83" s="34" t="str">
        <f>VLOOKUP($C83,table!$B:$D,3,FALSE)</f>
        <v>공통</v>
      </c>
      <c r="C83" s="2" t="s">
        <v>200</v>
      </c>
      <c r="D83" s="31" t="str">
        <f>VLOOKUP($C83,table!$B:$D,2,FALSE)</f>
        <v>T_FILE</v>
      </c>
      <c r="E83" s="13">
        <v>3</v>
      </c>
      <c r="F83" s="55" t="s">
        <v>362</v>
      </c>
      <c r="G83" s="2" t="str">
        <f>VLOOKUP($F83,domain!$B:$D,2,FALSE)</f>
        <v>BUCKET_NM</v>
      </c>
      <c r="H83" s="2" t="str">
        <f>VLOOKUP($F83,domain!$B:$D,3,FALSE)</f>
        <v>VARCHAR(256)</v>
      </c>
      <c r="I83" s="34" t="s">
        <v>29</v>
      </c>
      <c r="J83" s="2"/>
      <c r="K83" s="34"/>
      <c r="L83" s="2" t="s">
        <v>450</v>
      </c>
      <c r="M83" s="2"/>
      <c r="N83" s="26" t="str">
        <f t="shared" si="1"/>
        <v xml:space="preserve">  , BUCKET_NM VARCHAR(256) COMMENT '버킷 명 S3 / NAS'</v>
      </c>
      <c r="O83" s="26"/>
    </row>
    <row r="84" spans="1:15" x14ac:dyDescent="0.35">
      <c r="A84" s="34">
        <v>82</v>
      </c>
      <c r="B84" s="34" t="str">
        <f>VLOOKUP($C84,table!$B:$D,3,FALSE)</f>
        <v>공통</v>
      </c>
      <c r="C84" s="2" t="s">
        <v>200</v>
      </c>
      <c r="D84" s="31" t="str">
        <f>VLOOKUP($C84,table!$B:$D,2,FALSE)</f>
        <v>T_FILE</v>
      </c>
      <c r="E84" s="13">
        <v>4</v>
      </c>
      <c r="F84" s="55" t="s">
        <v>201</v>
      </c>
      <c r="G84" s="2" t="str">
        <f>VLOOKUP($F84,domain!$B:$D,2,FALSE)</f>
        <v>SAVE_PATH</v>
      </c>
      <c r="H84" s="2" t="str">
        <f>VLOOKUP($F84,domain!$B:$D,3,FALSE)</f>
        <v>VARCHAR(256)</v>
      </c>
      <c r="I84" s="34" t="s">
        <v>29</v>
      </c>
      <c r="J84" s="2"/>
      <c r="K84" s="34"/>
      <c r="L84" s="2"/>
      <c r="M84" s="2"/>
      <c r="N84" s="26" t="str">
        <f t="shared" si="1"/>
        <v xml:space="preserve">  , SAVE_PATH VARCHAR(256) COMMENT '저장 경로'</v>
      </c>
      <c r="O84" s="26"/>
    </row>
    <row r="85" spans="1:15" x14ac:dyDescent="0.35">
      <c r="A85" s="34">
        <v>83</v>
      </c>
      <c r="B85" s="34" t="str">
        <f>VLOOKUP($C85,table!$B:$D,3,FALSE)</f>
        <v>공통</v>
      </c>
      <c r="C85" s="2" t="s">
        <v>200</v>
      </c>
      <c r="D85" s="31" t="str">
        <f>VLOOKUP($C85,table!$B:$D,2,FALSE)</f>
        <v>T_FILE</v>
      </c>
      <c r="E85" s="13">
        <v>5</v>
      </c>
      <c r="F85" s="55" t="s">
        <v>202</v>
      </c>
      <c r="G85" s="2" t="str">
        <f>VLOOKUP($F85,domain!$B:$D,2,FALSE)</f>
        <v>SAVE_FILE_NM</v>
      </c>
      <c r="H85" s="2" t="str">
        <f>VLOOKUP($F85,domain!$B:$D,3,FALSE)</f>
        <v>VARCHAR(256)</v>
      </c>
      <c r="I85" s="34" t="s">
        <v>29</v>
      </c>
      <c r="J85" s="2"/>
      <c r="K85" s="34"/>
      <c r="L85" s="2"/>
      <c r="M85" s="2"/>
      <c r="N85" s="26" t="str">
        <f t="shared" si="1"/>
        <v xml:space="preserve">  , SAVE_FILE_NM VARCHAR(256) COMMENT '저장 파일 명'</v>
      </c>
      <c r="O85" s="26"/>
    </row>
    <row r="86" spans="1:15" s="26" customFormat="1" x14ac:dyDescent="0.35">
      <c r="A86" s="34">
        <v>84</v>
      </c>
      <c r="B86" s="34" t="str">
        <f>VLOOKUP($C86,table!$B:$D,3,FALSE)</f>
        <v>공통</v>
      </c>
      <c r="C86" s="2" t="s">
        <v>200</v>
      </c>
      <c r="D86" s="31" t="str">
        <f>VLOOKUP($C86,table!$B:$D,2,FALSE)</f>
        <v>T_FILE</v>
      </c>
      <c r="E86" s="13">
        <v>6</v>
      </c>
      <c r="F86" s="55" t="s">
        <v>370</v>
      </c>
      <c r="G86" s="2" t="str">
        <f>VLOOKUP($F86,domain!$B:$D,2,FALSE)</f>
        <v>SAVE_FILE_VER</v>
      </c>
      <c r="H86" s="2" t="str">
        <f>VLOOKUP($F86,domain!$B:$D,3,FALSE)</f>
        <v>VARCHAR(100)</v>
      </c>
      <c r="I86" s="34" t="s">
        <v>29</v>
      </c>
      <c r="J86" s="2"/>
      <c r="K86" s="34"/>
      <c r="L86" s="2"/>
      <c r="M86" s="2"/>
      <c r="N86" s="26" t="str">
        <f t="shared" si="1"/>
        <v xml:space="preserve">  , SAVE_FILE_VER VARCHAR(100) COMMENT '저장 파일 버전'</v>
      </c>
    </row>
    <row r="87" spans="1:15" x14ac:dyDescent="0.35">
      <c r="A87" s="34">
        <v>85</v>
      </c>
      <c r="B87" s="34" t="str">
        <f>VLOOKUP($C87,table!$B:$D,3,FALSE)</f>
        <v>공통</v>
      </c>
      <c r="C87" s="2" t="s">
        <v>200</v>
      </c>
      <c r="D87" s="31" t="str">
        <f>VLOOKUP($C87,table!$B:$D,2,FALSE)</f>
        <v>T_FILE</v>
      </c>
      <c r="E87" s="13">
        <v>7</v>
      </c>
      <c r="F87" s="55" t="s">
        <v>371</v>
      </c>
      <c r="G87" s="2" t="str">
        <f>VLOOKUP($F87,domain!$B:$D,2,FALSE)</f>
        <v>FILE_CL</v>
      </c>
      <c r="H87" s="2" t="str">
        <f>VLOOKUP($F87,domain!$B:$D,3,FALSE)</f>
        <v>VARCHAR(32)</v>
      </c>
      <c r="I87" s="34" t="s">
        <v>29</v>
      </c>
      <c r="J87" s="2"/>
      <c r="K87" s="34"/>
      <c r="L87" s="2"/>
      <c r="M87" s="2"/>
      <c r="N87" s="26" t="str">
        <f t="shared" si="1"/>
        <v xml:space="preserve">  , FILE_CL VARCHAR(32) COMMENT '파일 분류'</v>
      </c>
      <c r="O87" s="26"/>
    </row>
    <row r="88" spans="1:15" x14ac:dyDescent="0.35">
      <c r="A88" s="34">
        <v>86</v>
      </c>
      <c r="B88" s="34" t="str">
        <f>VLOOKUP($C88,table!$B:$D,3,FALSE)</f>
        <v>공통</v>
      </c>
      <c r="C88" s="2" t="s">
        <v>200</v>
      </c>
      <c r="D88" s="31" t="str">
        <f>VLOOKUP($C88,table!$B:$D,2,FALSE)</f>
        <v>T_FILE</v>
      </c>
      <c r="E88" s="13">
        <v>8</v>
      </c>
      <c r="F88" s="55" t="s">
        <v>206</v>
      </c>
      <c r="G88" s="2" t="str">
        <f>VLOOKUP($F88,domain!$B:$D,2,FALSE)</f>
        <v>FILE_NM</v>
      </c>
      <c r="H88" s="2" t="str">
        <f>VLOOKUP($F88,domain!$B:$D,3,FALSE)</f>
        <v>VARCHAR(256)</v>
      </c>
      <c r="I88" s="34" t="s">
        <v>29</v>
      </c>
      <c r="J88" s="2"/>
      <c r="K88" s="34"/>
      <c r="L88" s="2"/>
      <c r="M88" s="2"/>
      <c r="N88" s="26" t="str">
        <f t="shared" si="1"/>
        <v xml:space="preserve">  , FILE_NM VARCHAR(256) COMMENT '파일 명'</v>
      </c>
      <c r="O88" s="26"/>
    </row>
    <row r="89" spans="1:15" x14ac:dyDescent="0.35">
      <c r="A89" s="34">
        <v>87</v>
      </c>
      <c r="B89" s="34" t="str">
        <f>VLOOKUP($C89,table!$B:$D,3,FALSE)</f>
        <v>공통</v>
      </c>
      <c r="C89" s="2" t="s">
        <v>200</v>
      </c>
      <c r="D89" s="31" t="str">
        <f>VLOOKUP($C89,table!$B:$D,2,FALSE)</f>
        <v>T_FILE</v>
      </c>
      <c r="E89" s="13">
        <v>9</v>
      </c>
      <c r="F89" s="55" t="s">
        <v>207</v>
      </c>
      <c r="G89" s="2" t="str">
        <f>VLOOKUP($F89,domain!$B:$D,2,FALSE)</f>
        <v>FILE_EXTSN</v>
      </c>
      <c r="H89" s="2" t="str">
        <f>VLOOKUP($F89,domain!$B:$D,3,FALSE)</f>
        <v>VARCHAR(32)</v>
      </c>
      <c r="I89" s="34" t="s">
        <v>29</v>
      </c>
      <c r="J89" s="2"/>
      <c r="K89" s="34"/>
      <c r="L89" s="2"/>
      <c r="M89" s="2"/>
      <c r="N89" s="26" t="str">
        <f t="shared" si="1"/>
        <v xml:space="preserve">  , FILE_EXTSN VARCHAR(32) COMMENT '파일 확장자'</v>
      </c>
      <c r="O89" s="26"/>
    </row>
    <row r="90" spans="1:15" x14ac:dyDescent="0.35">
      <c r="A90" s="34">
        <v>88</v>
      </c>
      <c r="B90" s="34" t="str">
        <f>VLOOKUP($C90,table!$B:$D,3,FALSE)</f>
        <v>공통</v>
      </c>
      <c r="C90" s="2" t="s">
        <v>200</v>
      </c>
      <c r="D90" s="31" t="str">
        <f>VLOOKUP($C90,table!$B:$D,2,FALSE)</f>
        <v>T_FILE</v>
      </c>
      <c r="E90" s="13">
        <v>10</v>
      </c>
      <c r="F90" s="55" t="s">
        <v>222</v>
      </c>
      <c r="G90" s="2" t="str">
        <f>VLOOKUP($F90,domain!$B:$D,2,FALSE)</f>
        <v>FILE_SIZE</v>
      </c>
      <c r="H90" s="2" t="str">
        <f>VLOOKUP($F90,domain!$B:$D,3,FALSE)</f>
        <v>NUMERIC(19,0)</v>
      </c>
      <c r="I90" s="34" t="s">
        <v>29</v>
      </c>
      <c r="J90" s="2"/>
      <c r="K90" s="34"/>
      <c r="L90" s="2"/>
      <c r="M90" s="2"/>
      <c r="N90" s="26" t="str">
        <f t="shared" si="1"/>
        <v xml:space="preserve">  , FILE_SIZE NUMERIC(19,0) COMMENT '파일 사이즈'</v>
      </c>
      <c r="O90" s="26"/>
    </row>
    <row r="91" spans="1:15" x14ac:dyDescent="0.35">
      <c r="A91" s="34">
        <v>89</v>
      </c>
      <c r="B91" s="34" t="str">
        <f>VLOOKUP($C91,table!$B:$D,3,FALSE)</f>
        <v>공통</v>
      </c>
      <c r="C91" s="2" t="s">
        <v>200</v>
      </c>
      <c r="D91" s="31" t="str">
        <f>VLOOKUP($C91,table!$B:$D,2,FALSE)</f>
        <v>T_FILE</v>
      </c>
      <c r="E91" s="13">
        <v>11</v>
      </c>
      <c r="F91" s="55" t="s">
        <v>363</v>
      </c>
      <c r="G91" s="2" t="str">
        <f>VLOOKUP($F91,domain!$B:$D,2,FALSE)</f>
        <v>FILE_URL</v>
      </c>
      <c r="H91" s="2" t="str">
        <f>VLOOKUP($F91,domain!$B:$D,3,FALSE)</f>
        <v>VARCHAR(256)</v>
      </c>
      <c r="I91" s="34" t="s">
        <v>29</v>
      </c>
      <c r="J91" s="2"/>
      <c r="K91" s="34"/>
      <c r="L91" s="2"/>
      <c r="M91" s="2"/>
      <c r="N91" s="26" t="str">
        <f t="shared" si="1"/>
        <v xml:space="preserve">  , FILE_URL VARCHAR(256) COMMENT '파일 URL'</v>
      </c>
      <c r="O91" s="26"/>
    </row>
    <row r="92" spans="1:15" x14ac:dyDescent="0.35">
      <c r="A92" s="34">
        <v>90</v>
      </c>
      <c r="B92" s="34" t="str">
        <f>VLOOKUP($C92,table!$B:$D,3,FALSE)</f>
        <v>공통</v>
      </c>
      <c r="C92" s="2" t="s">
        <v>200</v>
      </c>
      <c r="D92" s="31" t="str">
        <f>VLOOKUP($C92,table!$B:$D,2,FALSE)</f>
        <v>T_FILE</v>
      </c>
      <c r="E92" s="13">
        <v>12</v>
      </c>
      <c r="F92" s="55" t="s">
        <v>374</v>
      </c>
      <c r="G92" s="2" t="str">
        <f>VLOOKUP($F92,domain!$B:$D,2,FALSE)</f>
        <v>REF_ID</v>
      </c>
      <c r="H92" s="2" t="str">
        <f>VLOOKUP($F92,domain!$B:$D,3,FALSE)</f>
        <v>VARCHAR(64)</v>
      </c>
      <c r="I92" s="34" t="s">
        <v>29</v>
      </c>
      <c r="J92" s="2"/>
      <c r="K92" s="34"/>
      <c r="L92" s="2"/>
      <c r="M92" s="2"/>
      <c r="N92" s="26" t="str">
        <f t="shared" si="1"/>
        <v xml:space="preserve">  , REF_ID VARCHAR(64) COMMENT '참조 ID'</v>
      </c>
      <c r="O92" s="26"/>
    </row>
    <row r="93" spans="1:15" x14ac:dyDescent="0.35">
      <c r="A93" s="34">
        <v>91</v>
      </c>
      <c r="B93" s="34" t="str">
        <f>VLOOKUP($C93,table!$B:$D,3,FALSE)</f>
        <v>공통</v>
      </c>
      <c r="C93" s="2" t="s">
        <v>200</v>
      </c>
      <c r="D93" s="31" t="str">
        <f>VLOOKUP($C93,table!$B:$D,2,FALSE)</f>
        <v>T_FILE</v>
      </c>
      <c r="E93" s="13">
        <v>13</v>
      </c>
      <c r="F93" s="55" t="s">
        <v>449</v>
      </c>
      <c r="G93" s="2" t="str">
        <f>VLOOKUP($F93,domain!$B:$D,2,FALSE)</f>
        <v>REF_VER</v>
      </c>
      <c r="H93" s="2" t="str">
        <f>VLOOKUP($F93,domain!$B:$D,3,FALSE)</f>
        <v>NUMERIC(9,3)</v>
      </c>
      <c r="I93" s="34" t="s">
        <v>29</v>
      </c>
      <c r="J93" s="2"/>
      <c r="K93" s="34"/>
      <c r="L93" s="2"/>
      <c r="M93" s="2"/>
      <c r="N93" s="26" t="str">
        <f t="shared" si="1"/>
        <v xml:space="preserve">  , REF_VER NUMERIC(9,3) COMMENT '참조 버전'</v>
      </c>
      <c r="O93" s="26"/>
    </row>
    <row r="94" spans="1:15" x14ac:dyDescent="0.35">
      <c r="A94" s="34">
        <v>92</v>
      </c>
      <c r="B94" s="34" t="str">
        <f>VLOOKUP($C94,table!$B:$D,3,FALSE)</f>
        <v>공통</v>
      </c>
      <c r="C94" s="2" t="s">
        <v>200</v>
      </c>
      <c r="D94" s="31" t="str">
        <f>VLOOKUP($C94,table!$B:$D,2,FALSE)</f>
        <v>T_FILE</v>
      </c>
      <c r="E94" s="13">
        <v>14</v>
      </c>
      <c r="F94" s="55" t="s">
        <v>630</v>
      </c>
      <c r="G94" s="2" t="str">
        <f>VLOOKUP($F94,domain!$B:$D,2,FALSE)</f>
        <v>ATMC_DEL_YN</v>
      </c>
      <c r="H94" s="2" t="str">
        <f>VLOOKUP($F94,domain!$B:$D,3,FALSE)</f>
        <v>VARCHAR(1)</v>
      </c>
      <c r="I94" s="34" t="s">
        <v>29</v>
      </c>
      <c r="J94" s="2"/>
      <c r="K94" s="34"/>
      <c r="L94" s="2"/>
      <c r="M94" s="2"/>
      <c r="N94" s="26" t="str">
        <f t="shared" si="1"/>
        <v xml:space="preserve">  , ATMC_DEL_YN VARCHAR(1) COMMENT '자동 삭제 여부'</v>
      </c>
      <c r="O94" s="26"/>
    </row>
    <row r="95" spans="1:15" x14ac:dyDescent="0.35">
      <c r="A95" s="34">
        <v>93</v>
      </c>
      <c r="B95" s="34" t="str">
        <f>VLOOKUP($C95,table!$B:$D,3,FALSE)</f>
        <v>공통</v>
      </c>
      <c r="C95" s="2" t="s">
        <v>200</v>
      </c>
      <c r="D95" s="31" t="str">
        <f>VLOOKUP($C95,table!$B:$D,2,FALSE)</f>
        <v>T_FILE</v>
      </c>
      <c r="E95" s="13">
        <v>15</v>
      </c>
      <c r="F95" s="55" t="s">
        <v>631</v>
      </c>
      <c r="G95" s="2" t="str">
        <f>VLOOKUP($F95,domain!$B:$D,2,FALSE)</f>
        <v>ATMC_DEL_DT</v>
      </c>
      <c r="H95" s="2" t="str">
        <f>VLOOKUP($F95,domain!$B:$D,3,FALSE)</f>
        <v>TIMESTAMP</v>
      </c>
      <c r="I95" s="34" t="s">
        <v>29</v>
      </c>
      <c r="J95" s="2"/>
      <c r="K95" s="34"/>
      <c r="L95" s="2"/>
      <c r="M95" s="2"/>
      <c r="N95" s="26" t="str">
        <f t="shared" si="1"/>
        <v xml:space="preserve">  , ATMC_DEL_DT TIMESTAMP COMMENT '자동 삭제 일시'</v>
      </c>
      <c r="O95" s="26"/>
    </row>
    <row r="96" spans="1:15" x14ac:dyDescent="0.35">
      <c r="A96" s="34">
        <v>94</v>
      </c>
      <c r="B96" s="34" t="str">
        <f>VLOOKUP($C96,table!$B:$D,3,FALSE)</f>
        <v>공통</v>
      </c>
      <c r="C96" s="2" t="s">
        <v>200</v>
      </c>
      <c r="D96" s="31" t="str">
        <f>VLOOKUP($C96,table!$B:$D,2,FALSE)</f>
        <v>T_FILE</v>
      </c>
      <c r="E96" s="13">
        <v>16</v>
      </c>
      <c r="F96" s="55" t="s">
        <v>632</v>
      </c>
      <c r="G96" s="2" t="str">
        <f>VLOOKUP($F96,domain!$B:$D,2,FALSE)</f>
        <v>DEL_YN</v>
      </c>
      <c r="H96" s="2" t="str">
        <f>VLOOKUP($F96,domain!$B:$D,3,FALSE)</f>
        <v>VARCHAR(1)</v>
      </c>
      <c r="I96" s="34" t="s">
        <v>29</v>
      </c>
      <c r="J96" s="2" t="s">
        <v>152</v>
      </c>
      <c r="K96" s="34"/>
      <c r="L96" s="2"/>
      <c r="M96" s="2"/>
      <c r="N96" s="26" t="str">
        <f t="shared" si="1"/>
        <v xml:space="preserve">  , DEL_YN VARCHAR(1) DEFAULT 'N' COMMENT '삭제 여부'</v>
      </c>
      <c r="O96" s="26"/>
    </row>
    <row r="97" spans="1:15" x14ac:dyDescent="0.35">
      <c r="A97" s="34">
        <v>95</v>
      </c>
      <c r="B97" s="34" t="str">
        <f>VLOOKUP($C97,table!$B:$D,3,FALSE)</f>
        <v>공통</v>
      </c>
      <c r="C97" s="2" t="s">
        <v>200</v>
      </c>
      <c r="D97" s="31" t="str">
        <f>VLOOKUP($C97,table!$B:$D,2,FALSE)</f>
        <v>T_FILE</v>
      </c>
      <c r="E97" s="13">
        <v>17</v>
      </c>
      <c r="F97" s="55" t="s">
        <v>75</v>
      </c>
      <c r="G97" s="2" t="str">
        <f>VLOOKUP($F97,domain!$B:$D,2,FALSE)</f>
        <v>USE_YN</v>
      </c>
      <c r="H97" s="2" t="str">
        <f>VLOOKUP($F97,domain!$B:$D,3,FALSE)</f>
        <v>VARCHAR(1)</v>
      </c>
      <c r="I97" s="34" t="s">
        <v>29</v>
      </c>
      <c r="J97" s="2" t="s">
        <v>152</v>
      </c>
      <c r="K97" s="34"/>
      <c r="L97" s="2"/>
      <c r="M97" s="2"/>
      <c r="N97" s="26" t="str">
        <f t="shared" si="1"/>
        <v xml:space="preserve">  , USE_YN VARCHAR(1) DEFAULT 'N' COMMENT '사용 여부'</v>
      </c>
      <c r="O97" s="26"/>
    </row>
    <row r="98" spans="1:15" x14ac:dyDescent="0.35">
      <c r="A98" s="34">
        <v>96</v>
      </c>
      <c r="B98" s="34" t="str">
        <f>VLOOKUP($C98,table!$B:$D,3,FALSE)</f>
        <v>공통</v>
      </c>
      <c r="C98" s="2" t="s">
        <v>200</v>
      </c>
      <c r="D98" s="31" t="str">
        <f>VLOOKUP($C98,table!$B:$D,2,FALSE)</f>
        <v>T_FILE</v>
      </c>
      <c r="E98" s="13">
        <v>18</v>
      </c>
      <c r="F98" s="55" t="s">
        <v>57</v>
      </c>
      <c r="G98" s="2" t="str">
        <f>VLOOKUP($F98,domain!$B:$D,2,FALSE)</f>
        <v>RGST_ID</v>
      </c>
      <c r="H98" s="2" t="str">
        <f>VLOOKUP($F98,domain!$B:$D,3,FALSE)</f>
        <v>VARCHAR(32)</v>
      </c>
      <c r="I98" s="34" t="s">
        <v>30</v>
      </c>
      <c r="J98" s="2"/>
      <c r="K98" s="34"/>
      <c r="L98" s="2"/>
      <c r="M98" s="2"/>
      <c r="N98" s="26" t="str">
        <f t="shared" si="1"/>
        <v xml:space="preserve">  , RGST_ID VARCHAR(32) NOT NULL COMMENT '등록 ID'</v>
      </c>
      <c r="O98" s="26"/>
    </row>
    <row r="99" spans="1:15" x14ac:dyDescent="0.35">
      <c r="A99" s="34">
        <v>97</v>
      </c>
      <c r="B99" s="34" t="str">
        <f>VLOOKUP($C99,table!$B:$D,3,FALSE)</f>
        <v>공통</v>
      </c>
      <c r="C99" s="2" t="s">
        <v>200</v>
      </c>
      <c r="D99" s="31" t="str">
        <f>VLOOKUP($C99,table!$B:$D,2,FALSE)</f>
        <v>T_FILE</v>
      </c>
      <c r="E99" s="13">
        <v>19</v>
      </c>
      <c r="F99" s="55" t="s">
        <v>377</v>
      </c>
      <c r="G99" s="2" t="str">
        <f>VLOOKUP($F99,domain!$B:$D,2,FALSE)</f>
        <v>RGST_DT</v>
      </c>
      <c r="H99" s="2" t="str">
        <f>VLOOKUP($F99,domain!$B:$D,3,FALSE)</f>
        <v>TIMESTAMP</v>
      </c>
      <c r="I99" s="34" t="s">
        <v>30</v>
      </c>
      <c r="J99" s="2" t="s">
        <v>154</v>
      </c>
      <c r="K99" s="34"/>
      <c r="L99" s="2"/>
      <c r="M99" s="2"/>
      <c r="N99" s="26" t="str">
        <f t="shared" si="1"/>
        <v xml:space="preserve">  , RGST_DT TIMESTAMP DEFAULT CURRENT_TIMESTAMP NOT NULL COMMENT '등록 일시'</v>
      </c>
      <c r="O99" s="26"/>
    </row>
    <row r="100" spans="1:15" x14ac:dyDescent="0.35">
      <c r="A100" s="34">
        <v>98</v>
      </c>
      <c r="B100" s="34" t="str">
        <f>VLOOKUP($C100,table!$B:$D,3,FALSE)</f>
        <v>공통</v>
      </c>
      <c r="C100" s="2" t="s">
        <v>200</v>
      </c>
      <c r="D100" s="31" t="str">
        <f>VLOOKUP($C100,table!$B:$D,2,FALSE)</f>
        <v>T_FILE</v>
      </c>
      <c r="E100" s="13">
        <v>20</v>
      </c>
      <c r="F100" s="55" t="s">
        <v>84</v>
      </c>
      <c r="G100" s="2" t="str">
        <f>VLOOKUP($F100,domain!$B:$D,2,FALSE)</f>
        <v>MODI_ID</v>
      </c>
      <c r="H100" s="2" t="str">
        <f>VLOOKUP($F100,domain!$B:$D,3,FALSE)</f>
        <v>VARCHAR(32)</v>
      </c>
      <c r="I100" s="34" t="s">
        <v>30</v>
      </c>
      <c r="J100" s="2"/>
      <c r="K100" s="34"/>
      <c r="L100" s="2"/>
      <c r="M100" s="2"/>
      <c r="N100" s="26" t="str">
        <f t="shared" si="1"/>
        <v xml:space="preserve">  , MODI_ID VARCHAR(32) NOT NULL COMMENT '수정 ID'</v>
      </c>
      <c r="O100" s="26"/>
    </row>
    <row r="101" spans="1:15" x14ac:dyDescent="0.35">
      <c r="A101" s="34">
        <v>99</v>
      </c>
      <c r="B101" s="34" t="str">
        <f>VLOOKUP($C101,table!$B:$D,3,FALSE)</f>
        <v>공통</v>
      </c>
      <c r="C101" s="2" t="s">
        <v>200</v>
      </c>
      <c r="D101" s="31" t="str">
        <f>VLOOKUP($C101,table!$B:$D,2,FALSE)</f>
        <v>T_FILE</v>
      </c>
      <c r="E101" s="13">
        <v>21</v>
      </c>
      <c r="F101" s="55" t="s">
        <v>88</v>
      </c>
      <c r="G101" s="2" t="str">
        <f>VLOOKUP($F101,domain!$B:$D,2,FALSE)</f>
        <v>MODI_DT</v>
      </c>
      <c r="H101" s="2" t="str">
        <f>VLOOKUP($F101,domain!$B:$D,3,FALSE)</f>
        <v>TIMESTAMP</v>
      </c>
      <c r="I101" s="34" t="s">
        <v>30</v>
      </c>
      <c r="J101" s="2" t="s">
        <v>154</v>
      </c>
      <c r="K101" s="34"/>
      <c r="L101" s="2"/>
      <c r="M101" s="2"/>
      <c r="N101" s="26" t="str">
        <f t="shared" si="1"/>
        <v xml:space="preserve">  , MODI_DT TIMESTAMP DEFAULT CURRENT_TIMESTAMP NOT NULL COMMENT '수정 일시'</v>
      </c>
      <c r="O101" s="26"/>
    </row>
    <row r="102" spans="1:15" x14ac:dyDescent="0.35">
      <c r="A102" s="34">
        <v>100</v>
      </c>
      <c r="B102" s="114" t="str">
        <f>VLOOKUP($C102,table!$B:$D,3,FALSE)</f>
        <v>공통</v>
      </c>
      <c r="C102" s="43" t="s">
        <v>33</v>
      </c>
      <c r="D102" s="70" t="str">
        <f>VLOOKUP($C102,table!$B:$D,2,FALSE)</f>
        <v>T_HDEPT</v>
      </c>
      <c r="E102" s="114">
        <v>1</v>
      </c>
      <c r="F102" s="56" t="s">
        <v>69</v>
      </c>
      <c r="G102" s="43" t="str">
        <f>VLOOKUP($F102,domain!$B:$D,2,FALSE)</f>
        <v>HDEPT_CODE</v>
      </c>
      <c r="H102" s="43" t="str">
        <f>VLOOKUP($F102,domain!$B:$D,3,FALSE)</f>
        <v>VARCHAR(16)</v>
      </c>
      <c r="I102" s="42" t="s">
        <v>30</v>
      </c>
      <c r="J102" s="43"/>
      <c r="K102" s="80">
        <v>1</v>
      </c>
      <c r="L102" s="43"/>
      <c r="M102" s="43"/>
      <c r="N102" s="26" t="str">
        <f t="shared" si="1"/>
        <v xml:space="preserve">    HDEPT_CODE VARCHAR(16) NOT NULL COMMENT '본부 코드'</v>
      </c>
      <c r="O102" s="26"/>
    </row>
    <row r="103" spans="1:15" x14ac:dyDescent="0.35">
      <c r="A103" s="34">
        <v>101</v>
      </c>
      <c r="B103" s="114" t="str">
        <f>VLOOKUP($C103,table!$B:$D,3,FALSE)</f>
        <v>공통</v>
      </c>
      <c r="C103" s="43" t="s">
        <v>33</v>
      </c>
      <c r="D103" s="70" t="str">
        <f>VLOOKUP($C103,table!$B:$D,2,FALSE)</f>
        <v>T_HDEPT</v>
      </c>
      <c r="E103" s="114">
        <v>2</v>
      </c>
      <c r="F103" s="56" t="s">
        <v>67</v>
      </c>
      <c r="G103" s="43" t="str">
        <f>VLOOKUP($F103,domain!$B:$D,2,FALSE)</f>
        <v>HDEPT_NM</v>
      </c>
      <c r="H103" s="43" t="str">
        <f>VLOOKUP($F103,domain!$B:$D,3,FALSE)</f>
        <v>VARCHAR(100)</v>
      </c>
      <c r="I103" s="42" t="s">
        <v>29</v>
      </c>
      <c r="J103" s="43"/>
      <c r="K103" s="80"/>
      <c r="L103" s="43"/>
      <c r="M103" s="43"/>
      <c r="N103" s="26" t="str">
        <f t="shared" si="1"/>
        <v xml:space="preserve">  , HDEPT_NM VARCHAR(100) COMMENT '본부 명'</v>
      </c>
      <c r="O103" s="26"/>
    </row>
    <row r="104" spans="1:15" x14ac:dyDescent="0.35">
      <c r="A104" s="34">
        <v>102</v>
      </c>
      <c r="B104" s="114" t="str">
        <f>VLOOKUP($C104,table!$B:$D,3,FALSE)</f>
        <v>공통</v>
      </c>
      <c r="C104" s="43" t="s">
        <v>33</v>
      </c>
      <c r="D104" s="70" t="str">
        <f>VLOOKUP($C104,table!$B:$D,2,FALSE)</f>
        <v>T_HDEPT</v>
      </c>
      <c r="E104" s="114">
        <v>3</v>
      </c>
      <c r="F104" s="56" t="s">
        <v>75</v>
      </c>
      <c r="G104" s="43" t="str">
        <f>VLOOKUP($F104,domain!$B:$D,2,FALSE)</f>
        <v>USE_YN</v>
      </c>
      <c r="H104" s="43" t="str">
        <f>VLOOKUP($F104,domain!$B:$D,3,FALSE)</f>
        <v>VARCHAR(1)</v>
      </c>
      <c r="I104" s="42" t="s">
        <v>29</v>
      </c>
      <c r="J104" s="43" t="s">
        <v>152</v>
      </c>
      <c r="K104" s="80"/>
      <c r="L104" s="43"/>
      <c r="M104" s="43"/>
      <c r="N104" s="26" t="str">
        <f t="shared" si="1"/>
        <v xml:space="preserve">  , USE_YN VARCHAR(1) DEFAULT 'N' COMMENT '사용 여부'</v>
      </c>
      <c r="O104" s="26"/>
    </row>
    <row r="105" spans="1:15" x14ac:dyDescent="0.35">
      <c r="A105" s="34">
        <v>103</v>
      </c>
      <c r="B105" s="114" t="str">
        <f>VLOOKUP($C105,table!$B:$D,3,FALSE)</f>
        <v>공통</v>
      </c>
      <c r="C105" s="43" t="s">
        <v>33</v>
      </c>
      <c r="D105" s="70" t="str">
        <f>VLOOKUP($C105,table!$B:$D,2,FALSE)</f>
        <v>T_HDEPT</v>
      </c>
      <c r="E105" s="114">
        <v>4</v>
      </c>
      <c r="F105" s="56" t="s">
        <v>86</v>
      </c>
      <c r="G105" s="43" t="str">
        <f>VLOOKUP($F105,domain!$B:$D,2,FALSE)</f>
        <v>MODI_SE</v>
      </c>
      <c r="H105" s="43" t="str">
        <f>VLOOKUP($F105,domain!$B:$D,3,FALSE)</f>
        <v>VARCHAR(32)</v>
      </c>
      <c r="I105" s="42" t="s">
        <v>29</v>
      </c>
      <c r="J105" s="43"/>
      <c r="K105" s="80"/>
      <c r="L105" s="43" t="s">
        <v>458</v>
      </c>
      <c r="M105" s="43"/>
      <c r="N105" s="26" t="str">
        <f t="shared" si="1"/>
        <v xml:space="preserve">  , MODI_SE VARCHAR(32) COMMENT '수정 구분 I: 등록 / U: 수정 / D: 삭제 / C: 완료 / R: 삭제완료'</v>
      </c>
      <c r="O105" s="26"/>
    </row>
    <row r="106" spans="1:15" x14ac:dyDescent="0.35">
      <c r="A106" s="34">
        <v>104</v>
      </c>
      <c r="B106" s="114" t="str">
        <f>VLOOKUP($C106,table!$B:$D,3,FALSE)</f>
        <v>공통</v>
      </c>
      <c r="C106" s="43" t="s">
        <v>33</v>
      </c>
      <c r="D106" s="70" t="str">
        <f>VLOOKUP($C106,table!$B:$D,2,FALSE)</f>
        <v>T_HDEPT</v>
      </c>
      <c r="E106" s="114">
        <v>5</v>
      </c>
      <c r="F106" s="56" t="s">
        <v>57</v>
      </c>
      <c r="G106" s="43" t="str">
        <f>VLOOKUP($F106,domain!$B:$D,2,FALSE)</f>
        <v>RGST_ID</v>
      </c>
      <c r="H106" s="43" t="str">
        <f>VLOOKUP($F106,domain!$B:$D,3,FALSE)</f>
        <v>VARCHAR(32)</v>
      </c>
      <c r="I106" s="42" t="s">
        <v>30</v>
      </c>
      <c r="J106" s="43"/>
      <c r="K106" s="80"/>
      <c r="L106" s="43"/>
      <c r="M106" s="43"/>
      <c r="N106" s="26" t="str">
        <f t="shared" si="1"/>
        <v xml:space="preserve">  , RGST_ID VARCHAR(32) NOT NULL COMMENT '등록 ID'</v>
      </c>
      <c r="O106" s="26"/>
    </row>
    <row r="107" spans="1:15" x14ac:dyDescent="0.35">
      <c r="A107" s="34">
        <v>105</v>
      </c>
      <c r="B107" s="114" t="str">
        <f>VLOOKUP($C107,table!$B:$D,3,FALSE)</f>
        <v>공통</v>
      </c>
      <c r="C107" s="43" t="s">
        <v>33</v>
      </c>
      <c r="D107" s="70" t="str">
        <f>VLOOKUP($C107,table!$B:$D,2,FALSE)</f>
        <v>T_HDEPT</v>
      </c>
      <c r="E107" s="114">
        <v>6</v>
      </c>
      <c r="F107" s="56" t="s">
        <v>377</v>
      </c>
      <c r="G107" s="43" t="str">
        <f>VLOOKUP($F107,domain!$B:$D,2,FALSE)</f>
        <v>RGST_DT</v>
      </c>
      <c r="H107" s="43" t="str">
        <f>VLOOKUP($F107,domain!$B:$D,3,FALSE)</f>
        <v>TIMESTAMP</v>
      </c>
      <c r="I107" s="42" t="s">
        <v>30</v>
      </c>
      <c r="J107" s="43" t="s">
        <v>154</v>
      </c>
      <c r="K107" s="80"/>
      <c r="L107" s="43"/>
      <c r="M107" s="43"/>
      <c r="N107" s="26" t="str">
        <f t="shared" si="1"/>
        <v xml:space="preserve">  , RGST_DT TIMESTAMP DEFAULT CURRENT_TIMESTAMP NOT NULL COMMENT '등록 일시'</v>
      </c>
      <c r="O107" s="26"/>
    </row>
    <row r="108" spans="1:15" x14ac:dyDescent="0.35">
      <c r="A108" s="34">
        <v>106</v>
      </c>
      <c r="B108" s="114" t="str">
        <f>VLOOKUP($C108,table!$B:$D,3,FALSE)</f>
        <v>공통</v>
      </c>
      <c r="C108" s="43" t="s">
        <v>33</v>
      </c>
      <c r="D108" s="70" t="str">
        <f>VLOOKUP($C108,table!$B:$D,2,FALSE)</f>
        <v>T_HDEPT</v>
      </c>
      <c r="E108" s="114">
        <v>7</v>
      </c>
      <c r="F108" s="56" t="s">
        <v>84</v>
      </c>
      <c r="G108" s="43" t="str">
        <f>VLOOKUP($F108,domain!$B:$D,2,FALSE)</f>
        <v>MODI_ID</v>
      </c>
      <c r="H108" s="43" t="str">
        <f>VLOOKUP($F108,domain!$B:$D,3,FALSE)</f>
        <v>VARCHAR(32)</v>
      </c>
      <c r="I108" s="42" t="s">
        <v>30</v>
      </c>
      <c r="J108" s="43"/>
      <c r="K108" s="80"/>
      <c r="L108" s="43"/>
      <c r="M108" s="43"/>
      <c r="N108" s="26" t="str">
        <f t="shared" si="1"/>
        <v xml:space="preserve">  , MODI_ID VARCHAR(32) NOT NULL COMMENT '수정 ID'</v>
      </c>
      <c r="O108" s="26"/>
    </row>
    <row r="109" spans="1:15" x14ac:dyDescent="0.35">
      <c r="A109" s="34">
        <v>107</v>
      </c>
      <c r="B109" s="114" t="str">
        <f>VLOOKUP($C109,table!$B:$D,3,FALSE)</f>
        <v>공통</v>
      </c>
      <c r="C109" s="43" t="s">
        <v>33</v>
      </c>
      <c r="D109" s="70" t="str">
        <f>VLOOKUP($C109,table!$B:$D,2,FALSE)</f>
        <v>T_HDEPT</v>
      </c>
      <c r="E109" s="114">
        <v>8</v>
      </c>
      <c r="F109" s="56" t="s">
        <v>88</v>
      </c>
      <c r="G109" s="43" t="str">
        <f>VLOOKUP($F109,domain!$B:$D,2,FALSE)</f>
        <v>MODI_DT</v>
      </c>
      <c r="H109" s="43" t="str">
        <f>VLOOKUP($F109,domain!$B:$D,3,FALSE)</f>
        <v>TIMESTAMP</v>
      </c>
      <c r="I109" s="42" t="s">
        <v>30</v>
      </c>
      <c r="J109" s="43" t="s">
        <v>154</v>
      </c>
      <c r="K109" s="80"/>
      <c r="L109" s="43"/>
      <c r="M109" s="43"/>
      <c r="N109" s="26" t="str">
        <f t="shared" si="1"/>
        <v xml:space="preserve">  , MODI_DT TIMESTAMP DEFAULT CURRENT_TIMESTAMP NOT NULL COMMENT '수정 일시'</v>
      </c>
      <c r="O109" s="26"/>
    </row>
    <row r="110" spans="1:15" x14ac:dyDescent="0.35">
      <c r="A110" s="34">
        <v>108</v>
      </c>
      <c r="B110" s="34" t="str">
        <f>VLOOKUP($C110,table!$B:$D,3,FALSE)</f>
        <v>공통</v>
      </c>
      <c r="C110" s="2" t="s">
        <v>210</v>
      </c>
      <c r="D110" s="31" t="str">
        <f>VLOOKUP($C110,table!$B:$D,2,FALSE)</f>
        <v>T_ID_SN</v>
      </c>
      <c r="E110" s="13">
        <v>1</v>
      </c>
      <c r="F110" s="55" t="s">
        <v>208</v>
      </c>
      <c r="G110" s="2" t="str">
        <f>VLOOKUP($F110,domain!$B:$D,2,FALSE)</f>
        <v>ID_TY</v>
      </c>
      <c r="H110" s="2" t="str">
        <f>VLOOKUP($F110,domain!$B:$D,3,FALSE)</f>
        <v>VARCHAR(32)</v>
      </c>
      <c r="I110" s="34" t="s">
        <v>30</v>
      </c>
      <c r="J110" s="2"/>
      <c r="K110" s="13">
        <v>1</v>
      </c>
      <c r="L110" s="2"/>
      <c r="M110" s="2"/>
      <c r="N110" s="26" t="str">
        <f t="shared" si="1"/>
        <v xml:space="preserve">    ID_TY VARCHAR(32) NOT NULL COMMENT 'ID 타입'</v>
      </c>
      <c r="O110" s="26"/>
    </row>
    <row r="111" spans="1:15" x14ac:dyDescent="0.35">
      <c r="A111" s="34">
        <v>109</v>
      </c>
      <c r="B111" s="34" t="str">
        <f>VLOOKUP($C111,table!$B:$D,3,FALSE)</f>
        <v>공통</v>
      </c>
      <c r="C111" s="2" t="s">
        <v>210</v>
      </c>
      <c r="D111" s="31" t="str">
        <f>VLOOKUP($C111,table!$B:$D,2,FALSE)</f>
        <v>T_ID_SN</v>
      </c>
      <c r="E111" s="13">
        <v>2</v>
      </c>
      <c r="F111" s="55" t="s">
        <v>209</v>
      </c>
      <c r="G111" s="2" t="str">
        <f>VLOOKUP($F111,domain!$B:$D,2,FALSE)</f>
        <v>ID_SE</v>
      </c>
      <c r="H111" s="2" t="str">
        <f>VLOOKUP($F111,domain!$B:$D,3,FALSE)</f>
        <v>VARCHAR(32)</v>
      </c>
      <c r="I111" s="34" t="s">
        <v>30</v>
      </c>
      <c r="J111" s="2"/>
      <c r="K111" s="13">
        <v>2</v>
      </c>
      <c r="L111" s="2"/>
      <c r="M111" s="2"/>
      <c r="N111" s="26" t="str">
        <f t="shared" si="1"/>
        <v xml:space="preserve">  , ID_SE VARCHAR(32) NOT NULL COMMENT 'ID 구분'</v>
      </c>
      <c r="O111" s="26"/>
    </row>
    <row r="112" spans="1:15" x14ac:dyDescent="0.35">
      <c r="A112" s="34">
        <v>110</v>
      </c>
      <c r="B112" s="34" t="str">
        <f>VLOOKUP($C112,table!$B:$D,3,FALSE)</f>
        <v>공통</v>
      </c>
      <c r="C112" s="2" t="s">
        <v>210</v>
      </c>
      <c r="D112" s="31" t="str">
        <f>VLOOKUP($C112,table!$B:$D,2,FALSE)</f>
        <v>T_ID_SN</v>
      </c>
      <c r="E112" s="13">
        <v>3</v>
      </c>
      <c r="F112" s="55" t="s">
        <v>210</v>
      </c>
      <c r="G112" s="2" t="str">
        <f>VLOOKUP($F112,domain!$B:$D,2,FALSE)</f>
        <v>ID_SN</v>
      </c>
      <c r="H112" s="2" t="str">
        <f>VLOOKUP($F112,domain!$B:$D,3,FALSE)</f>
        <v>NUMERIC(9,0)</v>
      </c>
      <c r="I112" s="34" t="s">
        <v>30</v>
      </c>
      <c r="J112" s="2" t="s">
        <v>211</v>
      </c>
      <c r="K112" s="34"/>
      <c r="L112" s="2"/>
      <c r="M112" s="2"/>
      <c r="N112" s="26" t="str">
        <f t="shared" si="1"/>
        <v xml:space="preserve">  , ID_SN NUMERIC(9,0) DEFAULT 0 NOT NULL COMMENT 'ID 순번'</v>
      </c>
      <c r="O112" s="26"/>
    </row>
    <row r="113" spans="1:15" x14ac:dyDescent="0.35">
      <c r="A113" s="34">
        <v>111</v>
      </c>
      <c r="B113" s="34" t="str">
        <f>VLOOKUP($C113,table!$B:$D,3,FALSE)</f>
        <v>공통</v>
      </c>
      <c r="C113" s="2" t="s">
        <v>210</v>
      </c>
      <c r="D113" s="31" t="str">
        <f>VLOOKUP($C113,table!$B:$D,2,FALSE)</f>
        <v>T_ID_SN</v>
      </c>
      <c r="E113" s="13">
        <v>4</v>
      </c>
      <c r="F113" s="55" t="s">
        <v>88</v>
      </c>
      <c r="G113" s="2" t="str">
        <f>VLOOKUP($F113,domain!$B:$D,2,FALSE)</f>
        <v>MODI_DT</v>
      </c>
      <c r="H113" s="2" t="str">
        <f>VLOOKUP($F113,domain!$B:$D,3,FALSE)</f>
        <v>TIMESTAMP</v>
      </c>
      <c r="I113" s="34" t="s">
        <v>30</v>
      </c>
      <c r="J113" s="2" t="s">
        <v>154</v>
      </c>
      <c r="K113" s="34"/>
      <c r="L113" s="2"/>
      <c r="M113" s="2"/>
      <c r="N113" s="26" t="str">
        <f t="shared" si="1"/>
        <v xml:space="preserve">  , MODI_DT TIMESTAMP DEFAULT CURRENT_TIMESTAMP NOT NULL COMMENT '수정 일시'</v>
      </c>
      <c r="O113" s="26"/>
    </row>
    <row r="114" spans="1:15" x14ac:dyDescent="0.35">
      <c r="A114" s="34">
        <v>112</v>
      </c>
      <c r="B114" s="114" t="str">
        <f>VLOOKUP($C114,table!$B:$D,3,FALSE)</f>
        <v>관리자</v>
      </c>
      <c r="C114" s="43" t="s">
        <v>953</v>
      </c>
      <c r="D114" s="31" t="str">
        <f>VLOOKUP($C114,table!$B:$D,2,FALSE)</f>
        <v>T_GROUP</v>
      </c>
      <c r="E114" s="114">
        <v>1</v>
      </c>
      <c r="F114" s="56" t="s">
        <v>78</v>
      </c>
      <c r="G114" s="43" t="str">
        <f>VLOOKUP($F114,domain!$B:$D,2,FALSE)</f>
        <v>USER_ID</v>
      </c>
      <c r="H114" s="43" t="str">
        <f>VLOOKUP($F114,domain!$B:$D,3,FALSE)</f>
        <v>VARCHAR(32)</v>
      </c>
      <c r="I114" s="42" t="s">
        <v>30</v>
      </c>
      <c r="J114" s="43"/>
      <c r="K114" s="80">
        <v>1</v>
      </c>
      <c r="L114" s="43"/>
      <c r="M114" s="43"/>
      <c r="N114" s="26" t="str">
        <f t="shared" si="1"/>
        <v xml:space="preserve">    USER_ID VARCHAR(32) NOT NULL COMMENT '사용자 ID'</v>
      </c>
      <c r="O114" s="26"/>
    </row>
    <row r="115" spans="1:15" x14ac:dyDescent="0.35">
      <c r="A115" s="34">
        <v>113</v>
      </c>
      <c r="B115" s="114" t="str">
        <f>VLOOKUP($C115,table!$B:$D,3,FALSE)</f>
        <v>관리자</v>
      </c>
      <c r="C115" s="43" t="s">
        <v>953</v>
      </c>
      <c r="D115" s="31" t="str">
        <f>VLOOKUP($C115,table!$B:$D,2,FALSE)</f>
        <v>T_GROUP</v>
      </c>
      <c r="E115" s="114">
        <v>2</v>
      </c>
      <c r="F115" s="56" t="s">
        <v>45</v>
      </c>
      <c r="G115" s="43" t="str">
        <f>VLOOKUP($F115,domain!$B:$D,2,FALSE)</f>
        <v>AUTH_ID</v>
      </c>
      <c r="H115" s="43" t="str">
        <f>VLOOKUP($F115,domain!$B:$D,3,FALSE)</f>
        <v>VARCHAR(32)</v>
      </c>
      <c r="I115" s="42" t="s">
        <v>30</v>
      </c>
      <c r="J115" s="43"/>
      <c r="K115" s="80"/>
      <c r="L115" s="43"/>
      <c r="M115" s="43"/>
      <c r="N115" s="26" t="str">
        <f t="shared" si="1"/>
        <v xml:space="preserve">  , AUTH_ID VARCHAR(32) NOT NULL COMMENT '권한 ID'</v>
      </c>
      <c r="O115" s="26"/>
    </row>
    <row r="116" spans="1:15" x14ac:dyDescent="0.35">
      <c r="A116" s="34">
        <v>114</v>
      </c>
      <c r="B116" s="114" t="str">
        <f>VLOOKUP($C116,table!$B:$D,3,FALSE)</f>
        <v>관리자</v>
      </c>
      <c r="C116" s="43" t="s">
        <v>953</v>
      </c>
      <c r="D116" s="31" t="str">
        <f>VLOOKUP($C116,table!$B:$D,2,FALSE)</f>
        <v>T_GROUP</v>
      </c>
      <c r="E116" s="114">
        <v>3</v>
      </c>
      <c r="F116" s="56" t="s">
        <v>75</v>
      </c>
      <c r="G116" s="43" t="str">
        <f>VLOOKUP($F116,domain!$B:$D,2,FALSE)</f>
        <v>USE_YN</v>
      </c>
      <c r="H116" s="43" t="str">
        <f>VLOOKUP($F116,domain!$B:$D,3,FALSE)</f>
        <v>VARCHAR(1)</v>
      </c>
      <c r="I116" s="42" t="s">
        <v>29</v>
      </c>
      <c r="J116" s="43" t="s">
        <v>152</v>
      </c>
      <c r="K116" s="80"/>
      <c r="L116" s="43"/>
      <c r="M116" s="43"/>
      <c r="N116" s="26" t="str">
        <f t="shared" si="1"/>
        <v xml:space="preserve">  , USE_YN VARCHAR(1) DEFAULT 'N' COMMENT '사용 여부'</v>
      </c>
      <c r="O116" s="26"/>
    </row>
    <row r="117" spans="1:15" x14ac:dyDescent="0.35">
      <c r="A117" s="34">
        <v>115</v>
      </c>
      <c r="B117" s="114" t="str">
        <f>VLOOKUP($C117,table!$B:$D,3,FALSE)</f>
        <v>관리자</v>
      </c>
      <c r="C117" s="43" t="s">
        <v>953</v>
      </c>
      <c r="D117" s="31" t="str">
        <f>VLOOKUP($C117,table!$B:$D,2,FALSE)</f>
        <v>T_GROUP</v>
      </c>
      <c r="E117" s="114">
        <v>4</v>
      </c>
      <c r="F117" s="56" t="s">
        <v>57</v>
      </c>
      <c r="G117" s="43" t="str">
        <f>VLOOKUP($F117,domain!$B:$D,2,FALSE)</f>
        <v>RGST_ID</v>
      </c>
      <c r="H117" s="43" t="str">
        <f>VLOOKUP($F117,domain!$B:$D,3,FALSE)</f>
        <v>VARCHAR(32)</v>
      </c>
      <c r="I117" s="42" t="s">
        <v>30</v>
      </c>
      <c r="J117" s="43"/>
      <c r="K117" s="80"/>
      <c r="L117" s="43"/>
      <c r="M117" s="43"/>
      <c r="N117" s="26" t="str">
        <f t="shared" si="1"/>
        <v xml:space="preserve">  , RGST_ID VARCHAR(32) NOT NULL COMMENT '등록 ID'</v>
      </c>
      <c r="O117" s="26"/>
    </row>
    <row r="118" spans="1:15" x14ac:dyDescent="0.35">
      <c r="A118" s="34">
        <v>116</v>
      </c>
      <c r="B118" s="114" t="str">
        <f>VLOOKUP($C118,table!$B:$D,3,FALSE)</f>
        <v>관리자</v>
      </c>
      <c r="C118" s="43" t="s">
        <v>953</v>
      </c>
      <c r="D118" s="31" t="str">
        <f>VLOOKUP($C118,table!$B:$D,2,FALSE)</f>
        <v>T_GROUP</v>
      </c>
      <c r="E118" s="114">
        <v>5</v>
      </c>
      <c r="F118" s="56" t="s">
        <v>377</v>
      </c>
      <c r="G118" s="43" t="str">
        <f>VLOOKUP($F118,domain!$B:$D,2,FALSE)</f>
        <v>RGST_DT</v>
      </c>
      <c r="H118" s="43" t="str">
        <f>VLOOKUP($F118,domain!$B:$D,3,FALSE)</f>
        <v>TIMESTAMP</v>
      </c>
      <c r="I118" s="42" t="s">
        <v>30</v>
      </c>
      <c r="J118" s="43" t="s">
        <v>154</v>
      </c>
      <c r="K118" s="80"/>
      <c r="L118" s="43"/>
      <c r="M118" s="43"/>
      <c r="N118" s="26" t="str">
        <f t="shared" si="1"/>
        <v xml:space="preserve">  , RGST_DT TIMESTAMP DEFAULT CURRENT_TIMESTAMP NOT NULL COMMENT '등록 일시'</v>
      </c>
      <c r="O118" s="26"/>
    </row>
    <row r="119" spans="1:15" x14ac:dyDescent="0.35">
      <c r="A119" s="34">
        <v>117</v>
      </c>
      <c r="B119" s="114" t="str">
        <f>VLOOKUP($C119,table!$B:$D,3,FALSE)</f>
        <v>관리자</v>
      </c>
      <c r="C119" s="43" t="s">
        <v>953</v>
      </c>
      <c r="D119" s="31" t="str">
        <f>VLOOKUP($C119,table!$B:$D,2,FALSE)</f>
        <v>T_GROUP</v>
      </c>
      <c r="E119" s="114">
        <v>6</v>
      </c>
      <c r="F119" s="56" t="s">
        <v>84</v>
      </c>
      <c r="G119" s="43" t="str">
        <f>VLOOKUP($F119,domain!$B:$D,2,FALSE)</f>
        <v>MODI_ID</v>
      </c>
      <c r="H119" s="43" t="str">
        <f>VLOOKUP($F119,domain!$B:$D,3,FALSE)</f>
        <v>VARCHAR(32)</v>
      </c>
      <c r="I119" s="42" t="s">
        <v>30</v>
      </c>
      <c r="J119" s="43"/>
      <c r="K119" s="80"/>
      <c r="L119" s="43"/>
      <c r="M119" s="43"/>
      <c r="N119" s="26" t="str">
        <f t="shared" si="1"/>
        <v xml:space="preserve">  , MODI_ID VARCHAR(32) NOT NULL COMMENT '수정 ID'</v>
      </c>
      <c r="O119" s="26"/>
    </row>
    <row r="120" spans="1:15" x14ac:dyDescent="0.35">
      <c r="A120" s="34">
        <v>118</v>
      </c>
      <c r="B120" s="114" t="str">
        <f>VLOOKUP($C120,table!$B:$D,3,FALSE)</f>
        <v>관리자</v>
      </c>
      <c r="C120" s="43" t="s">
        <v>953</v>
      </c>
      <c r="D120" s="31" t="str">
        <f>VLOOKUP($C120,table!$B:$D,2,FALSE)</f>
        <v>T_GROUP</v>
      </c>
      <c r="E120" s="114">
        <v>7</v>
      </c>
      <c r="F120" s="56" t="s">
        <v>88</v>
      </c>
      <c r="G120" s="43" t="str">
        <f>VLOOKUP($F120,domain!$B:$D,2,FALSE)</f>
        <v>MODI_DT</v>
      </c>
      <c r="H120" s="43" t="str">
        <f>VLOOKUP($F120,domain!$B:$D,3,FALSE)</f>
        <v>TIMESTAMP</v>
      </c>
      <c r="I120" s="42" t="s">
        <v>30</v>
      </c>
      <c r="J120" s="43" t="s">
        <v>154</v>
      </c>
      <c r="K120" s="80"/>
      <c r="L120" s="43"/>
      <c r="M120" s="43"/>
      <c r="N120" s="26" t="str">
        <f t="shared" si="1"/>
        <v xml:space="preserve">  , MODI_DT TIMESTAMP DEFAULT CURRENT_TIMESTAMP NOT NULL COMMENT '수정 일시'</v>
      </c>
      <c r="O120" s="26"/>
    </row>
    <row r="121" spans="1:15" x14ac:dyDescent="0.35">
      <c r="A121" s="34">
        <v>119</v>
      </c>
      <c r="B121" s="34" t="str">
        <f>VLOOKUP($C121,table!$B:$D,3,FALSE)</f>
        <v>관리자</v>
      </c>
      <c r="C121" s="2" t="s">
        <v>954</v>
      </c>
      <c r="D121" s="31" t="str">
        <f>VLOOKUP($C121,table!$B:$D,2,FALSE)</f>
        <v>T_GROUP_AUTH</v>
      </c>
      <c r="E121" s="34">
        <v>1</v>
      </c>
      <c r="F121" s="55" t="s">
        <v>45</v>
      </c>
      <c r="G121" s="2" t="str">
        <f>VLOOKUP($F121,domain!$B:$D,2,FALSE)</f>
        <v>AUTH_ID</v>
      </c>
      <c r="H121" s="2" t="str">
        <f>VLOOKUP($F121,domain!$B:$D,3,FALSE)</f>
        <v>VARCHAR(32)</v>
      </c>
      <c r="I121" s="34" t="s">
        <v>30</v>
      </c>
      <c r="J121" s="2"/>
      <c r="K121" s="34">
        <v>1</v>
      </c>
      <c r="L121" s="2"/>
      <c r="M121" s="2"/>
      <c r="N121" s="26" t="str">
        <f t="shared" si="1"/>
        <v xml:space="preserve">    AUTH_ID VARCHAR(32) NOT NULL COMMENT '권한 ID'</v>
      </c>
      <c r="O121" s="26"/>
    </row>
    <row r="122" spans="1:15" s="26" customFormat="1" x14ac:dyDescent="0.35">
      <c r="A122" s="34">
        <v>120</v>
      </c>
      <c r="B122" s="34" t="str">
        <f>VLOOKUP($C122,table!$B:$D,3,FALSE)</f>
        <v>관리자</v>
      </c>
      <c r="C122" s="2" t="s">
        <v>954</v>
      </c>
      <c r="D122" s="31" t="str">
        <f>VLOOKUP($C122,table!$B:$D,2,FALSE)</f>
        <v>T_GROUP_AUTH</v>
      </c>
      <c r="E122" s="34">
        <v>2</v>
      </c>
      <c r="F122" s="55" t="s">
        <v>981</v>
      </c>
      <c r="G122" s="2" t="str">
        <f>VLOOKUP($F122,domain!$B:$D,2,FALSE)</f>
        <v>COMPANY_CODE</v>
      </c>
      <c r="H122" s="2" t="str">
        <f>VLOOKUP($F122,domain!$B:$D,3,FALSE)</f>
        <v>VARCHAR(16)</v>
      </c>
      <c r="I122" s="34" t="s">
        <v>29</v>
      </c>
      <c r="J122" s="2"/>
      <c r="K122" s="34"/>
      <c r="L122" s="2"/>
      <c r="M122" s="2"/>
      <c r="N122" s="26" t="str">
        <f>IF(E122=1,"    ","  , ")&amp;G122&amp;" "&amp;H122&amp;IF(J122="",""," "&amp;J122)&amp;IF(I122="N"," NOT NULL","")&amp;" COMMENT '"&amp;F122&amp;IF(L122="",""," "&amp;L122)&amp;"'"</f>
        <v xml:space="preserve">  , COMPANY_CODE VARCHAR(16) COMMENT '회사 코드'</v>
      </c>
    </row>
    <row r="123" spans="1:15" x14ac:dyDescent="0.35">
      <c r="A123" s="34">
        <v>121</v>
      </c>
      <c r="B123" s="34" t="str">
        <f>VLOOKUP($C123,table!$B:$D,3,FALSE)</f>
        <v>관리자</v>
      </c>
      <c r="C123" s="2" t="s">
        <v>954</v>
      </c>
      <c r="D123" s="31" t="str">
        <f>VLOOKUP($C123,table!$B:$D,2,FALSE)</f>
        <v>T_GROUP_AUTH</v>
      </c>
      <c r="E123" s="34">
        <v>2</v>
      </c>
      <c r="F123" s="55" t="s">
        <v>352</v>
      </c>
      <c r="G123" s="2" t="str">
        <f>VLOOKUP($F123,domain!$B:$D,2,FALSE)</f>
        <v>AUTH_CL</v>
      </c>
      <c r="H123" s="2" t="str">
        <f>VLOOKUP($F123,domain!$B:$D,3,FALSE)</f>
        <v>VARCHAR(32)</v>
      </c>
      <c r="I123" s="34" t="s">
        <v>29</v>
      </c>
      <c r="J123" s="2"/>
      <c r="K123" s="34"/>
      <c r="L123" s="2" t="s">
        <v>356</v>
      </c>
      <c r="M123" s="2"/>
      <c r="N123" s="26" t="str">
        <f t="shared" si="1"/>
        <v xml:space="preserve">  , AUTH_CL VARCHAR(32) COMMENT '권한 분류 CODE GROUP_ID: MGR_AUTH_CL'</v>
      </c>
      <c r="O123" s="26"/>
    </row>
    <row r="124" spans="1:15" x14ac:dyDescent="0.35">
      <c r="A124" s="34">
        <v>122</v>
      </c>
      <c r="B124" s="34" t="str">
        <f>VLOOKUP($C124,table!$B:$D,3,FALSE)</f>
        <v>관리자</v>
      </c>
      <c r="C124" s="2" t="s">
        <v>954</v>
      </c>
      <c r="D124" s="31" t="str">
        <f>VLOOKUP($C124,table!$B:$D,2,FALSE)</f>
        <v>T_GROUP_AUTH</v>
      </c>
      <c r="E124" s="34">
        <v>3</v>
      </c>
      <c r="F124" s="55" t="s">
        <v>48</v>
      </c>
      <c r="G124" s="2" t="str">
        <f>VLOOKUP($F124,domain!$B:$D,2,FALSE)</f>
        <v>AUTH_NM</v>
      </c>
      <c r="H124" s="2" t="str">
        <f>VLOOKUP($F124,domain!$B:$D,3,FALSE)</f>
        <v>VARCHAR(100)</v>
      </c>
      <c r="I124" s="34" t="s">
        <v>29</v>
      </c>
      <c r="J124" s="2"/>
      <c r="K124" s="34"/>
      <c r="L124" s="2"/>
      <c r="M124" s="2"/>
      <c r="N124" s="26" t="str">
        <f t="shared" si="1"/>
        <v xml:space="preserve">  , AUTH_NM VARCHAR(100) COMMENT '권한 명'</v>
      </c>
      <c r="O124" s="26"/>
    </row>
    <row r="125" spans="1:15" x14ac:dyDescent="0.35">
      <c r="A125" s="34">
        <v>123</v>
      </c>
      <c r="B125" s="34" t="str">
        <f>VLOOKUP($C125,table!$B:$D,3,FALSE)</f>
        <v>관리자</v>
      </c>
      <c r="C125" s="2" t="s">
        <v>954</v>
      </c>
      <c r="D125" s="31" t="str">
        <f>VLOOKUP($C125,table!$B:$D,2,FALSE)</f>
        <v>T_GROUP_AUTH</v>
      </c>
      <c r="E125" s="34">
        <v>4</v>
      </c>
      <c r="F125" s="55" t="s">
        <v>50</v>
      </c>
      <c r="G125" s="2" t="str">
        <f>VLOOKUP($F125,domain!$B:$D,2,FALSE)</f>
        <v>AUTH_DSC</v>
      </c>
      <c r="H125" s="2" t="str">
        <f>VLOOKUP($F125,domain!$B:$D,3,FALSE)</f>
        <v>VARCHAR(1000)</v>
      </c>
      <c r="I125" s="34" t="s">
        <v>29</v>
      </c>
      <c r="J125" s="2"/>
      <c r="K125" s="34"/>
      <c r="L125" s="2"/>
      <c r="M125" s="2"/>
      <c r="N125" s="26" t="str">
        <f t="shared" si="1"/>
        <v xml:space="preserve">  , AUTH_DSC VARCHAR(1000) COMMENT '권한 설명'</v>
      </c>
      <c r="O125" s="26"/>
    </row>
    <row r="126" spans="1:15" x14ac:dyDescent="0.35">
      <c r="A126" s="34">
        <v>124</v>
      </c>
      <c r="B126" s="34" t="str">
        <f>VLOOKUP($C126,table!$B:$D,3,FALSE)</f>
        <v>관리자</v>
      </c>
      <c r="C126" s="2" t="s">
        <v>954</v>
      </c>
      <c r="D126" s="31" t="str">
        <f>VLOOKUP($C126,table!$B:$D,2,FALSE)</f>
        <v>T_GROUP_AUTH</v>
      </c>
      <c r="E126" s="34">
        <v>5</v>
      </c>
      <c r="F126" s="55" t="s">
        <v>75</v>
      </c>
      <c r="G126" s="2" t="str">
        <f>VLOOKUP($F126,domain!$B:$D,2,FALSE)</f>
        <v>USE_YN</v>
      </c>
      <c r="H126" s="2" t="str">
        <f>VLOOKUP($F126,domain!$B:$D,3,FALSE)</f>
        <v>VARCHAR(1)</v>
      </c>
      <c r="I126" s="34" t="s">
        <v>29</v>
      </c>
      <c r="J126" s="2" t="s">
        <v>152</v>
      </c>
      <c r="K126" s="34"/>
      <c r="L126" s="2"/>
      <c r="M126" s="2"/>
      <c r="N126" s="26" t="str">
        <f t="shared" si="1"/>
        <v xml:space="preserve">  , USE_YN VARCHAR(1) DEFAULT 'N' COMMENT '사용 여부'</v>
      </c>
      <c r="O126" s="26"/>
    </row>
    <row r="127" spans="1:15" x14ac:dyDescent="0.35">
      <c r="A127" s="34">
        <v>125</v>
      </c>
      <c r="B127" s="34" t="str">
        <f>VLOOKUP($C127,table!$B:$D,3,FALSE)</f>
        <v>관리자</v>
      </c>
      <c r="C127" s="2" t="s">
        <v>954</v>
      </c>
      <c r="D127" s="31" t="str">
        <f>VLOOKUP($C127,table!$B:$D,2,FALSE)</f>
        <v>T_GROUP_AUTH</v>
      </c>
      <c r="E127" s="34">
        <v>6</v>
      </c>
      <c r="F127" s="55" t="s">
        <v>57</v>
      </c>
      <c r="G127" s="2" t="str">
        <f>VLOOKUP($F127,domain!$B:$D,2,FALSE)</f>
        <v>RGST_ID</v>
      </c>
      <c r="H127" s="2" t="str">
        <f>VLOOKUP($F127,domain!$B:$D,3,FALSE)</f>
        <v>VARCHAR(32)</v>
      </c>
      <c r="I127" s="34" t="s">
        <v>30</v>
      </c>
      <c r="J127" s="2"/>
      <c r="K127" s="34"/>
      <c r="L127" s="2"/>
      <c r="M127" s="2"/>
      <c r="N127" s="26" t="str">
        <f t="shared" si="1"/>
        <v xml:space="preserve">  , RGST_ID VARCHAR(32) NOT NULL COMMENT '등록 ID'</v>
      </c>
      <c r="O127" s="26"/>
    </row>
    <row r="128" spans="1:15" x14ac:dyDescent="0.35">
      <c r="A128" s="34">
        <v>126</v>
      </c>
      <c r="B128" s="34" t="str">
        <f>VLOOKUP($C128,table!$B:$D,3,FALSE)</f>
        <v>관리자</v>
      </c>
      <c r="C128" s="2" t="s">
        <v>954</v>
      </c>
      <c r="D128" s="31" t="str">
        <f>VLOOKUP($C128,table!$B:$D,2,FALSE)</f>
        <v>T_GROUP_AUTH</v>
      </c>
      <c r="E128" s="34">
        <v>7</v>
      </c>
      <c r="F128" s="55" t="s">
        <v>377</v>
      </c>
      <c r="G128" s="2" t="str">
        <f>VLOOKUP($F128,domain!$B:$D,2,FALSE)</f>
        <v>RGST_DT</v>
      </c>
      <c r="H128" s="2" t="str">
        <f>VLOOKUP($F128,domain!$B:$D,3,FALSE)</f>
        <v>TIMESTAMP</v>
      </c>
      <c r="I128" s="34" t="s">
        <v>30</v>
      </c>
      <c r="J128" s="2" t="s">
        <v>154</v>
      </c>
      <c r="K128" s="34"/>
      <c r="L128" s="2"/>
      <c r="M128" s="2"/>
      <c r="N128" s="26" t="str">
        <f t="shared" si="1"/>
        <v xml:space="preserve">  , RGST_DT TIMESTAMP DEFAULT CURRENT_TIMESTAMP NOT NULL COMMENT '등록 일시'</v>
      </c>
      <c r="O128" s="26"/>
    </row>
    <row r="129" spans="1:15" x14ac:dyDescent="0.35">
      <c r="A129" s="34">
        <v>127</v>
      </c>
      <c r="B129" s="34" t="str">
        <f>VLOOKUP($C129,table!$B:$D,3,FALSE)</f>
        <v>관리자</v>
      </c>
      <c r="C129" s="2" t="s">
        <v>954</v>
      </c>
      <c r="D129" s="31" t="str">
        <f>VLOOKUP($C129,table!$B:$D,2,FALSE)</f>
        <v>T_GROUP_AUTH</v>
      </c>
      <c r="E129" s="34">
        <v>8</v>
      </c>
      <c r="F129" s="55" t="s">
        <v>84</v>
      </c>
      <c r="G129" s="2" t="str">
        <f>VLOOKUP($F129,domain!$B:$D,2,FALSE)</f>
        <v>MODI_ID</v>
      </c>
      <c r="H129" s="2" t="str">
        <f>VLOOKUP($F129,domain!$B:$D,3,FALSE)</f>
        <v>VARCHAR(32)</v>
      </c>
      <c r="I129" s="34" t="s">
        <v>30</v>
      </c>
      <c r="J129" s="2"/>
      <c r="K129" s="34"/>
      <c r="L129" s="2"/>
      <c r="M129" s="2"/>
      <c r="N129" s="26" t="str">
        <f t="shared" si="1"/>
        <v xml:space="preserve">  , MODI_ID VARCHAR(32) NOT NULL COMMENT '수정 ID'</v>
      </c>
      <c r="O129" s="26"/>
    </row>
    <row r="130" spans="1:15" x14ac:dyDescent="0.35">
      <c r="A130" s="34">
        <v>128</v>
      </c>
      <c r="B130" s="34" t="str">
        <f>VLOOKUP($C130,table!$B:$D,3,FALSE)</f>
        <v>관리자</v>
      </c>
      <c r="C130" s="2" t="s">
        <v>954</v>
      </c>
      <c r="D130" s="31" t="str">
        <f>VLOOKUP($C130,table!$B:$D,2,FALSE)</f>
        <v>T_GROUP_AUTH</v>
      </c>
      <c r="E130" s="34">
        <v>9</v>
      </c>
      <c r="F130" s="55" t="s">
        <v>88</v>
      </c>
      <c r="G130" s="2" t="str">
        <f>VLOOKUP($F130,domain!$B:$D,2,FALSE)</f>
        <v>MODI_DT</v>
      </c>
      <c r="H130" s="2" t="str">
        <f>VLOOKUP($F130,domain!$B:$D,3,FALSE)</f>
        <v>TIMESTAMP</v>
      </c>
      <c r="I130" s="34" t="s">
        <v>30</v>
      </c>
      <c r="J130" s="2" t="s">
        <v>154</v>
      </c>
      <c r="K130" s="34"/>
      <c r="L130" s="2"/>
      <c r="M130" s="2"/>
      <c r="N130" s="26" t="str">
        <f t="shared" si="1"/>
        <v xml:space="preserve">  , MODI_DT TIMESTAMP DEFAULT CURRENT_TIMESTAMP NOT NULL COMMENT '수정 일시'</v>
      </c>
      <c r="O130" s="26"/>
    </row>
    <row r="131" spans="1:15" x14ac:dyDescent="0.35">
      <c r="A131" s="34">
        <v>129</v>
      </c>
      <c r="B131" s="114" t="str">
        <f>VLOOKUP($C131,table!$B:$D,3,FALSE)</f>
        <v>관리자</v>
      </c>
      <c r="C131" s="43" t="s">
        <v>977</v>
      </c>
      <c r="D131" s="31" t="str">
        <f>VLOOKUP($C131,table!$B:$D,2,FALSE)</f>
        <v>T_GROUP_MENU</v>
      </c>
      <c r="E131" s="114">
        <v>1</v>
      </c>
      <c r="F131" s="56" t="s">
        <v>60</v>
      </c>
      <c r="G131" s="43" t="str">
        <f>VLOOKUP($F131,domain!$B:$D,2,FALSE)</f>
        <v>MENU_ID</v>
      </c>
      <c r="H131" s="43" t="str">
        <f>VLOOKUP($F131,domain!$B:$D,3,FALSE)</f>
        <v>VARCHAR(16)</v>
      </c>
      <c r="I131" s="42" t="s">
        <v>30</v>
      </c>
      <c r="J131" s="43"/>
      <c r="K131" s="80">
        <v>1</v>
      </c>
      <c r="L131" s="43"/>
      <c r="M131" s="43"/>
      <c r="N131" s="26" t="str">
        <f t="shared" si="1"/>
        <v xml:space="preserve">    MENU_ID VARCHAR(16) NOT NULL COMMENT '메뉴 ID'</v>
      </c>
      <c r="O131" s="26"/>
    </row>
    <row r="132" spans="1:15" x14ac:dyDescent="0.35">
      <c r="A132" s="34">
        <v>130</v>
      </c>
      <c r="B132" s="114" t="str">
        <f>VLOOKUP($C132,table!$B:$D,3,FALSE)</f>
        <v>관리자</v>
      </c>
      <c r="C132" s="43" t="s">
        <v>977</v>
      </c>
      <c r="D132" s="31" t="str">
        <f>VLOOKUP($C132,table!$B:$D,2,FALSE)</f>
        <v>T_GROUP_MENU</v>
      </c>
      <c r="E132" s="114">
        <v>2</v>
      </c>
      <c r="F132" s="56" t="s">
        <v>82</v>
      </c>
      <c r="G132" s="43" t="str">
        <f>VLOOKUP($F132,domain!$B:$D,2,FALSE)</f>
        <v>UP_MENU_ID</v>
      </c>
      <c r="H132" s="43" t="str">
        <f>VLOOKUP($F132,domain!$B:$D,3,FALSE)</f>
        <v>VARCHAR(16)</v>
      </c>
      <c r="I132" s="42" t="s">
        <v>29</v>
      </c>
      <c r="J132" s="43"/>
      <c r="K132" s="80"/>
      <c r="L132" s="43"/>
      <c r="M132" s="43"/>
      <c r="N132" s="26" t="str">
        <f t="shared" si="1"/>
        <v xml:space="preserve">  , UP_MENU_ID VARCHAR(16) COMMENT '상위 메뉴 ID'</v>
      </c>
      <c r="O132" s="26"/>
    </row>
    <row r="133" spans="1:15" x14ac:dyDescent="0.35">
      <c r="A133" s="34">
        <v>131</v>
      </c>
      <c r="B133" s="114" t="str">
        <f>VLOOKUP($C133,table!$B:$D,3,FALSE)</f>
        <v>관리자</v>
      </c>
      <c r="C133" s="43" t="s">
        <v>977</v>
      </c>
      <c r="D133" s="31" t="str">
        <f>VLOOKUP($C133,table!$B:$D,2,FALSE)</f>
        <v>T_GROUP_MENU</v>
      </c>
      <c r="E133" s="114">
        <v>3</v>
      </c>
      <c r="F133" s="56" t="s">
        <v>64</v>
      </c>
      <c r="G133" s="43" t="str">
        <f>VLOOKUP($F133,domain!$B:$D,2,FALSE)</f>
        <v>MENU_NM</v>
      </c>
      <c r="H133" s="43" t="str">
        <f>VLOOKUP($F133,domain!$B:$D,3,FALSE)</f>
        <v>VARCHAR(100)</v>
      </c>
      <c r="I133" s="42" t="s">
        <v>29</v>
      </c>
      <c r="J133" s="43"/>
      <c r="K133" s="80"/>
      <c r="L133" s="43"/>
      <c r="M133" s="43"/>
      <c r="N133" s="26" t="str">
        <f t="shared" ref="N133:N175" si="2">IF(E133=1,"    ","  , ")&amp;G133&amp;" "&amp;H133&amp;IF(J133="",""," "&amp;J133)&amp;IF(I133="N"," NOT NULL","")&amp;" COMMENT '"&amp;F133&amp;IF(L133="",""," "&amp;L133)&amp;"'"</f>
        <v xml:space="preserve">  , MENU_NM VARCHAR(100) COMMENT '메뉴 명'</v>
      </c>
      <c r="O133" s="26"/>
    </row>
    <row r="134" spans="1:15" x14ac:dyDescent="0.35">
      <c r="A134" s="34">
        <v>132</v>
      </c>
      <c r="B134" s="114" t="str">
        <f>VLOOKUP($C134,table!$B:$D,3,FALSE)</f>
        <v>관리자</v>
      </c>
      <c r="C134" s="43" t="s">
        <v>977</v>
      </c>
      <c r="D134" s="31" t="str">
        <f>VLOOKUP($C134,table!$B:$D,2,FALSE)</f>
        <v>T_GROUP_MENU</v>
      </c>
      <c r="E134" s="114">
        <v>4</v>
      </c>
      <c r="F134" s="56" t="s">
        <v>61</v>
      </c>
      <c r="G134" s="43" t="str">
        <f>VLOOKUP($F134,domain!$B:$D,2,FALSE)</f>
        <v>MENU_URL</v>
      </c>
      <c r="H134" s="43" t="str">
        <f>VLOOKUP($F134,domain!$B:$D,3,FALSE)</f>
        <v>VARCHAR(256)</v>
      </c>
      <c r="I134" s="42" t="s">
        <v>29</v>
      </c>
      <c r="J134" s="43"/>
      <c r="K134" s="80"/>
      <c r="L134" s="43"/>
      <c r="M134" s="43"/>
      <c r="N134" s="26" t="str">
        <f t="shared" si="2"/>
        <v xml:space="preserve">  , MENU_URL VARCHAR(256) COMMENT '메뉴 URL'</v>
      </c>
      <c r="O134" s="26"/>
    </row>
    <row r="135" spans="1:15" s="25" customFormat="1" x14ac:dyDescent="0.35">
      <c r="A135" s="34">
        <v>133</v>
      </c>
      <c r="B135" s="114" t="str">
        <f>VLOOKUP($C135,table!$B:$D,3,FALSE)</f>
        <v>관리자</v>
      </c>
      <c r="C135" s="43" t="s">
        <v>977</v>
      </c>
      <c r="D135" s="31" t="str">
        <f>VLOOKUP($C135,table!$B:$D,2,FALSE)</f>
        <v>T_GROUP_MENU</v>
      </c>
      <c r="E135" s="114">
        <v>5</v>
      </c>
      <c r="F135" s="56" t="s">
        <v>65</v>
      </c>
      <c r="G135" s="43" t="str">
        <f>VLOOKUP($F135,domain!$B:$D,2,FALSE)</f>
        <v>MENU_DSC</v>
      </c>
      <c r="H135" s="43" t="str">
        <f>VLOOKUP($F135,domain!$B:$D,3,FALSE)</f>
        <v>VARCHAR(1000)</v>
      </c>
      <c r="I135" s="42" t="s">
        <v>29</v>
      </c>
      <c r="J135" s="43"/>
      <c r="K135" s="80"/>
      <c r="L135" s="43"/>
      <c r="M135" s="43"/>
      <c r="N135" s="26" t="str">
        <f t="shared" si="2"/>
        <v xml:space="preserve">  , MENU_DSC VARCHAR(1000) COMMENT '메뉴 설명'</v>
      </c>
      <c r="O135" s="26"/>
    </row>
    <row r="136" spans="1:15" s="25" customFormat="1" x14ac:dyDescent="0.35">
      <c r="A136" s="34">
        <v>134</v>
      </c>
      <c r="B136" s="114" t="str">
        <f>VLOOKUP($C136,table!$B:$D,3,FALSE)</f>
        <v>관리자</v>
      </c>
      <c r="C136" s="43" t="s">
        <v>977</v>
      </c>
      <c r="D136" s="31" t="str">
        <f>VLOOKUP($C136,table!$B:$D,2,FALSE)</f>
        <v>T_GROUP_MENU</v>
      </c>
      <c r="E136" s="114">
        <v>6</v>
      </c>
      <c r="F136" s="56" t="s">
        <v>94</v>
      </c>
      <c r="G136" s="43" t="str">
        <f>VLOOKUP($F136,domain!$B:$D,2,FALSE)</f>
        <v>ORD_SEQ</v>
      </c>
      <c r="H136" s="43" t="str">
        <f>VLOOKUP($F136,domain!$B:$D,3,FALSE)</f>
        <v>NUMERIC(5,0)</v>
      </c>
      <c r="I136" s="42" t="s">
        <v>29</v>
      </c>
      <c r="J136" s="43"/>
      <c r="K136" s="80"/>
      <c r="L136" s="43"/>
      <c r="M136" s="43"/>
      <c r="N136" s="26" t="str">
        <f t="shared" si="2"/>
        <v xml:space="preserve">  , ORD_SEQ NUMERIC(5,0) COMMENT '정렬 순서'</v>
      </c>
      <c r="O136" s="26"/>
    </row>
    <row r="137" spans="1:15" s="25" customFormat="1" x14ac:dyDescent="0.35">
      <c r="A137" s="34">
        <v>135</v>
      </c>
      <c r="B137" s="114" t="str">
        <f>VLOOKUP($C137,table!$B:$D,3,FALSE)</f>
        <v>관리자</v>
      </c>
      <c r="C137" s="43" t="s">
        <v>977</v>
      </c>
      <c r="D137" s="31" t="str">
        <f>VLOOKUP($C137,table!$B:$D,2,FALSE)</f>
        <v>T_GROUP_MENU</v>
      </c>
      <c r="E137" s="114">
        <v>7</v>
      </c>
      <c r="F137" s="56" t="s">
        <v>62</v>
      </c>
      <c r="G137" s="43" t="str">
        <f>VLOOKUP($F137,domain!$B:$D,2,FALSE)</f>
        <v>MENU_SE</v>
      </c>
      <c r="H137" s="43" t="str">
        <f>VLOOKUP($F137,domain!$B:$D,3,FALSE)</f>
        <v>VARCHAR(32)</v>
      </c>
      <c r="I137" s="42" t="s">
        <v>29</v>
      </c>
      <c r="J137" s="43" t="s">
        <v>153</v>
      </c>
      <c r="K137" s="80"/>
      <c r="L137" s="43" t="s">
        <v>359</v>
      </c>
      <c r="M137" s="43"/>
      <c r="N137" s="26" t="str">
        <f t="shared" si="2"/>
        <v xml:space="preserve">  , MENU_SE VARCHAR(32) DEFAULT 'M' COMMENT '메뉴 구분 CODE GROUP_ID: MENU_SE'</v>
      </c>
      <c r="O137" s="26"/>
    </row>
    <row r="138" spans="1:15" x14ac:dyDescent="0.35">
      <c r="A138" s="34">
        <v>136</v>
      </c>
      <c r="B138" s="114" t="str">
        <f>VLOOKUP($C138,table!$B:$D,3,FALSE)</f>
        <v>관리자</v>
      </c>
      <c r="C138" s="43" t="s">
        <v>977</v>
      </c>
      <c r="D138" s="31" t="str">
        <f>VLOOKUP($C138,table!$B:$D,2,FALSE)</f>
        <v>T_GROUP_MENU</v>
      </c>
      <c r="E138" s="114">
        <v>8</v>
      </c>
      <c r="F138" s="56" t="s">
        <v>323</v>
      </c>
      <c r="G138" s="43" t="str">
        <f>VLOOKUP($F138,domain!$B:$D,2,FALSE)</f>
        <v>MENU_ATTR</v>
      </c>
      <c r="H138" s="43" t="str">
        <f>VLOOKUP($F138,domain!$B:$D,3,FALSE)</f>
        <v>JSON</v>
      </c>
      <c r="I138" s="42" t="s">
        <v>29</v>
      </c>
      <c r="J138" s="43"/>
      <c r="K138" s="80"/>
      <c r="L138" s="43"/>
      <c r="M138" s="43"/>
      <c r="N138" s="26" t="str">
        <f t="shared" si="2"/>
        <v xml:space="preserve">  , MENU_ATTR JSON COMMENT '메뉴 속성'</v>
      </c>
      <c r="O138" s="26"/>
    </row>
    <row r="139" spans="1:15" x14ac:dyDescent="0.35">
      <c r="A139" s="34">
        <v>137</v>
      </c>
      <c r="B139" s="114" t="str">
        <f>VLOOKUP($C139,table!$B:$D,3,FALSE)</f>
        <v>관리자</v>
      </c>
      <c r="C139" s="43" t="s">
        <v>977</v>
      </c>
      <c r="D139" s="31" t="str">
        <f>VLOOKUP($C139,table!$B:$D,2,FALSE)</f>
        <v>T_GROUP_MENU</v>
      </c>
      <c r="E139" s="114">
        <v>9</v>
      </c>
      <c r="F139" s="56" t="s">
        <v>75</v>
      </c>
      <c r="G139" s="43" t="str">
        <f>VLOOKUP($F139,domain!$B:$D,2,FALSE)</f>
        <v>USE_YN</v>
      </c>
      <c r="H139" s="43" t="str">
        <f>VLOOKUP($F139,domain!$B:$D,3,FALSE)</f>
        <v>VARCHAR(1)</v>
      </c>
      <c r="I139" s="42" t="s">
        <v>29</v>
      </c>
      <c r="J139" s="43" t="s">
        <v>152</v>
      </c>
      <c r="K139" s="80"/>
      <c r="L139" s="43"/>
      <c r="M139" s="43"/>
      <c r="N139" s="26" t="str">
        <f t="shared" si="2"/>
        <v xml:space="preserve">  , USE_YN VARCHAR(1) DEFAULT 'N' COMMENT '사용 여부'</v>
      </c>
      <c r="O139" s="26"/>
    </row>
    <row r="140" spans="1:15" s="26" customFormat="1" x14ac:dyDescent="0.35">
      <c r="A140" s="34">
        <v>138</v>
      </c>
      <c r="B140" s="114" t="str">
        <f>VLOOKUP($C140,table!$B:$D,3,FALSE)</f>
        <v>관리자</v>
      </c>
      <c r="C140" s="43" t="s">
        <v>977</v>
      </c>
      <c r="D140" s="31" t="str">
        <f>VLOOKUP($C140,table!$B:$D,2,FALSE)</f>
        <v>T_GROUP_MENU</v>
      </c>
      <c r="E140" s="114">
        <v>10</v>
      </c>
      <c r="F140" s="56" t="s">
        <v>1050</v>
      </c>
      <c r="G140" s="43" t="str">
        <f>VLOOKUP($F140,domain!$B:$D,2,FALSE)</f>
        <v>ICON_NM</v>
      </c>
      <c r="H140" s="43" t="str">
        <f>VLOOKUP($F140,domain!$B:$D,3,FALSE)</f>
        <v>VARCHAR(16)</v>
      </c>
      <c r="I140" s="64" t="s">
        <v>171</v>
      </c>
      <c r="J140" s="43"/>
      <c r="K140" s="80"/>
      <c r="L140" s="43"/>
      <c r="M140" s="43"/>
      <c r="N140" s="26" t="str">
        <f t="shared" si="2"/>
        <v xml:space="preserve">  , ICON_NM VARCHAR(16) COMMENT '아이콘 명'</v>
      </c>
    </row>
    <row r="141" spans="1:15" x14ac:dyDescent="0.35">
      <c r="A141" s="34">
        <v>139</v>
      </c>
      <c r="B141" s="114" t="str">
        <f>VLOOKUP($C141,table!$B:$D,3,FALSE)</f>
        <v>관리자</v>
      </c>
      <c r="C141" s="43" t="s">
        <v>977</v>
      </c>
      <c r="D141" s="31" t="str">
        <f>VLOOKUP($C141,table!$B:$D,2,FALSE)</f>
        <v>T_GROUP_MENU</v>
      </c>
      <c r="E141" s="114">
        <v>10</v>
      </c>
      <c r="F141" s="56" t="s">
        <v>57</v>
      </c>
      <c r="G141" s="43" t="str">
        <f>VLOOKUP($F141,domain!$B:$D,2,FALSE)</f>
        <v>RGST_ID</v>
      </c>
      <c r="H141" s="43" t="str">
        <f>VLOOKUP($F141,domain!$B:$D,3,FALSE)</f>
        <v>VARCHAR(32)</v>
      </c>
      <c r="I141" s="42" t="s">
        <v>30</v>
      </c>
      <c r="J141" s="43"/>
      <c r="K141" s="80"/>
      <c r="L141" s="43"/>
      <c r="M141" s="43"/>
      <c r="N141" s="26" t="str">
        <f t="shared" si="2"/>
        <v xml:space="preserve">  , RGST_ID VARCHAR(32) NOT NULL COMMENT '등록 ID'</v>
      </c>
      <c r="O141" s="26"/>
    </row>
    <row r="142" spans="1:15" x14ac:dyDescent="0.35">
      <c r="A142" s="34">
        <v>140</v>
      </c>
      <c r="B142" s="114" t="str">
        <f>VLOOKUP($C142,table!$B:$D,3,FALSE)</f>
        <v>관리자</v>
      </c>
      <c r="C142" s="43" t="s">
        <v>977</v>
      </c>
      <c r="D142" s="31" t="str">
        <f>VLOOKUP($C142,table!$B:$D,2,FALSE)</f>
        <v>T_GROUP_MENU</v>
      </c>
      <c r="E142" s="114">
        <v>11</v>
      </c>
      <c r="F142" s="56" t="s">
        <v>377</v>
      </c>
      <c r="G142" s="43" t="str">
        <f>VLOOKUP($F142,domain!$B:$D,2,FALSE)</f>
        <v>RGST_DT</v>
      </c>
      <c r="H142" s="43" t="str">
        <f>VLOOKUP($F142,domain!$B:$D,3,FALSE)</f>
        <v>TIMESTAMP</v>
      </c>
      <c r="I142" s="42" t="s">
        <v>30</v>
      </c>
      <c r="J142" s="43" t="s">
        <v>154</v>
      </c>
      <c r="K142" s="80"/>
      <c r="L142" s="43"/>
      <c r="M142" s="43"/>
      <c r="N142" s="26" t="str">
        <f t="shared" si="2"/>
        <v xml:space="preserve">  , RGST_DT TIMESTAMP DEFAULT CURRENT_TIMESTAMP NOT NULL COMMENT '등록 일시'</v>
      </c>
      <c r="O142" s="26"/>
    </row>
    <row r="143" spans="1:15" x14ac:dyDescent="0.35">
      <c r="A143" s="34">
        <v>141</v>
      </c>
      <c r="B143" s="114" t="str">
        <f>VLOOKUP($C143,table!$B:$D,3,FALSE)</f>
        <v>관리자</v>
      </c>
      <c r="C143" s="43" t="s">
        <v>977</v>
      </c>
      <c r="D143" s="31" t="str">
        <f>VLOOKUP($C143,table!$B:$D,2,FALSE)</f>
        <v>T_GROUP_MENU</v>
      </c>
      <c r="E143" s="114">
        <v>12</v>
      </c>
      <c r="F143" s="56" t="s">
        <v>84</v>
      </c>
      <c r="G143" s="43" t="str">
        <f>VLOOKUP($F143,domain!$B:$D,2,FALSE)</f>
        <v>MODI_ID</v>
      </c>
      <c r="H143" s="43" t="str">
        <f>VLOOKUP($F143,domain!$B:$D,3,FALSE)</f>
        <v>VARCHAR(32)</v>
      </c>
      <c r="I143" s="42" t="s">
        <v>30</v>
      </c>
      <c r="J143" s="43"/>
      <c r="K143" s="80"/>
      <c r="L143" s="43"/>
      <c r="M143" s="43"/>
      <c r="N143" s="26" t="str">
        <f t="shared" si="2"/>
        <v xml:space="preserve">  , MODI_ID VARCHAR(32) NOT NULL COMMENT '수정 ID'</v>
      </c>
      <c r="O143" s="26"/>
    </row>
    <row r="144" spans="1:15" x14ac:dyDescent="0.35">
      <c r="A144" s="34">
        <v>142</v>
      </c>
      <c r="B144" s="114" t="str">
        <f>VLOOKUP($C144,table!$B:$D,3,FALSE)</f>
        <v>관리자</v>
      </c>
      <c r="C144" s="43" t="s">
        <v>977</v>
      </c>
      <c r="D144" s="31" t="str">
        <f>VLOOKUP($C144,table!$B:$D,2,FALSE)</f>
        <v>T_GROUP_MENU</v>
      </c>
      <c r="E144" s="114">
        <v>13</v>
      </c>
      <c r="F144" s="56" t="s">
        <v>88</v>
      </c>
      <c r="G144" s="43" t="str">
        <f>VLOOKUP($F144,domain!$B:$D,2,FALSE)</f>
        <v>MODI_DT</v>
      </c>
      <c r="H144" s="43" t="str">
        <f>VLOOKUP($F144,domain!$B:$D,3,FALSE)</f>
        <v>TIMESTAMP</v>
      </c>
      <c r="I144" s="42" t="s">
        <v>30</v>
      </c>
      <c r="J144" s="43" t="s">
        <v>154</v>
      </c>
      <c r="K144" s="80"/>
      <c r="L144" s="43"/>
      <c r="M144" s="43"/>
      <c r="N144" s="26" t="str">
        <f t="shared" si="2"/>
        <v xml:space="preserve">  , MODI_DT TIMESTAMP DEFAULT CURRENT_TIMESTAMP NOT NULL COMMENT '수정 일시'</v>
      </c>
      <c r="O144" s="26"/>
    </row>
    <row r="145" spans="1:14" s="51" customFormat="1" x14ac:dyDescent="0.35">
      <c r="A145" s="34">
        <v>143</v>
      </c>
      <c r="B145" s="13" t="str">
        <f>VLOOKUP($C145,table!$B:$D,3,FALSE)</f>
        <v>공통</v>
      </c>
      <c r="C145" s="5" t="s">
        <v>28</v>
      </c>
      <c r="D145" s="69" t="str">
        <f>VLOOKUP($C145,table!$B:$D,2,FALSE)</f>
        <v>T_PSTN</v>
      </c>
      <c r="E145" s="13">
        <v>1</v>
      </c>
      <c r="F145" s="57" t="s">
        <v>101</v>
      </c>
      <c r="G145" s="5" t="str">
        <f>VLOOKUP($F145,domain!$B:$D,2,FALSE)</f>
        <v>PSTN_CODE</v>
      </c>
      <c r="H145" s="5" t="str">
        <f>VLOOKUP($F145,domain!$B:$D,3,FALSE)</f>
        <v>VARCHAR(16)</v>
      </c>
      <c r="I145" s="13" t="s">
        <v>30</v>
      </c>
      <c r="J145" s="5"/>
      <c r="K145" s="13">
        <v>1</v>
      </c>
      <c r="L145" s="5"/>
      <c r="M145" s="5"/>
      <c r="N145" s="51" t="str">
        <f t="shared" si="2"/>
        <v xml:space="preserve">    PSTN_CODE VARCHAR(16) NOT NULL COMMENT '직위 코드'</v>
      </c>
    </row>
    <row r="146" spans="1:14" s="51" customFormat="1" x14ac:dyDescent="0.35">
      <c r="A146" s="34">
        <v>144</v>
      </c>
      <c r="B146" s="13" t="str">
        <f>VLOOKUP($C146,table!$B:$D,3,FALSE)</f>
        <v>공통</v>
      </c>
      <c r="C146" s="5" t="s">
        <v>28</v>
      </c>
      <c r="D146" s="69" t="str">
        <f>VLOOKUP($C146,table!$B:$D,2,FALSE)</f>
        <v>T_PSTN</v>
      </c>
      <c r="E146" s="13">
        <v>2</v>
      </c>
      <c r="F146" s="57" t="s">
        <v>99</v>
      </c>
      <c r="G146" s="5" t="str">
        <f>VLOOKUP($F146,domain!$B:$D,2,FALSE)</f>
        <v>PSTN_NM</v>
      </c>
      <c r="H146" s="5" t="str">
        <f>VLOOKUP($F146,domain!$B:$D,3,FALSE)</f>
        <v>VARCHAR(100)</v>
      </c>
      <c r="I146" s="13" t="s">
        <v>29</v>
      </c>
      <c r="J146" s="5"/>
      <c r="K146" s="13"/>
      <c r="L146" s="5"/>
      <c r="M146" s="5"/>
      <c r="N146" s="51" t="str">
        <f t="shared" si="2"/>
        <v xml:space="preserve">  , PSTN_NM VARCHAR(100) COMMENT '직위 명'</v>
      </c>
    </row>
    <row r="147" spans="1:14" s="51" customFormat="1" x14ac:dyDescent="0.35">
      <c r="A147" s="34">
        <v>145</v>
      </c>
      <c r="B147" s="13" t="str">
        <f>VLOOKUP($C147,table!$B:$D,3,FALSE)</f>
        <v>공통</v>
      </c>
      <c r="C147" s="5" t="s">
        <v>28</v>
      </c>
      <c r="D147" s="69" t="str">
        <f>VLOOKUP($C147,table!$B:$D,2,FALSE)</f>
        <v>T_PSTN</v>
      </c>
      <c r="E147" s="13">
        <v>3</v>
      </c>
      <c r="F147" s="57" t="s">
        <v>75</v>
      </c>
      <c r="G147" s="5" t="str">
        <f>VLOOKUP($F147,domain!$B:$D,2,FALSE)</f>
        <v>USE_YN</v>
      </c>
      <c r="H147" s="5" t="str">
        <f>VLOOKUP($F147,domain!$B:$D,3,FALSE)</f>
        <v>VARCHAR(1)</v>
      </c>
      <c r="I147" s="13" t="s">
        <v>29</v>
      </c>
      <c r="J147" s="5" t="s">
        <v>152</v>
      </c>
      <c r="K147" s="13"/>
      <c r="L147" s="5"/>
      <c r="M147" s="5"/>
      <c r="N147" s="51" t="str">
        <f t="shared" si="2"/>
        <v xml:space="preserve">  , USE_YN VARCHAR(1) DEFAULT 'N' COMMENT '사용 여부'</v>
      </c>
    </row>
    <row r="148" spans="1:14" s="51" customFormat="1" x14ac:dyDescent="0.35">
      <c r="A148" s="34">
        <v>146</v>
      </c>
      <c r="B148" s="13" t="str">
        <f>VLOOKUP($C148,table!$B:$D,3,FALSE)</f>
        <v>공통</v>
      </c>
      <c r="C148" s="5" t="s">
        <v>28</v>
      </c>
      <c r="D148" s="69" t="str">
        <f>VLOOKUP($C148,table!$B:$D,2,FALSE)</f>
        <v>T_PSTN</v>
      </c>
      <c r="E148" s="13">
        <v>4</v>
      </c>
      <c r="F148" s="57" t="s">
        <v>86</v>
      </c>
      <c r="G148" s="5" t="str">
        <f>VLOOKUP($F148,domain!$B:$D,2,FALSE)</f>
        <v>MODI_SE</v>
      </c>
      <c r="H148" s="5" t="str">
        <f>VLOOKUP($F148,domain!$B:$D,3,FALSE)</f>
        <v>VARCHAR(32)</v>
      </c>
      <c r="I148" s="13" t="s">
        <v>29</v>
      </c>
      <c r="J148" s="5"/>
      <c r="K148" s="13"/>
      <c r="L148" s="5" t="s">
        <v>458</v>
      </c>
      <c r="M148" s="5"/>
      <c r="N148" s="51" t="str">
        <f t="shared" si="2"/>
        <v xml:space="preserve">  , MODI_SE VARCHAR(32) COMMENT '수정 구분 I: 등록 / U: 수정 / D: 삭제 / C: 완료 / R: 삭제완료'</v>
      </c>
    </row>
    <row r="149" spans="1:14" s="51" customFormat="1" x14ac:dyDescent="0.35">
      <c r="A149" s="34">
        <v>147</v>
      </c>
      <c r="B149" s="13" t="str">
        <f>VLOOKUP($C149,table!$B:$D,3,FALSE)</f>
        <v>공통</v>
      </c>
      <c r="C149" s="5" t="s">
        <v>28</v>
      </c>
      <c r="D149" s="69" t="str">
        <f>VLOOKUP($C149,table!$B:$D,2,FALSE)</f>
        <v>T_PSTN</v>
      </c>
      <c r="E149" s="13">
        <v>5</v>
      </c>
      <c r="F149" s="57" t="s">
        <v>57</v>
      </c>
      <c r="G149" s="5" t="str">
        <f>VLOOKUP($F149,domain!$B:$D,2,FALSE)</f>
        <v>RGST_ID</v>
      </c>
      <c r="H149" s="5" t="str">
        <f>VLOOKUP($F149,domain!$B:$D,3,FALSE)</f>
        <v>VARCHAR(32)</v>
      </c>
      <c r="I149" s="13" t="s">
        <v>30</v>
      </c>
      <c r="J149" s="5"/>
      <c r="K149" s="13"/>
      <c r="L149" s="5"/>
      <c r="M149" s="5"/>
      <c r="N149" s="51" t="str">
        <f t="shared" si="2"/>
        <v xml:space="preserve">  , RGST_ID VARCHAR(32) NOT NULL COMMENT '등록 ID'</v>
      </c>
    </row>
    <row r="150" spans="1:14" s="51" customFormat="1" x14ac:dyDescent="0.35">
      <c r="A150" s="34">
        <v>148</v>
      </c>
      <c r="B150" s="13" t="str">
        <f>VLOOKUP($C150,table!$B:$D,3,FALSE)</f>
        <v>공통</v>
      </c>
      <c r="C150" s="5" t="s">
        <v>28</v>
      </c>
      <c r="D150" s="69" t="str">
        <f>VLOOKUP($C150,table!$B:$D,2,FALSE)</f>
        <v>T_PSTN</v>
      </c>
      <c r="E150" s="13">
        <v>6</v>
      </c>
      <c r="F150" s="57" t="s">
        <v>377</v>
      </c>
      <c r="G150" s="5" t="str">
        <f>VLOOKUP($F150,domain!$B:$D,2,FALSE)</f>
        <v>RGST_DT</v>
      </c>
      <c r="H150" s="5" t="str">
        <f>VLOOKUP($F150,domain!$B:$D,3,FALSE)</f>
        <v>TIMESTAMP</v>
      </c>
      <c r="I150" s="13" t="s">
        <v>30</v>
      </c>
      <c r="J150" s="5" t="s">
        <v>154</v>
      </c>
      <c r="K150" s="13"/>
      <c r="L150" s="5"/>
      <c r="M150" s="5"/>
      <c r="N150" s="51" t="str">
        <f t="shared" si="2"/>
        <v xml:space="preserve">  , RGST_DT TIMESTAMP DEFAULT CURRENT_TIMESTAMP NOT NULL COMMENT '등록 일시'</v>
      </c>
    </row>
    <row r="151" spans="1:14" s="51" customFormat="1" x14ac:dyDescent="0.35">
      <c r="A151" s="34">
        <v>149</v>
      </c>
      <c r="B151" s="13" t="str">
        <f>VLOOKUP($C151,table!$B:$D,3,FALSE)</f>
        <v>공통</v>
      </c>
      <c r="C151" s="5" t="s">
        <v>28</v>
      </c>
      <c r="D151" s="69" t="str">
        <f>VLOOKUP($C151,table!$B:$D,2,FALSE)</f>
        <v>T_PSTN</v>
      </c>
      <c r="E151" s="13">
        <v>7</v>
      </c>
      <c r="F151" s="57" t="s">
        <v>84</v>
      </c>
      <c r="G151" s="5" t="str">
        <f>VLOOKUP($F151,domain!$B:$D,2,FALSE)</f>
        <v>MODI_ID</v>
      </c>
      <c r="H151" s="5" t="str">
        <f>VLOOKUP($F151,domain!$B:$D,3,FALSE)</f>
        <v>VARCHAR(32)</v>
      </c>
      <c r="I151" s="13" t="s">
        <v>30</v>
      </c>
      <c r="J151" s="5"/>
      <c r="K151" s="13"/>
      <c r="L151" s="5"/>
      <c r="M151" s="5"/>
      <c r="N151" s="51" t="str">
        <f t="shared" si="2"/>
        <v xml:space="preserve">  , MODI_ID VARCHAR(32) NOT NULL COMMENT '수정 ID'</v>
      </c>
    </row>
    <row r="152" spans="1:14" s="51" customFormat="1" x14ac:dyDescent="0.35">
      <c r="A152" s="34">
        <v>150</v>
      </c>
      <c r="B152" s="13" t="str">
        <f>VLOOKUP($C152,table!$B:$D,3,FALSE)</f>
        <v>공통</v>
      </c>
      <c r="C152" s="5" t="s">
        <v>28</v>
      </c>
      <c r="D152" s="69" t="str">
        <f>VLOOKUP($C152,table!$B:$D,2,FALSE)</f>
        <v>T_PSTN</v>
      </c>
      <c r="E152" s="13">
        <v>8</v>
      </c>
      <c r="F152" s="57" t="s">
        <v>88</v>
      </c>
      <c r="G152" s="5" t="str">
        <f>VLOOKUP($F152,domain!$B:$D,2,FALSE)</f>
        <v>MODI_DT</v>
      </c>
      <c r="H152" s="5" t="str">
        <f>VLOOKUP($F152,domain!$B:$D,3,FALSE)</f>
        <v>TIMESTAMP</v>
      </c>
      <c r="I152" s="13" t="s">
        <v>30</v>
      </c>
      <c r="J152" s="5" t="s">
        <v>154</v>
      </c>
      <c r="K152" s="13"/>
      <c r="L152" s="5"/>
      <c r="M152" s="5"/>
      <c r="N152" s="51" t="str">
        <f t="shared" si="2"/>
        <v xml:space="preserve">  , MODI_DT TIMESTAMP DEFAULT CURRENT_TIMESTAMP NOT NULL COMMENT '수정 일시'</v>
      </c>
    </row>
    <row r="153" spans="1:14" s="50" customFormat="1" x14ac:dyDescent="0.35">
      <c r="A153" s="34">
        <v>151</v>
      </c>
      <c r="B153" s="114" t="str">
        <f>VLOOKUP($C153,table!$B:$D,3,FALSE)</f>
        <v>공통</v>
      </c>
      <c r="C153" s="43" t="s">
        <v>24</v>
      </c>
      <c r="D153" s="70" t="str">
        <f>VLOOKUP($C153,table!$B:$D,2,FALSE)</f>
        <v>T_USER</v>
      </c>
      <c r="E153" s="114">
        <v>1</v>
      </c>
      <c r="F153" s="56" t="s">
        <v>78</v>
      </c>
      <c r="G153" s="43" t="str">
        <f>VLOOKUP($F153,domain!$B:$D,2,FALSE)</f>
        <v>USER_ID</v>
      </c>
      <c r="H153" s="43" t="str">
        <f>VLOOKUP($F153,domain!$B:$D,3,FALSE)</f>
        <v>VARCHAR(32)</v>
      </c>
      <c r="I153" s="68" t="s">
        <v>30</v>
      </c>
      <c r="J153" s="43"/>
      <c r="K153" s="80">
        <v>1</v>
      </c>
      <c r="L153" s="43"/>
      <c r="M153" s="43"/>
      <c r="N153" s="50" t="str">
        <f t="shared" si="2"/>
        <v xml:space="preserve">    USER_ID VARCHAR(32) NOT NULL COMMENT '사용자 ID'</v>
      </c>
    </row>
    <row r="154" spans="1:14" s="50" customFormat="1" x14ac:dyDescent="0.35">
      <c r="A154" s="34">
        <v>152</v>
      </c>
      <c r="B154" s="114" t="str">
        <f>VLOOKUP($C154,table!$B:$D,3,FALSE)</f>
        <v>공통</v>
      </c>
      <c r="C154" s="43" t="s">
        <v>24</v>
      </c>
      <c r="D154" s="70" t="str">
        <f>VLOOKUP($C154,table!$B:$D,2,FALSE)</f>
        <v>T_USER</v>
      </c>
      <c r="E154" s="114">
        <v>2</v>
      </c>
      <c r="F154" s="56" t="s">
        <v>80</v>
      </c>
      <c r="G154" s="43" t="str">
        <f>VLOOKUP($F154,domain!$B:$D,2,FALSE)</f>
        <v>USER_NM</v>
      </c>
      <c r="H154" s="43" t="str">
        <f>VLOOKUP($F154,domain!$B:$D,3,FALSE)</f>
        <v>VARCHAR(100)</v>
      </c>
      <c r="I154" s="68" t="s">
        <v>172</v>
      </c>
      <c r="J154" s="43"/>
      <c r="K154" s="80"/>
      <c r="L154" s="43"/>
      <c r="M154" s="43"/>
      <c r="N154" s="50" t="str">
        <f t="shared" si="2"/>
        <v xml:space="preserve">  , USER_NM VARCHAR(100) NOT NULL COMMENT '사용자 명'</v>
      </c>
    </row>
    <row r="155" spans="1:14" s="50" customFormat="1" x14ac:dyDescent="0.35">
      <c r="A155" s="34">
        <v>153</v>
      </c>
      <c r="B155" s="114" t="str">
        <f>VLOOKUP($C155,table!$B:$D,3,FALSE)</f>
        <v>공통</v>
      </c>
      <c r="C155" s="43" t="s">
        <v>24</v>
      </c>
      <c r="D155" s="70" t="str">
        <f>VLOOKUP($C155,table!$B:$D,2,FALSE)</f>
        <v>T_USER</v>
      </c>
      <c r="E155" s="114">
        <v>3</v>
      </c>
      <c r="F155" s="56" t="s">
        <v>751</v>
      </c>
      <c r="G155" s="43" t="str">
        <f>VLOOKUP($F155,domain!$B:$D,2,FALSE)</f>
        <v>PASSWORD</v>
      </c>
      <c r="H155" s="43" t="str">
        <f>VLOOKUP($F155,domain!$B:$D,3,FALSE)</f>
        <v>VARCHAR(256)</v>
      </c>
      <c r="I155" s="68" t="s">
        <v>172</v>
      </c>
      <c r="J155" s="43"/>
      <c r="K155" s="80"/>
      <c r="L155" s="43"/>
      <c r="M155" s="43"/>
      <c r="N155" s="50" t="str">
        <f t="shared" si="2"/>
        <v xml:space="preserve">  , PASSWORD VARCHAR(256) NOT NULL COMMENT '비밀번호'</v>
      </c>
    </row>
    <row r="156" spans="1:14" s="50" customFormat="1" x14ac:dyDescent="0.35">
      <c r="A156" s="34">
        <v>154</v>
      </c>
      <c r="B156" s="114" t="str">
        <f>VLOOKUP($C156,table!$B:$D,3,FALSE)</f>
        <v>공통</v>
      </c>
      <c r="C156" s="43" t="s">
        <v>24</v>
      </c>
      <c r="D156" s="70" t="str">
        <f>VLOOKUP($C156,table!$B:$D,2,FALSE)</f>
        <v>T_USER</v>
      </c>
      <c r="E156" s="114">
        <v>3</v>
      </c>
      <c r="F156" s="56" t="s">
        <v>1095</v>
      </c>
      <c r="G156" s="43" t="str">
        <f>VLOOKUP($F156,domain!$B:$D,2,FALSE)</f>
        <v>EMAIL</v>
      </c>
      <c r="H156" s="43" t="str">
        <f>VLOOKUP($F156,domain!$B:$D,3,FALSE)</f>
        <v>VARCHAR(256)</v>
      </c>
      <c r="I156" s="68" t="s">
        <v>172</v>
      </c>
      <c r="J156" s="43"/>
      <c r="K156" s="80"/>
      <c r="L156" s="43"/>
      <c r="M156" s="43"/>
      <c r="N156" s="50" t="str">
        <f t="shared" si="2"/>
        <v xml:space="preserve">  , EMAIL VARCHAR(256) NOT NULL COMMENT '이메일'</v>
      </c>
    </row>
    <row r="157" spans="1:14" s="50" customFormat="1" x14ac:dyDescent="0.35">
      <c r="A157" s="34">
        <v>155</v>
      </c>
      <c r="B157" s="114" t="str">
        <f>VLOOKUP($C157,table!$B:$D,3,FALSE)</f>
        <v>공통</v>
      </c>
      <c r="C157" s="43" t="s">
        <v>24</v>
      </c>
      <c r="D157" s="70" t="str">
        <f>VLOOKUP($C157,table!$B:$D,2,FALSE)</f>
        <v>T_USER</v>
      </c>
      <c r="E157" s="114">
        <v>3</v>
      </c>
      <c r="F157" s="56" t="s">
        <v>1096</v>
      </c>
      <c r="G157" s="43" t="str">
        <f>VLOOKUP($F157,domain!$B:$D,2,FALSE)</f>
        <v>PHONE</v>
      </c>
      <c r="H157" s="43" t="str">
        <f>VLOOKUP($F157,domain!$B:$D,3,FALSE)</f>
        <v>VARCHAR(16)</v>
      </c>
      <c r="I157" s="68" t="s">
        <v>172</v>
      </c>
      <c r="J157" s="43"/>
      <c r="K157" s="80"/>
      <c r="L157" s="43"/>
      <c r="M157" s="43"/>
      <c r="N157" s="50" t="str">
        <f>IF(E157=1,"    ","  , ")&amp;G157&amp;" "&amp;H157&amp;IF(J157="",""," "&amp;J157)&amp;IF(I157="N"," NOT NULL","")&amp;" COMMENT '"&amp;F157&amp;IF(L157="",""," "&amp;L157)&amp;"'"</f>
        <v xml:space="preserve">  , PHONE VARCHAR(16) NOT NULL COMMENT '연락처'</v>
      </c>
    </row>
    <row r="158" spans="1:14" s="50" customFormat="1" x14ac:dyDescent="0.35">
      <c r="A158" s="34">
        <v>156</v>
      </c>
      <c r="B158" s="114" t="str">
        <f>VLOOKUP($C158,table!$B:$D,3,FALSE)</f>
        <v>공통</v>
      </c>
      <c r="C158" s="43" t="s">
        <v>24</v>
      </c>
      <c r="D158" s="70" t="str">
        <f>VLOOKUP($C158,table!$B:$D,2,FALSE)</f>
        <v>T_USER</v>
      </c>
      <c r="E158" s="114">
        <v>4</v>
      </c>
      <c r="F158" s="56" t="s">
        <v>101</v>
      </c>
      <c r="G158" s="43" t="str">
        <f>VLOOKUP($F158,domain!$B:$D,2,FALSE)</f>
        <v>PSTN_CODE</v>
      </c>
      <c r="H158" s="43" t="str">
        <f>VLOOKUP($F158,domain!$B:$D,3,FALSE)</f>
        <v>VARCHAR(16)</v>
      </c>
      <c r="I158" s="68" t="s">
        <v>29</v>
      </c>
      <c r="J158" s="43"/>
      <c r="K158" s="80"/>
      <c r="L158" s="43"/>
      <c r="M158" s="43"/>
      <c r="N158" s="50" t="str">
        <f t="shared" si="2"/>
        <v xml:space="preserve">  , PSTN_CODE VARCHAR(16) COMMENT '직위 코드'</v>
      </c>
    </row>
    <row r="159" spans="1:14" s="50" customFormat="1" x14ac:dyDescent="0.35">
      <c r="A159" s="34">
        <v>157</v>
      </c>
      <c r="B159" s="114" t="str">
        <f>VLOOKUP($C159,table!$B:$D,3,FALSE)</f>
        <v>공통</v>
      </c>
      <c r="C159" s="43" t="s">
        <v>24</v>
      </c>
      <c r="D159" s="70" t="str">
        <f>VLOOKUP($C159,table!$B:$D,2,FALSE)</f>
        <v>T_USER</v>
      </c>
      <c r="E159" s="114">
        <v>5</v>
      </c>
      <c r="F159" s="56" t="s">
        <v>73</v>
      </c>
      <c r="G159" s="43" t="str">
        <f>VLOOKUP($F159,domain!$B:$D,2,FALSE)</f>
        <v>DEPT_CODE</v>
      </c>
      <c r="H159" s="43" t="str">
        <f>VLOOKUP($F159,domain!$B:$D,3,FALSE)</f>
        <v>VARCHAR(16)</v>
      </c>
      <c r="I159" s="68" t="s">
        <v>29</v>
      </c>
      <c r="J159" s="43"/>
      <c r="K159" s="80"/>
      <c r="L159" s="43"/>
      <c r="M159" s="43"/>
      <c r="N159" s="50" t="str">
        <f t="shared" si="2"/>
        <v xml:space="preserve">  , DEPT_CODE VARCHAR(16) COMMENT '부서 코드'</v>
      </c>
    </row>
    <row r="160" spans="1:14" s="50" customFormat="1" x14ac:dyDescent="0.35">
      <c r="A160" s="34">
        <v>158</v>
      </c>
      <c r="B160" s="114" t="str">
        <f>VLOOKUP($C160,table!$B:$D,3,FALSE)</f>
        <v>공통</v>
      </c>
      <c r="C160" s="43" t="s">
        <v>24</v>
      </c>
      <c r="D160" s="70" t="str">
        <f>VLOOKUP($C160,table!$B:$D,2,FALSE)</f>
        <v>T_USER</v>
      </c>
      <c r="E160" s="114">
        <v>6</v>
      </c>
      <c r="F160" s="56" t="s">
        <v>69</v>
      </c>
      <c r="G160" s="43" t="str">
        <f>VLOOKUP($F160,domain!$B:$D,2,FALSE)</f>
        <v>HDEPT_CODE</v>
      </c>
      <c r="H160" s="43" t="str">
        <f>VLOOKUP($F160,domain!$B:$D,3,FALSE)</f>
        <v>VARCHAR(16)</v>
      </c>
      <c r="I160" s="68" t="s">
        <v>29</v>
      </c>
      <c r="J160" s="43"/>
      <c r="K160" s="80"/>
      <c r="L160" s="43"/>
      <c r="M160" s="43"/>
      <c r="N160" s="50" t="str">
        <f t="shared" si="2"/>
        <v xml:space="preserve">  , HDEPT_CODE VARCHAR(16) COMMENT '본부 코드'</v>
      </c>
    </row>
    <row r="161" spans="1:14" s="50" customFormat="1" x14ac:dyDescent="0.35">
      <c r="A161" s="34">
        <v>159</v>
      </c>
      <c r="B161" s="114" t="str">
        <f>VLOOKUP($C161,table!$B:$D,3,FALSE)</f>
        <v>공통</v>
      </c>
      <c r="C161" s="43" t="s">
        <v>24</v>
      </c>
      <c r="D161" s="70" t="str">
        <f>VLOOKUP($C161,table!$B:$D,2,FALSE)</f>
        <v>T_USER</v>
      </c>
      <c r="E161" s="114">
        <v>7</v>
      </c>
      <c r="F161" s="56" t="s">
        <v>43</v>
      </c>
      <c r="G161" s="43" t="str">
        <f>VLOOKUP($F161,domain!$B:$D,2,FALSE)</f>
        <v>ADOF_DEPT_CODE</v>
      </c>
      <c r="H161" s="43" t="str">
        <f>VLOOKUP($F161,domain!$B:$D,3,FALSE)</f>
        <v>VARCHAR(16)</v>
      </c>
      <c r="I161" s="68" t="s">
        <v>29</v>
      </c>
      <c r="J161" s="43"/>
      <c r="K161" s="80"/>
      <c r="L161" s="43"/>
      <c r="M161" s="43"/>
      <c r="N161" s="50" t="str">
        <f t="shared" si="2"/>
        <v xml:space="preserve">  , ADOF_DEPT_CODE VARCHAR(16) COMMENT '겸직 부서 코드'</v>
      </c>
    </row>
    <row r="162" spans="1:14" s="50" customFormat="1" x14ac:dyDescent="0.35">
      <c r="A162" s="34">
        <v>160</v>
      </c>
      <c r="B162" s="114" t="str">
        <f>VLOOKUP($C162,table!$B:$D,3,FALSE)</f>
        <v>공통</v>
      </c>
      <c r="C162" s="43" t="s">
        <v>24</v>
      </c>
      <c r="D162" s="70" t="str">
        <f>VLOOKUP($C162,table!$B:$D,2,FALSE)</f>
        <v>T_USER</v>
      </c>
      <c r="E162" s="114">
        <v>8</v>
      </c>
      <c r="F162" s="56" t="s">
        <v>111</v>
      </c>
      <c r="G162" s="43" t="str">
        <f>VLOOKUP($F162,domain!$B:$D,2,FALSE)</f>
        <v>COMPANY_CODE</v>
      </c>
      <c r="H162" s="43" t="str">
        <f>VLOOKUP($F162,domain!$B:$D,3,FALSE)</f>
        <v>VARCHAR(16)</v>
      </c>
      <c r="I162" s="68" t="s">
        <v>29</v>
      </c>
      <c r="J162" s="43"/>
      <c r="K162" s="80"/>
      <c r="L162" s="43"/>
      <c r="M162" s="43"/>
      <c r="N162" s="50" t="str">
        <f t="shared" si="2"/>
        <v xml:space="preserve">  , COMPANY_CODE VARCHAR(16) COMMENT '회사 코드'</v>
      </c>
    </row>
    <row r="163" spans="1:14" s="50" customFormat="1" x14ac:dyDescent="0.35">
      <c r="A163" s="34">
        <v>161</v>
      </c>
      <c r="B163" s="114" t="str">
        <f>VLOOKUP($C163,table!$B:$D,3,FALSE)</f>
        <v>공통</v>
      </c>
      <c r="C163" s="43" t="s">
        <v>24</v>
      </c>
      <c r="D163" s="70" t="str">
        <f>VLOOKUP($C163,table!$B:$D,2,FALSE)</f>
        <v>T_USER</v>
      </c>
      <c r="E163" s="114">
        <v>9</v>
      </c>
      <c r="F163" s="56" t="s">
        <v>148</v>
      </c>
      <c r="G163" s="43" t="str">
        <f>VLOOKUP($F163,domain!$B:$D,2,FALSE)</f>
        <v>DUTY_SE</v>
      </c>
      <c r="H163" s="43" t="str">
        <f>VLOOKUP($F163,domain!$B:$D,3,FALSE)</f>
        <v>VARCHAR(32)</v>
      </c>
      <c r="I163" s="68" t="s">
        <v>29</v>
      </c>
      <c r="J163" s="43"/>
      <c r="K163" s="80"/>
      <c r="L163" s="43"/>
      <c r="M163" s="43"/>
      <c r="N163" s="50" t="str">
        <f t="shared" si="2"/>
        <v xml:space="preserve">  , DUTY_SE VARCHAR(32) COMMENT '직책 구분'</v>
      </c>
    </row>
    <row r="164" spans="1:14" s="50" customFormat="1" x14ac:dyDescent="0.35">
      <c r="A164" s="34">
        <v>162</v>
      </c>
      <c r="B164" s="114" t="str">
        <f>VLOOKUP($C164,table!$B:$D,3,FALSE)</f>
        <v>공통</v>
      </c>
      <c r="C164" s="43" t="s">
        <v>24</v>
      </c>
      <c r="D164" s="70" t="str">
        <f>VLOOKUP($C164,table!$B:$D,2,FALSE)</f>
        <v>T_USER</v>
      </c>
      <c r="E164" s="114">
        <v>10</v>
      </c>
      <c r="F164" s="56" t="s">
        <v>150</v>
      </c>
      <c r="G164" s="43" t="str">
        <f>VLOOKUP($F164,domain!$B:$D,2,FALSE)</f>
        <v>LAST_LOG_DT</v>
      </c>
      <c r="H164" s="43" t="str">
        <f>VLOOKUP($F164,domain!$B:$D,3,FALSE)</f>
        <v>TIMESTAMP</v>
      </c>
      <c r="I164" s="68" t="s">
        <v>29</v>
      </c>
      <c r="J164" s="43"/>
      <c r="K164" s="80"/>
      <c r="L164" s="43"/>
      <c r="M164" s="43"/>
      <c r="N164" s="50" t="str">
        <f t="shared" si="2"/>
        <v xml:space="preserve">  , LAST_LOG_DT TIMESTAMP COMMENT '마지막 로그 일시'</v>
      </c>
    </row>
    <row r="165" spans="1:14" s="50" customFormat="1" x14ac:dyDescent="0.35">
      <c r="A165" s="34">
        <v>163</v>
      </c>
      <c r="B165" s="114" t="str">
        <f>VLOOKUP($C165,table!$B:$D,3,FALSE)</f>
        <v>공통</v>
      </c>
      <c r="C165" s="43" t="s">
        <v>24</v>
      </c>
      <c r="D165" s="70" t="str">
        <f>VLOOKUP($C165,table!$B:$D,2,FALSE)</f>
        <v>T_USER</v>
      </c>
      <c r="E165" s="114">
        <v>11</v>
      </c>
      <c r="F165" s="56" t="s">
        <v>90</v>
      </c>
      <c r="G165" s="43" t="str">
        <f>VLOOKUP($F165,domain!$B:$D,2,FALSE)</f>
        <v>START_DT</v>
      </c>
      <c r="H165" s="43" t="str">
        <f>VLOOKUP($F165,domain!$B:$D,3,FALSE)</f>
        <v>TIMESTAMP</v>
      </c>
      <c r="I165" s="68" t="s">
        <v>29</v>
      </c>
      <c r="J165" s="43"/>
      <c r="K165" s="80"/>
      <c r="L165" s="43"/>
      <c r="M165" s="43"/>
      <c r="N165" s="50" t="str">
        <f t="shared" si="2"/>
        <v xml:space="preserve">  , START_DT TIMESTAMP COMMENT '시작 일시'</v>
      </c>
    </row>
    <row r="166" spans="1:14" s="50" customFormat="1" x14ac:dyDescent="0.35">
      <c r="A166" s="34">
        <v>164</v>
      </c>
      <c r="B166" s="114" t="str">
        <f>VLOOKUP($C166,table!$B:$D,3,FALSE)</f>
        <v>공통</v>
      </c>
      <c r="C166" s="43" t="s">
        <v>24</v>
      </c>
      <c r="D166" s="70" t="str">
        <f>VLOOKUP($C166,table!$B:$D,2,FALSE)</f>
        <v>T_USER</v>
      </c>
      <c r="E166" s="114">
        <v>12</v>
      </c>
      <c r="F166" s="56" t="s">
        <v>97</v>
      </c>
      <c r="G166" s="43" t="str">
        <f>VLOOKUP($F166,domain!$B:$D,2,FALSE)</f>
        <v>END_DT</v>
      </c>
      <c r="H166" s="43" t="str">
        <f>VLOOKUP($F166,domain!$B:$D,3,FALSE)</f>
        <v>TIMESTAMP</v>
      </c>
      <c r="I166" s="68" t="s">
        <v>29</v>
      </c>
      <c r="J166" s="43"/>
      <c r="K166" s="80"/>
      <c r="L166" s="43"/>
      <c r="M166" s="43"/>
      <c r="N166" s="50" t="str">
        <f t="shared" si="2"/>
        <v xml:space="preserve">  , END_DT TIMESTAMP COMMENT '종료 일시'</v>
      </c>
    </row>
    <row r="167" spans="1:14" s="50" customFormat="1" x14ac:dyDescent="0.35">
      <c r="A167" s="34">
        <v>165</v>
      </c>
      <c r="B167" s="114" t="str">
        <f>VLOOKUP($C167,table!$B:$D,3,FALSE)</f>
        <v>공통</v>
      </c>
      <c r="C167" s="43" t="s">
        <v>24</v>
      </c>
      <c r="D167" s="70" t="str">
        <f>VLOOKUP($C167,table!$B:$D,2,FALSE)</f>
        <v>T_USER</v>
      </c>
      <c r="E167" s="114">
        <v>13</v>
      </c>
      <c r="F167" s="56" t="s">
        <v>710</v>
      </c>
      <c r="G167" s="43" t="str">
        <f>VLOOKUP($F167,domain!$B:$D,2,FALSE)</f>
        <v>DT_LIMIT_YN</v>
      </c>
      <c r="H167" s="43" t="str">
        <f>VLOOKUP($F167,domain!$B:$D,3,FALSE)</f>
        <v>VARCHAR(1)</v>
      </c>
      <c r="I167" s="68" t="s">
        <v>29</v>
      </c>
      <c r="J167" s="43"/>
      <c r="K167" s="80"/>
      <c r="L167" s="43" t="s">
        <v>712</v>
      </c>
      <c r="M167" s="43"/>
      <c r="N167" s="50" t="str">
        <f t="shared" si="2"/>
        <v xml:space="preserve">  , DT_LIMIT_YN VARCHAR(1) COMMENT '사용기한 적용 여부 사용기한 적용 여부(Y/N)'</v>
      </c>
    </row>
    <row r="168" spans="1:14" s="50" customFormat="1" x14ac:dyDescent="0.35">
      <c r="A168" s="34">
        <v>166</v>
      </c>
      <c r="B168" s="114" t="str">
        <f>VLOOKUP($C168,table!$B:$D,3,FALSE)</f>
        <v>공통</v>
      </c>
      <c r="C168" s="43" t="s">
        <v>24</v>
      </c>
      <c r="D168" s="70" t="str">
        <f>VLOOKUP($C168,table!$B:$D,2,FALSE)</f>
        <v>T_USER</v>
      </c>
      <c r="E168" s="114">
        <v>14</v>
      </c>
      <c r="F168" s="56" t="s">
        <v>446</v>
      </c>
      <c r="G168" s="43" t="str">
        <f>VLOOKUP($F168,domain!$B:$D,2,FALSE)</f>
        <v>FILE_URL</v>
      </c>
      <c r="H168" s="43" t="str">
        <f>VLOOKUP($F168,domain!$B:$D,3,FALSE)</f>
        <v>VARCHAR(256)</v>
      </c>
      <c r="I168" s="68" t="s">
        <v>29</v>
      </c>
      <c r="J168" s="43"/>
      <c r="K168" s="80"/>
      <c r="L168" s="43" t="s">
        <v>368</v>
      </c>
      <c r="M168" s="43"/>
      <c r="N168" s="50" t="str">
        <f t="shared" si="2"/>
        <v xml:space="preserve">  , FILE_URL VARCHAR(256) COMMENT '파일 URL 사진 파일'</v>
      </c>
    </row>
    <row r="169" spans="1:14" s="50" customFormat="1" x14ac:dyDescent="0.35">
      <c r="A169" s="34">
        <v>167</v>
      </c>
      <c r="B169" s="114" t="str">
        <f>VLOOKUP($C169,table!$B:$D,3,FALSE)</f>
        <v>공통</v>
      </c>
      <c r="C169" s="43" t="s">
        <v>24</v>
      </c>
      <c r="D169" s="70" t="str">
        <f>VLOOKUP($C169,table!$B:$D,2,FALSE)</f>
        <v>T_USER</v>
      </c>
      <c r="E169" s="114">
        <v>15</v>
      </c>
      <c r="F169" s="56" t="s">
        <v>448</v>
      </c>
      <c r="G169" s="43" t="str">
        <f>VLOOKUP($F169,domain!$B:$D,2,FALSE)</f>
        <v>MGR_SYS_ENV</v>
      </c>
      <c r="H169" s="43" t="str">
        <f>VLOOKUP($F169,domain!$B:$D,3,FALSE)</f>
        <v>JSON</v>
      </c>
      <c r="I169" s="68" t="s">
        <v>29</v>
      </c>
      <c r="J169" s="43"/>
      <c r="K169" s="80"/>
      <c r="L169" s="43"/>
      <c r="M169" s="43"/>
      <c r="N169" s="50" t="str">
        <f t="shared" si="2"/>
        <v xml:space="preserve">  , MGR_SYS_ENV JSON COMMENT '관리자 시스템 환경'</v>
      </c>
    </row>
    <row r="170" spans="1:14" s="50" customFormat="1" x14ac:dyDescent="0.35">
      <c r="A170" s="34">
        <v>168</v>
      </c>
      <c r="B170" s="114" t="str">
        <f>VLOOKUP($C170,table!$B:$D,3,FALSE)</f>
        <v>공통</v>
      </c>
      <c r="C170" s="43" t="s">
        <v>24</v>
      </c>
      <c r="D170" s="70" t="str">
        <f>VLOOKUP($C170,table!$B:$D,2,FALSE)</f>
        <v>T_USER</v>
      </c>
      <c r="E170" s="114">
        <v>16</v>
      </c>
      <c r="F170" s="56" t="s">
        <v>429</v>
      </c>
      <c r="G170" s="43" t="str">
        <f>VLOOKUP($F170,domain!$B:$D,2,FALSE)</f>
        <v>USER_SYS_HOME</v>
      </c>
      <c r="H170" s="43" t="str">
        <f>VLOOKUP($F170,domain!$B:$D,3,FALSE)</f>
        <v>VARCHAR(32)</v>
      </c>
      <c r="I170" s="68" t="s">
        <v>29</v>
      </c>
      <c r="J170" s="43"/>
      <c r="K170" s="80"/>
      <c r="L170" s="43"/>
      <c r="M170" s="43"/>
      <c r="N170" s="50" t="str">
        <f t="shared" si="2"/>
        <v xml:space="preserve">  , USER_SYS_HOME VARCHAR(32) COMMENT '사용자 시스템 홈'</v>
      </c>
    </row>
    <row r="171" spans="1:14" s="50" customFormat="1" x14ac:dyDescent="0.35">
      <c r="A171" s="34">
        <v>169</v>
      </c>
      <c r="B171" s="114" t="str">
        <f>VLOOKUP($C171,table!$B:$D,3,FALSE)</f>
        <v>공통</v>
      </c>
      <c r="C171" s="43" t="s">
        <v>24</v>
      </c>
      <c r="D171" s="70" t="str">
        <f>VLOOKUP($C171,table!$B:$D,2,FALSE)</f>
        <v>T_USER</v>
      </c>
      <c r="E171" s="114">
        <v>17</v>
      </c>
      <c r="F171" s="71" t="s">
        <v>430</v>
      </c>
      <c r="G171" s="43" t="str">
        <f>VLOOKUP($F171,domain!$B:$D,2,FALSE)</f>
        <v>USER_SYS_ENV</v>
      </c>
      <c r="H171" s="43" t="str">
        <f>VLOOKUP($F171,domain!$B:$D,3,FALSE)</f>
        <v>JSON</v>
      </c>
      <c r="I171" s="68" t="s">
        <v>29</v>
      </c>
      <c r="J171" s="43"/>
      <c r="K171" s="80"/>
      <c r="L171" s="43"/>
      <c r="M171" s="43"/>
      <c r="N171" s="50" t="str">
        <f t="shared" si="2"/>
        <v xml:space="preserve">  , USER_SYS_ENV JSON COMMENT '사용자 시스템 환경'</v>
      </c>
    </row>
    <row r="172" spans="1:14" s="50" customFormat="1" x14ac:dyDescent="0.35">
      <c r="A172" s="34">
        <v>170</v>
      </c>
      <c r="B172" s="114" t="str">
        <f>VLOOKUP($C172,table!$B:$D,3,FALSE)</f>
        <v>공통</v>
      </c>
      <c r="C172" s="43" t="s">
        <v>24</v>
      </c>
      <c r="D172" s="70" t="str">
        <f>VLOOKUP($C172,table!$B:$D,2,FALSE)</f>
        <v>T_USER</v>
      </c>
      <c r="E172" s="114">
        <v>18</v>
      </c>
      <c r="F172" s="56" t="s">
        <v>435</v>
      </c>
      <c r="G172" s="43" t="str">
        <f>VLOOKUP($F172,domain!$B:$D,2,FALSE)</f>
        <v>BF_DEPT_CODE</v>
      </c>
      <c r="H172" s="43" t="str">
        <f>VLOOKUP($F172,domain!$B:$D,3,FALSE)</f>
        <v>VARCHAR(16)</v>
      </c>
      <c r="I172" s="68" t="s">
        <v>29</v>
      </c>
      <c r="J172" s="43"/>
      <c r="K172" s="80"/>
      <c r="L172" s="43"/>
      <c r="M172" s="43"/>
      <c r="N172" s="50" t="str">
        <f t="shared" si="2"/>
        <v xml:space="preserve">  , BF_DEPT_CODE VARCHAR(16) COMMENT '이전 부서 코드'</v>
      </c>
    </row>
    <row r="173" spans="1:14" s="50" customFormat="1" x14ac:dyDescent="0.35">
      <c r="A173" s="34">
        <v>171</v>
      </c>
      <c r="B173" s="114" t="str">
        <f>VLOOKUP($C173,table!$B:$D,3,FALSE)</f>
        <v>공통</v>
      </c>
      <c r="C173" s="43" t="s">
        <v>24</v>
      </c>
      <c r="D173" s="70" t="str">
        <f>VLOOKUP($C173,table!$B:$D,2,FALSE)</f>
        <v>T_USER</v>
      </c>
      <c r="E173" s="114">
        <v>19</v>
      </c>
      <c r="F173" s="56" t="s">
        <v>420</v>
      </c>
      <c r="G173" s="43" t="str">
        <f>VLOOKUP($F173,domain!$B:$D,2,FALSE)</f>
        <v>DEPT_UPDT_DT</v>
      </c>
      <c r="H173" s="43" t="str">
        <f>VLOOKUP($F173,domain!$B:$D,3,FALSE)</f>
        <v>TIMESTAMP</v>
      </c>
      <c r="I173" s="68" t="s">
        <v>29</v>
      </c>
      <c r="J173" s="43"/>
      <c r="K173" s="80"/>
      <c r="L173" s="43"/>
      <c r="M173" s="43"/>
      <c r="N173" s="50" t="str">
        <f t="shared" si="2"/>
        <v xml:space="preserve">  , DEPT_UPDT_DT TIMESTAMP COMMENT '부서 변경 일시'</v>
      </c>
    </row>
    <row r="174" spans="1:14" s="50" customFormat="1" x14ac:dyDescent="0.35">
      <c r="A174" s="34">
        <v>172</v>
      </c>
      <c r="B174" s="114" t="str">
        <f>VLOOKUP($C174,table!$B:$D,3,FALSE)</f>
        <v>공통</v>
      </c>
      <c r="C174" s="43" t="s">
        <v>24</v>
      </c>
      <c r="D174" s="70" t="str">
        <f>VLOOKUP($C174,table!$B:$D,2,FALSE)</f>
        <v>T_USER</v>
      </c>
      <c r="E174" s="114">
        <v>20</v>
      </c>
      <c r="F174" s="56" t="s">
        <v>75</v>
      </c>
      <c r="G174" s="43" t="str">
        <f>VLOOKUP($F174,domain!$B:$D,2,FALSE)</f>
        <v>USE_YN</v>
      </c>
      <c r="H174" s="43" t="str">
        <f>VLOOKUP($F174,domain!$B:$D,3,FALSE)</f>
        <v>VARCHAR(1)</v>
      </c>
      <c r="I174" s="68" t="s">
        <v>29</v>
      </c>
      <c r="J174" s="43" t="s">
        <v>152</v>
      </c>
      <c r="K174" s="80"/>
      <c r="L174" s="43"/>
      <c r="M174" s="43"/>
      <c r="N174" s="50" t="str">
        <f t="shared" si="2"/>
        <v xml:space="preserve">  , USE_YN VARCHAR(1) DEFAULT 'N' COMMENT '사용 여부'</v>
      </c>
    </row>
    <row r="175" spans="1:14" s="50" customFormat="1" x14ac:dyDescent="0.35">
      <c r="A175" s="34">
        <v>173</v>
      </c>
      <c r="B175" s="114" t="str">
        <f>VLOOKUP($C175,table!$B:$D,3,FALSE)</f>
        <v>공통</v>
      </c>
      <c r="C175" s="43" t="s">
        <v>24</v>
      </c>
      <c r="D175" s="70" t="str">
        <f>VLOOKUP($C175,table!$B:$D,2,FALSE)</f>
        <v>T_USER</v>
      </c>
      <c r="E175" s="114">
        <v>21</v>
      </c>
      <c r="F175" s="56" t="s">
        <v>758</v>
      </c>
      <c r="G175" s="43" t="str">
        <f>VLOOKUP($F175,domain!$B:$D,2,FALSE)</f>
        <v>PASS_INIT</v>
      </c>
      <c r="H175" s="43" t="str">
        <f>VLOOKUP($F175,domain!$B:$D,3,FALSE)</f>
        <v>VARCHAR(1)</v>
      </c>
      <c r="I175" s="68" t="s">
        <v>29</v>
      </c>
      <c r="J175" s="43" t="s">
        <v>759</v>
      </c>
      <c r="K175" s="80"/>
      <c r="L175" s="43"/>
      <c r="M175" s="43"/>
      <c r="N175" s="50" t="str">
        <f t="shared" si="2"/>
        <v xml:space="preserve">  , PASS_INIT VARCHAR(1) DEFAULT 'Y' COMMENT '비밀번호 초기화'</v>
      </c>
    </row>
    <row r="176" spans="1:14" s="50" customFormat="1" x14ac:dyDescent="0.35">
      <c r="A176" s="34">
        <v>174</v>
      </c>
      <c r="B176" s="114" t="str">
        <f>VLOOKUP($C176,table!$B:$D,3,FALSE)</f>
        <v>공통</v>
      </c>
      <c r="C176" s="43" t="s">
        <v>24</v>
      </c>
      <c r="D176" s="70" t="str">
        <f>VLOOKUP($C176,table!$B:$D,2,FALSE)</f>
        <v>T_USER</v>
      </c>
      <c r="E176" s="114">
        <v>22</v>
      </c>
      <c r="F176" s="56" t="s">
        <v>752</v>
      </c>
      <c r="G176" s="43" t="str">
        <f>VLOOKUP($F176,domain!$B:$D,2,FALSE)</f>
        <v>PASS_ERROR</v>
      </c>
      <c r="H176" s="43" t="str">
        <f>VLOOKUP($F176,domain!$B:$D,3,FALSE)</f>
        <v>NUMERIC(1,0)</v>
      </c>
      <c r="I176" s="68" t="s">
        <v>172</v>
      </c>
      <c r="J176" s="43" t="s">
        <v>753</v>
      </c>
      <c r="K176" s="80"/>
      <c r="L176" s="43"/>
      <c r="M176" s="43"/>
      <c r="N176" s="50" t="str">
        <f t="shared" ref="N176:N223" si="3">IF(E176=1,"    ","  , ")&amp;G176&amp;" "&amp;H176&amp;IF(J176="",""," "&amp;J176)&amp;IF(I176="N"," NOT NULL","")&amp;" COMMENT '"&amp;F176&amp;IF(L176="",""," "&amp;L176)&amp;"'"</f>
        <v xml:space="preserve">  , PASS_ERROR NUMERIC(1,0) DEFAULT '0' NOT NULL COMMENT '비밀번호 오류 횟수'</v>
      </c>
    </row>
    <row r="177" spans="1:15" s="50" customFormat="1" x14ac:dyDescent="0.35">
      <c r="A177" s="34">
        <v>175</v>
      </c>
      <c r="B177" s="114" t="str">
        <f>VLOOKUP($C177,table!$B:$D,3,FALSE)</f>
        <v>공통</v>
      </c>
      <c r="C177" s="43" t="s">
        <v>24</v>
      </c>
      <c r="D177" s="70" t="str">
        <f>VLOOKUP($C177,table!$B:$D,2,FALSE)</f>
        <v>T_USER</v>
      </c>
      <c r="E177" s="114">
        <v>23</v>
      </c>
      <c r="F177" s="56" t="s">
        <v>86</v>
      </c>
      <c r="G177" s="43" t="str">
        <f>VLOOKUP($F177,domain!$B:$D,2,FALSE)</f>
        <v>MODI_SE</v>
      </c>
      <c r="H177" s="43" t="str">
        <f>VLOOKUP($F177,domain!$B:$D,3,FALSE)</f>
        <v>VARCHAR(32)</v>
      </c>
      <c r="I177" s="68" t="s">
        <v>29</v>
      </c>
      <c r="J177" s="43"/>
      <c r="K177" s="80"/>
      <c r="L177" s="43" t="s">
        <v>458</v>
      </c>
      <c r="M177" s="43"/>
      <c r="N177" s="50" t="str">
        <f t="shared" si="3"/>
        <v xml:space="preserve">  , MODI_SE VARCHAR(32) COMMENT '수정 구분 I: 등록 / U: 수정 / D: 삭제 / C: 완료 / R: 삭제완료'</v>
      </c>
    </row>
    <row r="178" spans="1:15" s="50" customFormat="1" x14ac:dyDescent="0.35">
      <c r="A178" s="34">
        <v>176</v>
      </c>
      <c r="B178" s="114" t="str">
        <f>VLOOKUP($C178,table!$B:$D,3,FALSE)</f>
        <v>공통</v>
      </c>
      <c r="C178" s="43" t="s">
        <v>24</v>
      </c>
      <c r="D178" s="70" t="str">
        <f>VLOOKUP($C178,table!$B:$D,2,FALSE)</f>
        <v>T_USER</v>
      </c>
      <c r="E178" s="114">
        <v>24</v>
      </c>
      <c r="F178" s="56" t="s">
        <v>57</v>
      </c>
      <c r="G178" s="43" t="str">
        <f>VLOOKUP($F178,domain!$B:$D,2,FALSE)</f>
        <v>RGST_ID</v>
      </c>
      <c r="H178" s="43" t="str">
        <f>VLOOKUP($F178,domain!$B:$D,3,FALSE)</f>
        <v>VARCHAR(32)</v>
      </c>
      <c r="I178" s="68" t="s">
        <v>30</v>
      </c>
      <c r="J178" s="43"/>
      <c r="K178" s="80"/>
      <c r="L178" s="43"/>
      <c r="M178" s="43"/>
      <c r="N178" s="50" t="str">
        <f t="shared" si="3"/>
        <v xml:space="preserve">  , RGST_ID VARCHAR(32) NOT NULL COMMENT '등록 ID'</v>
      </c>
    </row>
    <row r="179" spans="1:15" s="50" customFormat="1" x14ac:dyDescent="0.35">
      <c r="A179" s="34">
        <v>177</v>
      </c>
      <c r="B179" s="114" t="str">
        <f>VLOOKUP($C179,table!$B:$D,3,FALSE)</f>
        <v>공통</v>
      </c>
      <c r="C179" s="43" t="s">
        <v>24</v>
      </c>
      <c r="D179" s="70" t="str">
        <f>VLOOKUP($C179,table!$B:$D,2,FALSE)</f>
        <v>T_USER</v>
      </c>
      <c r="E179" s="114">
        <v>25</v>
      </c>
      <c r="F179" s="56" t="s">
        <v>377</v>
      </c>
      <c r="G179" s="43" t="str">
        <f>VLOOKUP($F179,domain!$B:$D,2,FALSE)</f>
        <v>RGST_DT</v>
      </c>
      <c r="H179" s="43" t="str">
        <f>VLOOKUP($F179,domain!$B:$D,3,FALSE)</f>
        <v>TIMESTAMP</v>
      </c>
      <c r="I179" s="68" t="s">
        <v>30</v>
      </c>
      <c r="J179" s="43" t="s">
        <v>154</v>
      </c>
      <c r="K179" s="80"/>
      <c r="L179" s="43"/>
      <c r="M179" s="43"/>
      <c r="N179" s="50" t="str">
        <f t="shared" si="3"/>
        <v xml:space="preserve">  , RGST_DT TIMESTAMP DEFAULT CURRENT_TIMESTAMP NOT NULL COMMENT '등록 일시'</v>
      </c>
    </row>
    <row r="180" spans="1:15" s="50" customFormat="1" x14ac:dyDescent="0.35">
      <c r="A180" s="34">
        <v>178</v>
      </c>
      <c r="B180" s="114" t="str">
        <f>VLOOKUP($C180,table!$B:$D,3,FALSE)</f>
        <v>공통</v>
      </c>
      <c r="C180" s="43" t="s">
        <v>24</v>
      </c>
      <c r="D180" s="70" t="str">
        <f>VLOOKUP($C180,table!$B:$D,2,FALSE)</f>
        <v>T_USER</v>
      </c>
      <c r="E180" s="114">
        <v>26</v>
      </c>
      <c r="F180" s="56" t="s">
        <v>84</v>
      </c>
      <c r="G180" s="43" t="str">
        <f>VLOOKUP($F180,domain!$B:$D,2,FALSE)</f>
        <v>MODI_ID</v>
      </c>
      <c r="H180" s="43" t="str">
        <f>VLOOKUP($F180,domain!$B:$D,3,FALSE)</f>
        <v>VARCHAR(32)</v>
      </c>
      <c r="I180" s="68" t="s">
        <v>30</v>
      </c>
      <c r="J180" s="43"/>
      <c r="K180" s="80"/>
      <c r="L180" s="43"/>
      <c r="M180" s="43"/>
      <c r="N180" s="50" t="str">
        <f t="shared" si="3"/>
        <v xml:space="preserve">  , MODI_ID VARCHAR(32) NOT NULL COMMENT '수정 ID'</v>
      </c>
    </row>
    <row r="181" spans="1:15" s="50" customFormat="1" x14ac:dyDescent="0.35">
      <c r="A181" s="34">
        <v>179</v>
      </c>
      <c r="B181" s="114" t="str">
        <f>VLOOKUP($C181,table!$B:$D,3,FALSE)</f>
        <v>공통</v>
      </c>
      <c r="C181" s="43" t="s">
        <v>24</v>
      </c>
      <c r="D181" s="70" t="str">
        <f>VLOOKUP($C181,table!$B:$D,2,FALSE)</f>
        <v>T_USER</v>
      </c>
      <c r="E181" s="114">
        <v>27</v>
      </c>
      <c r="F181" s="56" t="s">
        <v>88</v>
      </c>
      <c r="G181" s="43" t="str">
        <f>VLOOKUP($F181,domain!$B:$D,2,FALSE)</f>
        <v>MODI_DT</v>
      </c>
      <c r="H181" s="43" t="str">
        <f>VLOOKUP($F181,domain!$B:$D,3,FALSE)</f>
        <v>TIMESTAMP</v>
      </c>
      <c r="I181" s="68" t="s">
        <v>30</v>
      </c>
      <c r="J181" s="43" t="s">
        <v>154</v>
      </c>
      <c r="K181" s="80"/>
      <c r="L181" s="43"/>
      <c r="M181" s="43"/>
      <c r="N181" s="50" t="str">
        <f t="shared" si="3"/>
        <v xml:space="preserve">  , MODI_DT TIMESTAMP DEFAULT CURRENT_TIMESTAMP NOT NULL COMMENT '수정 일시'</v>
      </c>
    </row>
    <row r="182" spans="1:15" x14ac:dyDescent="0.35">
      <c r="A182" s="34">
        <v>180</v>
      </c>
      <c r="B182" s="34" t="str">
        <f>VLOOKUP($C182,table!$B:$D,3,FALSE)</f>
        <v>이력</v>
      </c>
      <c r="C182" s="2" t="s">
        <v>26</v>
      </c>
      <c r="D182" s="31" t="str">
        <f>VLOOKUP($C182,table!$B:$D,2,FALSE)</f>
        <v>T_USER_HIST</v>
      </c>
      <c r="E182" s="34">
        <v>1</v>
      </c>
      <c r="F182" s="55" t="s">
        <v>92</v>
      </c>
      <c r="G182" s="2" t="str">
        <f>VLOOKUP($F182,domain!$B:$D,2,FALSE)</f>
        <v>HIST_DT</v>
      </c>
      <c r="H182" s="2" t="str">
        <f>VLOOKUP($F182,domain!$B:$D,3,FALSE)</f>
        <v>TIMESTAMP</v>
      </c>
      <c r="I182" s="34" t="s">
        <v>30</v>
      </c>
      <c r="J182" s="2"/>
      <c r="K182" s="34"/>
      <c r="L182" s="2"/>
      <c r="M182" s="2"/>
      <c r="N182" s="26" t="str">
        <f t="shared" si="3"/>
        <v xml:space="preserve">    HIST_DT TIMESTAMP NOT NULL COMMENT '이력 일시'</v>
      </c>
      <c r="O182" s="26"/>
    </row>
    <row r="183" spans="1:15" x14ac:dyDescent="0.35">
      <c r="A183" s="34">
        <v>181</v>
      </c>
      <c r="B183" s="34" t="str">
        <f>VLOOKUP($C183,table!$B:$D,3,FALSE)</f>
        <v>이력</v>
      </c>
      <c r="C183" s="2" t="s">
        <v>26</v>
      </c>
      <c r="D183" s="31" t="str">
        <f>VLOOKUP($C183,table!$B:$D,2,FALSE)</f>
        <v>T_USER_HIST</v>
      </c>
      <c r="E183" s="34">
        <v>2</v>
      </c>
      <c r="F183" s="55" t="s">
        <v>78</v>
      </c>
      <c r="G183" s="2" t="str">
        <f>VLOOKUP($F183,domain!$B:$D,2,FALSE)</f>
        <v>USER_ID</v>
      </c>
      <c r="H183" s="2" t="str">
        <f>VLOOKUP($F183,domain!$B:$D,3,FALSE)</f>
        <v>VARCHAR(32)</v>
      </c>
      <c r="I183" s="34" t="s">
        <v>30</v>
      </c>
      <c r="J183" s="2"/>
      <c r="K183" s="34"/>
      <c r="L183" s="2"/>
      <c r="M183" s="2"/>
      <c r="N183" s="26" t="str">
        <f t="shared" si="3"/>
        <v xml:space="preserve">  , USER_ID VARCHAR(32) NOT NULL COMMENT '사용자 ID'</v>
      </c>
      <c r="O183" s="26"/>
    </row>
    <row r="184" spans="1:15" x14ac:dyDescent="0.35">
      <c r="A184" s="34">
        <v>182</v>
      </c>
      <c r="B184" s="34" t="str">
        <f>VLOOKUP($C184,table!$B:$D,3,FALSE)</f>
        <v>이력</v>
      </c>
      <c r="C184" s="2" t="s">
        <v>26</v>
      </c>
      <c r="D184" s="31" t="str">
        <f>VLOOKUP($C184,table!$B:$D,2,FALSE)</f>
        <v>T_USER_HIST</v>
      </c>
      <c r="E184" s="34">
        <v>3</v>
      </c>
      <c r="F184" s="55" t="s">
        <v>80</v>
      </c>
      <c r="G184" s="2" t="str">
        <f>VLOOKUP($F184,domain!$B:$D,2,FALSE)</f>
        <v>USER_NM</v>
      </c>
      <c r="H184" s="2" t="str">
        <f>VLOOKUP($F184,domain!$B:$D,3,FALSE)</f>
        <v>VARCHAR(100)</v>
      </c>
      <c r="I184" s="34" t="s">
        <v>29</v>
      </c>
      <c r="J184" s="2"/>
      <c r="K184" s="34"/>
      <c r="L184" s="2"/>
      <c r="M184" s="2"/>
      <c r="N184" s="26" t="str">
        <f t="shared" si="3"/>
        <v xml:space="preserve">  , USER_NM VARCHAR(100) COMMENT '사용자 명'</v>
      </c>
      <c r="O184" s="26"/>
    </row>
    <row r="185" spans="1:15" x14ac:dyDescent="0.35">
      <c r="A185" s="34">
        <v>183</v>
      </c>
      <c r="B185" s="34" t="str">
        <f>VLOOKUP($C185,table!$B:$D,3,FALSE)</f>
        <v>이력</v>
      </c>
      <c r="C185" s="2" t="s">
        <v>26</v>
      </c>
      <c r="D185" s="31" t="str">
        <f>VLOOKUP($C185,table!$B:$D,2,FALSE)</f>
        <v>T_USER_HIST</v>
      </c>
      <c r="E185" s="34">
        <v>4</v>
      </c>
      <c r="F185" s="55" t="s">
        <v>101</v>
      </c>
      <c r="G185" s="2" t="str">
        <f>VLOOKUP($F185,domain!$B:$D,2,FALSE)</f>
        <v>PSTN_CODE</v>
      </c>
      <c r="H185" s="2" t="str">
        <f>VLOOKUP($F185,domain!$B:$D,3,FALSE)</f>
        <v>VARCHAR(16)</v>
      </c>
      <c r="I185" s="34" t="s">
        <v>29</v>
      </c>
      <c r="J185" s="2"/>
      <c r="K185" s="34"/>
      <c r="L185" s="2"/>
      <c r="M185" s="2"/>
      <c r="N185" s="26" t="str">
        <f t="shared" si="3"/>
        <v xml:space="preserve">  , PSTN_CODE VARCHAR(16) COMMENT '직위 코드'</v>
      </c>
      <c r="O185" s="26"/>
    </row>
    <row r="186" spans="1:15" x14ac:dyDescent="0.35">
      <c r="A186" s="34">
        <v>184</v>
      </c>
      <c r="B186" s="34" t="str">
        <f>VLOOKUP($C186,table!$B:$D,3,FALSE)</f>
        <v>이력</v>
      </c>
      <c r="C186" s="2" t="s">
        <v>26</v>
      </c>
      <c r="D186" s="31" t="str">
        <f>VLOOKUP($C186,table!$B:$D,2,FALSE)</f>
        <v>T_USER_HIST</v>
      </c>
      <c r="E186" s="34">
        <v>5</v>
      </c>
      <c r="F186" s="55" t="s">
        <v>99</v>
      </c>
      <c r="G186" s="2" t="str">
        <f>VLOOKUP($F186,domain!$B:$D,2,FALSE)</f>
        <v>PSTN_NM</v>
      </c>
      <c r="H186" s="2" t="str">
        <f>VLOOKUP($F186,domain!$B:$D,3,FALSE)</f>
        <v>VARCHAR(100)</v>
      </c>
      <c r="I186" s="34" t="s">
        <v>29</v>
      </c>
      <c r="J186" s="2"/>
      <c r="K186" s="34"/>
      <c r="L186" s="2"/>
      <c r="M186" s="2"/>
      <c r="N186" s="26" t="str">
        <f t="shared" si="3"/>
        <v xml:space="preserve">  , PSTN_NM VARCHAR(100) COMMENT '직위 명'</v>
      </c>
      <c r="O186" s="26"/>
    </row>
    <row r="187" spans="1:15" x14ac:dyDescent="0.35">
      <c r="A187" s="34">
        <v>185</v>
      </c>
      <c r="B187" s="34" t="str">
        <f>VLOOKUP($C187,table!$B:$D,3,FALSE)</f>
        <v>이력</v>
      </c>
      <c r="C187" s="2" t="s">
        <v>26</v>
      </c>
      <c r="D187" s="31" t="str">
        <f>VLOOKUP($C187,table!$B:$D,2,FALSE)</f>
        <v>T_USER_HIST</v>
      </c>
      <c r="E187" s="34">
        <v>6</v>
      </c>
      <c r="F187" s="55" t="s">
        <v>73</v>
      </c>
      <c r="G187" s="2" t="str">
        <f>VLOOKUP($F187,domain!$B:$D,2,FALSE)</f>
        <v>DEPT_CODE</v>
      </c>
      <c r="H187" s="2" t="str">
        <f>VLOOKUP($F187,domain!$B:$D,3,FALSE)</f>
        <v>VARCHAR(16)</v>
      </c>
      <c r="I187" s="34" t="s">
        <v>29</v>
      </c>
      <c r="J187" s="2"/>
      <c r="K187" s="34"/>
      <c r="L187" s="2"/>
      <c r="M187" s="2"/>
      <c r="N187" s="26" t="str">
        <f t="shared" si="3"/>
        <v xml:space="preserve">  , DEPT_CODE VARCHAR(16) COMMENT '부서 코드'</v>
      </c>
      <c r="O187" s="26"/>
    </row>
    <row r="188" spans="1:15" x14ac:dyDescent="0.35">
      <c r="A188" s="34">
        <v>186</v>
      </c>
      <c r="B188" s="34" t="str">
        <f>VLOOKUP($C188,table!$B:$D,3,FALSE)</f>
        <v>이력</v>
      </c>
      <c r="C188" s="2" t="s">
        <v>26</v>
      </c>
      <c r="D188" s="31" t="str">
        <f>VLOOKUP($C188,table!$B:$D,2,FALSE)</f>
        <v>T_USER_HIST</v>
      </c>
      <c r="E188" s="34">
        <v>7</v>
      </c>
      <c r="F188" s="55" t="s">
        <v>71</v>
      </c>
      <c r="G188" s="2" t="str">
        <f>VLOOKUP($F188,domain!$B:$D,2,FALSE)</f>
        <v>DEPT_NM</v>
      </c>
      <c r="H188" s="2" t="str">
        <f>VLOOKUP($F188,domain!$B:$D,3,FALSE)</f>
        <v>VARCHAR(100)</v>
      </c>
      <c r="I188" s="34" t="s">
        <v>29</v>
      </c>
      <c r="J188" s="2"/>
      <c r="K188" s="34"/>
      <c r="L188" s="2"/>
      <c r="M188" s="2"/>
      <c r="N188" s="26" t="str">
        <f t="shared" si="3"/>
        <v xml:space="preserve">  , DEPT_NM VARCHAR(100) COMMENT '부서 명'</v>
      </c>
      <c r="O188" s="26"/>
    </row>
    <row r="189" spans="1:15" x14ac:dyDescent="0.35">
      <c r="A189" s="34">
        <v>187</v>
      </c>
      <c r="B189" s="34" t="str">
        <f>VLOOKUP($C189,table!$B:$D,3,FALSE)</f>
        <v>이력</v>
      </c>
      <c r="C189" s="2" t="s">
        <v>26</v>
      </c>
      <c r="D189" s="31" t="str">
        <f>VLOOKUP($C189,table!$B:$D,2,FALSE)</f>
        <v>T_USER_HIST</v>
      </c>
      <c r="E189" s="34">
        <v>8</v>
      </c>
      <c r="F189" s="55" t="s">
        <v>69</v>
      </c>
      <c r="G189" s="2" t="str">
        <f>VLOOKUP($F189,domain!$B:$D,2,FALSE)</f>
        <v>HDEPT_CODE</v>
      </c>
      <c r="H189" s="2" t="str">
        <f>VLOOKUP($F189,domain!$B:$D,3,FALSE)</f>
        <v>VARCHAR(16)</v>
      </c>
      <c r="I189" s="34" t="s">
        <v>29</v>
      </c>
      <c r="J189" s="2"/>
      <c r="K189" s="34"/>
      <c r="L189" s="2"/>
      <c r="M189" s="2"/>
      <c r="N189" s="26" t="str">
        <f t="shared" si="3"/>
        <v xml:space="preserve">  , HDEPT_CODE VARCHAR(16) COMMENT '본부 코드'</v>
      </c>
      <c r="O189" s="26"/>
    </row>
    <row r="190" spans="1:15" x14ac:dyDescent="0.35">
      <c r="A190" s="34">
        <v>188</v>
      </c>
      <c r="B190" s="34" t="str">
        <f>VLOOKUP($C190,table!$B:$D,3,FALSE)</f>
        <v>이력</v>
      </c>
      <c r="C190" s="2" t="s">
        <v>26</v>
      </c>
      <c r="D190" s="31" t="str">
        <f>VLOOKUP($C190,table!$B:$D,2,FALSE)</f>
        <v>T_USER_HIST</v>
      </c>
      <c r="E190" s="34">
        <v>9</v>
      </c>
      <c r="F190" s="55" t="s">
        <v>67</v>
      </c>
      <c r="G190" s="2" t="str">
        <f>VLOOKUP($F190,domain!$B:$D,2,FALSE)</f>
        <v>HDEPT_NM</v>
      </c>
      <c r="H190" s="2" t="str">
        <f>VLOOKUP($F190,domain!$B:$D,3,FALSE)</f>
        <v>VARCHAR(100)</v>
      </c>
      <c r="I190" s="34" t="s">
        <v>29</v>
      </c>
      <c r="J190" s="2"/>
      <c r="K190" s="34"/>
      <c r="L190" s="2"/>
      <c r="M190" s="2"/>
      <c r="N190" s="26" t="str">
        <f t="shared" si="3"/>
        <v xml:space="preserve">  , HDEPT_NM VARCHAR(100) COMMENT '본부 명'</v>
      </c>
      <c r="O190" s="26"/>
    </row>
    <row r="191" spans="1:15" x14ac:dyDescent="0.35">
      <c r="A191" s="34">
        <v>189</v>
      </c>
      <c r="B191" s="34" t="str">
        <f>VLOOKUP($C191,table!$B:$D,3,FALSE)</f>
        <v>이력</v>
      </c>
      <c r="C191" s="2" t="s">
        <v>26</v>
      </c>
      <c r="D191" s="31" t="str">
        <f>VLOOKUP($C191,table!$B:$D,2,FALSE)</f>
        <v>T_USER_HIST</v>
      </c>
      <c r="E191" s="34">
        <v>10</v>
      </c>
      <c r="F191" s="55" t="s">
        <v>43</v>
      </c>
      <c r="G191" s="2" t="str">
        <f>VLOOKUP($F191,domain!$B:$D,2,FALSE)</f>
        <v>ADOF_DEPT_CODE</v>
      </c>
      <c r="H191" s="2" t="str">
        <f>VLOOKUP($F191,domain!$B:$D,3,FALSE)</f>
        <v>VARCHAR(16)</v>
      </c>
      <c r="I191" s="34" t="s">
        <v>29</v>
      </c>
      <c r="J191" s="2"/>
      <c r="K191" s="34"/>
      <c r="L191" s="2"/>
      <c r="M191" s="2"/>
      <c r="N191" s="26" t="str">
        <f t="shared" si="3"/>
        <v xml:space="preserve">  , ADOF_DEPT_CODE VARCHAR(16) COMMENT '겸직 부서 코드'</v>
      </c>
      <c r="O191" s="26"/>
    </row>
    <row r="192" spans="1:15" x14ac:dyDescent="0.35">
      <c r="A192" s="34">
        <v>190</v>
      </c>
      <c r="B192" s="34" t="str">
        <f>VLOOKUP($C192,table!$B:$D,3,FALSE)</f>
        <v>이력</v>
      </c>
      <c r="C192" s="2" t="s">
        <v>26</v>
      </c>
      <c r="D192" s="31" t="str">
        <f>VLOOKUP($C192,table!$B:$D,2,FALSE)</f>
        <v>T_USER_HIST</v>
      </c>
      <c r="E192" s="34">
        <v>11</v>
      </c>
      <c r="F192" s="55" t="s">
        <v>41</v>
      </c>
      <c r="G192" s="2" t="str">
        <f>VLOOKUP($F192,domain!$B:$D,2,FALSE)</f>
        <v>ADOF_DEPT_NM</v>
      </c>
      <c r="H192" s="2" t="str">
        <f>VLOOKUP($F192,domain!$B:$D,3,FALSE)</f>
        <v>VARCHAR(100)</v>
      </c>
      <c r="I192" s="34" t="s">
        <v>29</v>
      </c>
      <c r="J192" s="2"/>
      <c r="K192" s="34"/>
      <c r="L192" s="2"/>
      <c r="M192" s="2"/>
      <c r="N192" s="26" t="str">
        <f t="shared" si="3"/>
        <v xml:space="preserve">  , ADOF_DEPT_NM VARCHAR(100) COMMENT '겸직 부서 명'</v>
      </c>
      <c r="O192" s="26"/>
    </row>
    <row r="193" spans="1:15" x14ac:dyDescent="0.35">
      <c r="A193" s="34">
        <v>191</v>
      </c>
      <c r="B193" s="34" t="str">
        <f>VLOOKUP($C193,table!$B:$D,3,FALSE)</f>
        <v>이력</v>
      </c>
      <c r="C193" s="2" t="s">
        <v>26</v>
      </c>
      <c r="D193" s="31" t="str">
        <f>VLOOKUP($C193,table!$B:$D,2,FALSE)</f>
        <v>T_USER_HIST</v>
      </c>
      <c r="E193" s="34">
        <v>12</v>
      </c>
      <c r="F193" s="55" t="s">
        <v>111</v>
      </c>
      <c r="G193" s="2" t="str">
        <f>VLOOKUP($F193,domain!$B:$D,2,FALSE)</f>
        <v>COMPANY_CODE</v>
      </c>
      <c r="H193" s="2" t="str">
        <f>VLOOKUP($F193,domain!$B:$D,3,FALSE)</f>
        <v>VARCHAR(16)</v>
      </c>
      <c r="I193" s="34" t="s">
        <v>29</v>
      </c>
      <c r="J193" s="2"/>
      <c r="K193" s="34"/>
      <c r="L193" s="2"/>
      <c r="M193" s="2"/>
      <c r="N193" s="26" t="str">
        <f t="shared" si="3"/>
        <v xml:space="preserve">  , COMPANY_CODE VARCHAR(16) COMMENT '회사 코드'</v>
      </c>
      <c r="O193" s="26"/>
    </row>
    <row r="194" spans="1:15" x14ac:dyDescent="0.35">
      <c r="A194" s="34">
        <v>192</v>
      </c>
      <c r="B194" s="34" t="str">
        <f>VLOOKUP($C194,table!$B:$D,3,FALSE)</f>
        <v>이력</v>
      </c>
      <c r="C194" s="2" t="s">
        <v>26</v>
      </c>
      <c r="D194" s="31" t="str">
        <f>VLOOKUP($C194,table!$B:$D,2,FALSE)</f>
        <v>T_USER_HIST</v>
      </c>
      <c r="E194" s="34">
        <v>13</v>
      </c>
      <c r="F194" s="55" t="s">
        <v>109</v>
      </c>
      <c r="G194" s="2" t="str">
        <f>VLOOKUP($F194,domain!$B:$D,2,FALSE)</f>
        <v>COMPANY_NM</v>
      </c>
      <c r="H194" s="2" t="str">
        <f>VLOOKUP($F194,domain!$B:$D,3,FALSE)</f>
        <v>VARCHAR(100)</v>
      </c>
      <c r="I194" s="34" t="s">
        <v>29</v>
      </c>
      <c r="J194" s="2"/>
      <c r="K194" s="34"/>
      <c r="L194" s="2"/>
      <c r="M194" s="2"/>
      <c r="N194" s="26" t="str">
        <f t="shared" si="3"/>
        <v xml:space="preserve">  , COMPANY_NM VARCHAR(100) COMMENT '회사 명'</v>
      </c>
      <c r="O194" s="26"/>
    </row>
    <row r="195" spans="1:15" x14ac:dyDescent="0.35">
      <c r="A195" s="34">
        <v>193</v>
      </c>
      <c r="B195" s="34" t="str">
        <f>VLOOKUP($C195,table!$B:$D,3,FALSE)</f>
        <v>이력</v>
      </c>
      <c r="C195" s="2" t="s">
        <v>26</v>
      </c>
      <c r="D195" s="31" t="str">
        <f>VLOOKUP($C195,table!$B:$D,2,FALSE)</f>
        <v>T_USER_HIST</v>
      </c>
      <c r="E195" s="34">
        <v>14</v>
      </c>
      <c r="F195" s="55" t="s">
        <v>148</v>
      </c>
      <c r="G195" s="2" t="str">
        <f>VLOOKUP($F195,domain!$B:$D,2,FALSE)</f>
        <v>DUTY_SE</v>
      </c>
      <c r="H195" s="2" t="str">
        <f>VLOOKUP($F195,domain!$B:$D,3,FALSE)</f>
        <v>VARCHAR(32)</v>
      </c>
      <c r="I195" s="34" t="s">
        <v>29</v>
      </c>
      <c r="J195" s="2"/>
      <c r="K195" s="34"/>
      <c r="L195" s="2"/>
      <c r="M195" s="2"/>
      <c r="N195" s="26" t="str">
        <f t="shared" si="3"/>
        <v xml:space="preserve">  , DUTY_SE VARCHAR(32) COMMENT '직책 구분'</v>
      </c>
      <c r="O195" s="26"/>
    </row>
    <row r="196" spans="1:15" x14ac:dyDescent="0.35">
      <c r="A196" s="34">
        <v>194</v>
      </c>
      <c r="B196" s="34" t="str">
        <f>VLOOKUP($C196,table!$B:$D,3,FALSE)</f>
        <v>이력</v>
      </c>
      <c r="C196" s="2" t="s">
        <v>26</v>
      </c>
      <c r="D196" s="31" t="str">
        <f>VLOOKUP($C196,table!$B:$D,2,FALSE)</f>
        <v>T_USER_HIST</v>
      </c>
      <c r="E196" s="34">
        <v>15</v>
      </c>
      <c r="F196" s="55" t="s">
        <v>150</v>
      </c>
      <c r="G196" s="2" t="str">
        <f>VLOOKUP($F196,domain!$B:$D,2,FALSE)</f>
        <v>LAST_LOG_DT</v>
      </c>
      <c r="H196" s="2" t="str">
        <f>VLOOKUP($F196,domain!$B:$D,3,FALSE)</f>
        <v>TIMESTAMP</v>
      </c>
      <c r="I196" s="34" t="s">
        <v>29</v>
      </c>
      <c r="J196" s="2"/>
      <c r="K196" s="34"/>
      <c r="L196" s="2"/>
      <c r="M196" s="2"/>
      <c r="N196" s="26" t="str">
        <f t="shared" si="3"/>
        <v xml:space="preserve">  , LAST_LOG_DT TIMESTAMP COMMENT '마지막 로그 일시'</v>
      </c>
      <c r="O196" s="26"/>
    </row>
    <row r="197" spans="1:15" x14ac:dyDescent="0.35">
      <c r="A197" s="34">
        <v>195</v>
      </c>
      <c r="B197" s="34" t="str">
        <f>VLOOKUP($C197,table!$B:$D,3,FALSE)</f>
        <v>이력</v>
      </c>
      <c r="C197" s="2" t="s">
        <v>26</v>
      </c>
      <c r="D197" s="31" t="str">
        <f>VLOOKUP($C197,table!$B:$D,2,FALSE)</f>
        <v>T_USER_HIST</v>
      </c>
      <c r="E197" s="34">
        <v>16</v>
      </c>
      <c r="F197" s="55" t="s">
        <v>90</v>
      </c>
      <c r="G197" s="2" t="str">
        <f>VLOOKUP($F197,domain!$B:$D,2,FALSE)</f>
        <v>START_DT</v>
      </c>
      <c r="H197" s="2" t="str">
        <f>VLOOKUP($F197,domain!$B:$D,3,FALSE)</f>
        <v>TIMESTAMP</v>
      </c>
      <c r="I197" s="34" t="s">
        <v>29</v>
      </c>
      <c r="J197" s="2"/>
      <c r="K197" s="34"/>
      <c r="L197" s="2"/>
      <c r="M197" s="2"/>
      <c r="N197" s="26" t="str">
        <f t="shared" si="3"/>
        <v xml:space="preserve">  , START_DT TIMESTAMP COMMENT '시작 일시'</v>
      </c>
      <c r="O197" s="26"/>
    </row>
    <row r="198" spans="1:15" x14ac:dyDescent="0.35">
      <c r="A198" s="34">
        <v>196</v>
      </c>
      <c r="B198" s="34" t="str">
        <f>VLOOKUP($C198,table!$B:$D,3,FALSE)</f>
        <v>이력</v>
      </c>
      <c r="C198" s="2" t="s">
        <v>26</v>
      </c>
      <c r="D198" s="31" t="str">
        <f>VLOOKUP($C198,table!$B:$D,2,FALSE)</f>
        <v>T_USER_HIST</v>
      </c>
      <c r="E198" s="34">
        <v>17</v>
      </c>
      <c r="F198" s="55" t="s">
        <v>97</v>
      </c>
      <c r="G198" s="2" t="str">
        <f>VLOOKUP($F198,domain!$B:$D,2,FALSE)</f>
        <v>END_DT</v>
      </c>
      <c r="H198" s="2" t="str">
        <f>VLOOKUP($F198,domain!$B:$D,3,FALSE)</f>
        <v>TIMESTAMP</v>
      </c>
      <c r="I198" s="34" t="s">
        <v>29</v>
      </c>
      <c r="J198" s="2"/>
      <c r="K198" s="34"/>
      <c r="L198" s="2"/>
      <c r="M198" s="2"/>
      <c r="N198" s="26" t="str">
        <f t="shared" si="3"/>
        <v xml:space="preserve">  , END_DT TIMESTAMP COMMENT '종료 일시'</v>
      </c>
      <c r="O198" s="26"/>
    </row>
    <row r="199" spans="1:15" x14ac:dyDescent="0.35">
      <c r="A199" s="34">
        <v>197</v>
      </c>
      <c r="B199" s="34" t="str">
        <f>VLOOKUP($C199,table!$B:$D,3,FALSE)</f>
        <v>이력</v>
      </c>
      <c r="C199" s="2" t="s">
        <v>26</v>
      </c>
      <c r="D199" s="31" t="str">
        <f>VLOOKUP($C199,table!$B:$D,2,FALSE)</f>
        <v>T_USER_HIST</v>
      </c>
      <c r="E199" s="34">
        <v>18</v>
      </c>
      <c r="F199" s="55" t="s">
        <v>446</v>
      </c>
      <c r="G199" s="2" t="str">
        <f>VLOOKUP($F199,domain!$B:$D,2,FALSE)</f>
        <v>FILE_URL</v>
      </c>
      <c r="H199" s="2" t="str">
        <f>VLOOKUP($F199,domain!$B:$D,3,FALSE)</f>
        <v>VARCHAR(256)</v>
      </c>
      <c r="I199" s="34" t="s">
        <v>29</v>
      </c>
      <c r="J199" s="2"/>
      <c r="K199" s="34"/>
      <c r="L199" s="2"/>
      <c r="M199" s="2"/>
      <c r="N199" s="26" t="str">
        <f t="shared" si="3"/>
        <v xml:space="preserve">  , FILE_URL VARCHAR(256) COMMENT '파일 URL'</v>
      </c>
      <c r="O199" s="26"/>
    </row>
    <row r="200" spans="1:15" x14ac:dyDescent="0.35">
      <c r="A200" s="34">
        <v>198</v>
      </c>
      <c r="B200" s="34" t="str">
        <f>VLOOKUP($C200,table!$B:$D,3,FALSE)</f>
        <v>이력</v>
      </c>
      <c r="C200" s="2" t="s">
        <v>26</v>
      </c>
      <c r="D200" s="31" t="str">
        <f>VLOOKUP($C200,table!$B:$D,2,FALSE)</f>
        <v>T_USER_HIST</v>
      </c>
      <c r="E200" s="34">
        <v>19</v>
      </c>
      <c r="F200" s="55" t="s">
        <v>398</v>
      </c>
      <c r="G200" s="2" t="str">
        <f>VLOOKUP($F200,domain!$B:$D,2,FALSE)</f>
        <v>MGR_AUTH_ID</v>
      </c>
      <c r="H200" s="2" t="str">
        <f>VLOOKUP($F200,domain!$B:$D,3,FALSE)</f>
        <v>VARCHAR(32)</v>
      </c>
      <c r="I200" s="34" t="s">
        <v>29</v>
      </c>
      <c r="J200" s="2"/>
      <c r="K200" s="34"/>
      <c r="L200" s="2"/>
      <c r="M200" s="2"/>
      <c r="N200" s="26" t="str">
        <f t="shared" si="3"/>
        <v xml:space="preserve">  , MGR_AUTH_ID VARCHAR(32) COMMENT '관리자 권한 ID'</v>
      </c>
      <c r="O200" s="26"/>
    </row>
    <row r="201" spans="1:15" x14ac:dyDescent="0.35">
      <c r="A201" s="34">
        <v>199</v>
      </c>
      <c r="B201" s="34" t="str">
        <f>VLOOKUP($C201,table!$B:$D,3,FALSE)</f>
        <v>이력</v>
      </c>
      <c r="C201" s="2" t="s">
        <v>26</v>
      </c>
      <c r="D201" s="31" t="str">
        <f>VLOOKUP($C201,table!$B:$D,2,FALSE)</f>
        <v>T_USER_HIST</v>
      </c>
      <c r="E201" s="34">
        <v>20</v>
      </c>
      <c r="F201" s="55" t="s">
        <v>400</v>
      </c>
      <c r="G201" s="2" t="str">
        <f>VLOOKUP($F201,domain!$B:$D,2,FALSE)</f>
        <v>MGR_AUTH_CL</v>
      </c>
      <c r="H201" s="2" t="str">
        <f>VLOOKUP($F201,domain!$B:$D,3,FALSE)</f>
        <v>VARCHAR(32)</v>
      </c>
      <c r="I201" s="34" t="s">
        <v>29</v>
      </c>
      <c r="J201" s="2"/>
      <c r="K201" s="34"/>
      <c r="L201" s="2"/>
      <c r="M201" s="2"/>
      <c r="N201" s="26" t="str">
        <f t="shared" si="3"/>
        <v xml:space="preserve">  , MGR_AUTH_CL VARCHAR(32) COMMENT '관리자 권한 분류'</v>
      </c>
      <c r="O201" s="26"/>
    </row>
    <row r="202" spans="1:15" x14ac:dyDescent="0.35">
      <c r="A202" s="34">
        <v>200</v>
      </c>
      <c r="B202" s="34" t="str">
        <f>VLOOKUP($C202,table!$B:$D,3,FALSE)</f>
        <v>이력</v>
      </c>
      <c r="C202" s="2" t="s">
        <v>26</v>
      </c>
      <c r="D202" s="31" t="str">
        <f>VLOOKUP($C202,table!$B:$D,2,FALSE)</f>
        <v>T_USER_HIST</v>
      </c>
      <c r="E202" s="34">
        <v>21</v>
      </c>
      <c r="F202" s="55" t="s">
        <v>399</v>
      </c>
      <c r="G202" s="2" t="str">
        <f>VLOOKUP($F202,domain!$B:$D,2,FALSE)</f>
        <v>MGR_AUTH_NM</v>
      </c>
      <c r="H202" s="2" t="str">
        <f>VLOOKUP($F202,domain!$B:$D,3,FALSE)</f>
        <v>VARCHAR(100)</v>
      </c>
      <c r="I202" s="34" t="s">
        <v>29</v>
      </c>
      <c r="J202" s="2"/>
      <c r="K202" s="34"/>
      <c r="L202" s="2"/>
      <c r="M202" s="2"/>
      <c r="N202" s="26" t="str">
        <f t="shared" si="3"/>
        <v xml:space="preserve">  , MGR_AUTH_NM VARCHAR(100) COMMENT '관리자 권한 명'</v>
      </c>
      <c r="O202" s="26"/>
    </row>
    <row r="203" spans="1:15" x14ac:dyDescent="0.35">
      <c r="A203" s="34">
        <v>201</v>
      </c>
      <c r="B203" s="34" t="str">
        <f>VLOOKUP($C203,table!$B:$D,3,FALSE)</f>
        <v>이력</v>
      </c>
      <c r="C203" s="2" t="s">
        <v>26</v>
      </c>
      <c r="D203" s="31" t="str">
        <f>VLOOKUP($C203,table!$B:$D,2,FALSE)</f>
        <v>T_USER_HIST</v>
      </c>
      <c r="E203" s="34">
        <v>22</v>
      </c>
      <c r="F203" s="55" t="s">
        <v>680</v>
      </c>
      <c r="G203" s="2" t="str">
        <f>VLOOKUP($F203,domain!$B:$D,2,FALSE)</f>
        <v>MGR_AUTH_USE_YN</v>
      </c>
      <c r="H203" s="2" t="str">
        <f>VLOOKUP($F203,domain!$B:$D,3,FALSE)</f>
        <v>VARCHAR(1)</v>
      </c>
      <c r="I203" s="34" t="s">
        <v>29</v>
      </c>
      <c r="J203" s="2"/>
      <c r="K203" s="34"/>
      <c r="L203" s="2"/>
      <c r="M203" s="2"/>
      <c r="N203" s="26" t="str">
        <f t="shared" si="3"/>
        <v xml:space="preserve">  , MGR_AUTH_USE_YN VARCHAR(1) COMMENT '관리자 권한 사용 여부'</v>
      </c>
      <c r="O203" s="26"/>
    </row>
    <row r="204" spans="1:15" x14ac:dyDescent="0.35">
      <c r="A204" s="34">
        <v>202</v>
      </c>
      <c r="B204" s="34" t="str">
        <f>VLOOKUP($C204,table!$B:$D,3,FALSE)</f>
        <v>이력</v>
      </c>
      <c r="C204" s="2" t="s">
        <v>26</v>
      </c>
      <c r="D204" s="31" t="str">
        <f>VLOOKUP($C204,table!$B:$D,2,FALSE)</f>
        <v>T_USER_HIST</v>
      </c>
      <c r="E204" s="34">
        <v>23</v>
      </c>
      <c r="F204" s="55" t="s">
        <v>423</v>
      </c>
      <c r="G204" s="2" t="str">
        <f>VLOOKUP($F204,domain!$B:$D,2,FALSE)</f>
        <v>USER_AUTH_ID</v>
      </c>
      <c r="H204" s="2" t="str">
        <f>VLOOKUP($F204,domain!$B:$D,3,FALSE)</f>
        <v>VARCHAR(32)</v>
      </c>
      <c r="I204" s="34" t="s">
        <v>29</v>
      </c>
      <c r="J204" s="2"/>
      <c r="K204" s="34"/>
      <c r="L204" s="2"/>
      <c r="M204" s="2"/>
      <c r="N204" s="26" t="str">
        <f t="shared" si="3"/>
        <v xml:space="preserve">  , USER_AUTH_ID VARCHAR(32) COMMENT '사용자 권한 ID'</v>
      </c>
      <c r="O204" s="26"/>
    </row>
    <row r="205" spans="1:15" x14ac:dyDescent="0.35">
      <c r="A205" s="34">
        <v>203</v>
      </c>
      <c r="B205" s="34" t="str">
        <f>VLOOKUP($C205,table!$B:$D,3,FALSE)</f>
        <v>이력</v>
      </c>
      <c r="C205" s="2" t="s">
        <v>26</v>
      </c>
      <c r="D205" s="31" t="str">
        <f>VLOOKUP($C205,table!$B:$D,2,FALSE)</f>
        <v>T_USER_HIST</v>
      </c>
      <c r="E205" s="34">
        <v>24</v>
      </c>
      <c r="F205" s="55" t="s">
        <v>425</v>
      </c>
      <c r="G205" s="2" t="str">
        <f>VLOOKUP($F205,domain!$B:$D,2,FALSE)</f>
        <v>USER_AUTH_CL</v>
      </c>
      <c r="H205" s="2" t="str">
        <f>VLOOKUP($F205,domain!$B:$D,3,FALSE)</f>
        <v>VARCHAR(32)</v>
      </c>
      <c r="I205" s="34" t="s">
        <v>29</v>
      </c>
      <c r="J205" s="2"/>
      <c r="K205" s="34"/>
      <c r="L205" s="2"/>
      <c r="M205" s="2"/>
      <c r="N205" s="26" t="str">
        <f t="shared" si="3"/>
        <v xml:space="preserve">  , USER_AUTH_CL VARCHAR(32) COMMENT '사용자 권한 분류'</v>
      </c>
      <c r="O205" s="26"/>
    </row>
    <row r="206" spans="1:15" x14ac:dyDescent="0.35">
      <c r="A206" s="34">
        <v>204</v>
      </c>
      <c r="B206" s="34" t="str">
        <f>VLOOKUP($C206,table!$B:$D,3,FALSE)</f>
        <v>이력</v>
      </c>
      <c r="C206" s="2" t="s">
        <v>26</v>
      </c>
      <c r="D206" s="31" t="str">
        <f>VLOOKUP($C206,table!$B:$D,2,FALSE)</f>
        <v>T_USER_HIST</v>
      </c>
      <c r="E206" s="34">
        <v>25</v>
      </c>
      <c r="F206" s="55" t="s">
        <v>424</v>
      </c>
      <c r="G206" s="2" t="str">
        <f>VLOOKUP($F206,domain!$B:$D,2,FALSE)</f>
        <v>USER_AUTH_NM</v>
      </c>
      <c r="H206" s="2" t="str">
        <f>VLOOKUP($F206,domain!$B:$D,3,FALSE)</f>
        <v>VARCHAR(100)</v>
      </c>
      <c r="I206" s="34" t="s">
        <v>29</v>
      </c>
      <c r="J206" s="2"/>
      <c r="K206" s="34"/>
      <c r="L206" s="2"/>
      <c r="M206" s="2"/>
      <c r="N206" s="26" t="str">
        <f t="shared" si="3"/>
        <v xml:space="preserve">  , USER_AUTH_NM VARCHAR(100) COMMENT '사용자 권한 명'</v>
      </c>
      <c r="O206" s="26"/>
    </row>
    <row r="207" spans="1:15" x14ac:dyDescent="0.35">
      <c r="A207" s="34">
        <v>205</v>
      </c>
      <c r="B207" s="34" t="str">
        <f>VLOOKUP($C207,table!$B:$D,3,FALSE)</f>
        <v>이력</v>
      </c>
      <c r="C207" s="2" t="s">
        <v>26</v>
      </c>
      <c r="D207" s="31" t="str">
        <f>VLOOKUP($C207,table!$B:$D,2,FALSE)</f>
        <v>T_USER_HIST</v>
      </c>
      <c r="E207" s="34">
        <v>26</v>
      </c>
      <c r="F207" s="55" t="s">
        <v>681</v>
      </c>
      <c r="G207" s="2" t="str">
        <f>VLOOKUP($F207,domain!$B:$D,2,FALSE)</f>
        <v>USER_AUTH_USE_YN</v>
      </c>
      <c r="H207" s="2" t="str">
        <f>VLOOKUP($F207,domain!$B:$D,3,FALSE)</f>
        <v>VARCHAR(1)</v>
      </c>
      <c r="I207" s="34" t="s">
        <v>29</v>
      </c>
      <c r="J207" s="2"/>
      <c r="K207" s="34"/>
      <c r="L207" s="2"/>
      <c r="M207" s="2"/>
      <c r="N207" s="26" t="str">
        <f t="shared" si="3"/>
        <v xml:space="preserve">  , USER_AUTH_USE_YN VARCHAR(1) COMMENT '사용자 권한 사용 여부'</v>
      </c>
      <c r="O207" s="26"/>
    </row>
    <row r="208" spans="1:15" x14ac:dyDescent="0.35">
      <c r="A208" s="34">
        <v>206</v>
      </c>
      <c r="B208" s="34" t="str">
        <f>VLOOKUP($C208,table!$B:$D,3,FALSE)</f>
        <v>이력</v>
      </c>
      <c r="C208" s="2" t="s">
        <v>26</v>
      </c>
      <c r="D208" s="31" t="str">
        <f>VLOOKUP($C208,table!$B:$D,2,FALSE)</f>
        <v>T_USER_HIST</v>
      </c>
      <c r="E208" s="34">
        <v>27</v>
      </c>
      <c r="F208" s="55" t="s">
        <v>401</v>
      </c>
      <c r="G208" s="2" t="str">
        <f>VLOOKUP($F208,domain!$B:$D,2,FALSE)</f>
        <v>MGR_SYS_ENV</v>
      </c>
      <c r="H208" s="2" t="str">
        <f>VLOOKUP($F208,domain!$B:$D,3,FALSE)</f>
        <v>JSON</v>
      </c>
      <c r="I208" s="34" t="s">
        <v>29</v>
      </c>
      <c r="J208" s="2"/>
      <c r="K208" s="34"/>
      <c r="L208" s="2"/>
      <c r="M208" s="2"/>
      <c r="N208" s="26" t="str">
        <f t="shared" si="3"/>
        <v xml:space="preserve">  , MGR_SYS_ENV JSON COMMENT '관리자 시스템 환경'</v>
      </c>
      <c r="O208" s="26"/>
    </row>
    <row r="209" spans="1:15" x14ac:dyDescent="0.35">
      <c r="A209" s="34">
        <v>207</v>
      </c>
      <c r="B209" s="34" t="str">
        <f>VLOOKUP($C209,table!$B:$D,3,FALSE)</f>
        <v>이력</v>
      </c>
      <c r="C209" s="2" t="s">
        <v>26</v>
      </c>
      <c r="D209" s="31" t="str">
        <f>VLOOKUP($C209,table!$B:$D,2,FALSE)</f>
        <v>T_USER_HIST</v>
      </c>
      <c r="E209" s="34">
        <v>28</v>
      </c>
      <c r="F209" s="55" t="s">
        <v>429</v>
      </c>
      <c r="G209" s="2" t="str">
        <f>VLOOKUP($F209,domain!$B:$D,2,FALSE)</f>
        <v>USER_SYS_HOME</v>
      </c>
      <c r="H209" s="2" t="str">
        <f>VLOOKUP($F209,domain!$B:$D,3,FALSE)</f>
        <v>VARCHAR(32)</v>
      </c>
      <c r="I209" s="34" t="s">
        <v>29</v>
      </c>
      <c r="J209" s="2"/>
      <c r="K209" s="34"/>
      <c r="L209" s="2"/>
      <c r="M209" s="2"/>
      <c r="N209" s="26" t="str">
        <f t="shared" si="3"/>
        <v xml:space="preserve">  , USER_SYS_HOME VARCHAR(32) COMMENT '사용자 시스템 홈'</v>
      </c>
      <c r="O209" s="26"/>
    </row>
    <row r="210" spans="1:15" x14ac:dyDescent="0.35">
      <c r="A210" s="34">
        <v>208</v>
      </c>
      <c r="B210" s="34" t="str">
        <f>VLOOKUP($C210,table!$B:$D,3,FALSE)</f>
        <v>이력</v>
      </c>
      <c r="C210" s="2" t="s">
        <v>26</v>
      </c>
      <c r="D210" s="31" t="str">
        <f>VLOOKUP($C210,table!$B:$D,2,FALSE)</f>
        <v>T_USER_HIST</v>
      </c>
      <c r="E210" s="34">
        <v>29</v>
      </c>
      <c r="F210" s="55" t="s">
        <v>447</v>
      </c>
      <c r="G210" s="2" t="str">
        <f>VLOOKUP($F210,domain!$B:$D,2,FALSE)</f>
        <v>USER_SYS_ENV</v>
      </c>
      <c r="H210" s="2" t="str">
        <f>VLOOKUP($F210,domain!$B:$D,3,FALSE)</f>
        <v>JSON</v>
      </c>
      <c r="I210" s="34" t="s">
        <v>29</v>
      </c>
      <c r="J210" s="22"/>
      <c r="K210" s="34"/>
      <c r="L210" s="2"/>
      <c r="M210" s="2"/>
      <c r="N210" s="26" t="str">
        <f t="shared" si="3"/>
        <v xml:space="preserve">  , USER_SYS_ENV JSON COMMENT '사용자 시스템 환경'</v>
      </c>
      <c r="O210" s="26"/>
    </row>
    <row r="211" spans="1:15" x14ac:dyDescent="0.35">
      <c r="A211" s="34">
        <v>209</v>
      </c>
      <c r="B211" s="34" t="str">
        <f>VLOOKUP($C211,table!$B:$D,3,FALSE)</f>
        <v>이력</v>
      </c>
      <c r="C211" s="2" t="s">
        <v>26</v>
      </c>
      <c r="D211" s="31" t="str">
        <f>VLOOKUP($C211,table!$B:$D,2,FALSE)</f>
        <v>T_USER_HIST</v>
      </c>
      <c r="E211" s="34">
        <v>30</v>
      </c>
      <c r="F211" s="55" t="s">
        <v>435</v>
      </c>
      <c r="G211" s="2" t="str">
        <f>VLOOKUP($F211,domain!$B:$D,2,FALSE)</f>
        <v>BF_DEPT_CODE</v>
      </c>
      <c r="H211" s="2" t="str">
        <f>VLOOKUP($F211,domain!$B:$D,3,FALSE)</f>
        <v>VARCHAR(16)</v>
      </c>
      <c r="I211" s="34" t="s">
        <v>29</v>
      </c>
      <c r="J211" s="2"/>
      <c r="K211" s="34"/>
      <c r="L211" s="2"/>
      <c r="M211" s="2"/>
      <c r="N211" s="26" t="str">
        <f t="shared" si="3"/>
        <v xml:space="preserve">  , BF_DEPT_CODE VARCHAR(16) COMMENT '이전 부서 코드'</v>
      </c>
      <c r="O211" s="26"/>
    </row>
    <row r="212" spans="1:15" x14ac:dyDescent="0.35">
      <c r="A212" s="34">
        <v>210</v>
      </c>
      <c r="B212" s="34" t="str">
        <f>VLOOKUP($C212,table!$B:$D,3,FALSE)</f>
        <v>이력</v>
      </c>
      <c r="C212" s="2" t="s">
        <v>26</v>
      </c>
      <c r="D212" s="31" t="str">
        <f>VLOOKUP($C212,table!$B:$D,2,FALSE)</f>
        <v>T_USER_HIST</v>
      </c>
      <c r="E212" s="34">
        <v>31</v>
      </c>
      <c r="F212" s="55" t="s">
        <v>420</v>
      </c>
      <c r="G212" s="2" t="str">
        <f>VLOOKUP($F212,domain!$B:$D,2,FALSE)</f>
        <v>DEPT_UPDT_DT</v>
      </c>
      <c r="H212" s="2" t="str">
        <f>VLOOKUP($F212,domain!$B:$D,3,FALSE)</f>
        <v>TIMESTAMP</v>
      </c>
      <c r="I212" s="34" t="s">
        <v>29</v>
      </c>
      <c r="J212" s="2"/>
      <c r="K212" s="34"/>
      <c r="L212" s="2"/>
      <c r="M212" s="2"/>
      <c r="N212" s="26" t="str">
        <f t="shared" si="3"/>
        <v xml:space="preserve">  , DEPT_UPDT_DT TIMESTAMP COMMENT '부서 변경 일시'</v>
      </c>
      <c r="O212" s="26"/>
    </row>
    <row r="213" spans="1:15" x14ac:dyDescent="0.35">
      <c r="A213" s="34">
        <v>211</v>
      </c>
      <c r="B213" s="34" t="str">
        <f>VLOOKUP($C213,table!$B:$D,3,FALSE)</f>
        <v>이력</v>
      </c>
      <c r="C213" s="2" t="s">
        <v>26</v>
      </c>
      <c r="D213" s="31" t="str">
        <f>VLOOKUP($C213,table!$B:$D,2,FALSE)</f>
        <v>T_USER_HIST</v>
      </c>
      <c r="E213" s="34">
        <v>32</v>
      </c>
      <c r="F213" s="55" t="s">
        <v>75</v>
      </c>
      <c r="G213" s="2" t="str">
        <f>VLOOKUP($F213,domain!$B:$D,2,FALSE)</f>
        <v>USE_YN</v>
      </c>
      <c r="H213" s="2" t="str">
        <f>VLOOKUP($F213,domain!$B:$D,3,FALSE)</f>
        <v>VARCHAR(1)</v>
      </c>
      <c r="I213" s="34" t="s">
        <v>29</v>
      </c>
      <c r="J213" s="2"/>
      <c r="K213" s="34"/>
      <c r="L213" s="2"/>
      <c r="M213" s="2"/>
      <c r="N213" s="26" t="str">
        <f t="shared" si="3"/>
        <v xml:space="preserve">  , USE_YN VARCHAR(1) COMMENT '사용 여부'</v>
      </c>
      <c r="O213" s="26"/>
    </row>
    <row r="214" spans="1:15" x14ac:dyDescent="0.35">
      <c r="A214" s="34">
        <v>212</v>
      </c>
      <c r="B214" s="34" t="str">
        <f>VLOOKUP($C214,table!$B:$D,3,FALSE)</f>
        <v>이력</v>
      </c>
      <c r="C214" s="2" t="s">
        <v>26</v>
      </c>
      <c r="D214" s="31" t="str">
        <f>VLOOKUP($C214,table!$B:$D,2,FALSE)</f>
        <v>T_USER_HIST</v>
      </c>
      <c r="E214" s="34">
        <v>33</v>
      </c>
      <c r="F214" s="55" t="s">
        <v>86</v>
      </c>
      <c r="G214" s="2" t="str">
        <f>VLOOKUP($F214,domain!$B:$D,2,FALSE)</f>
        <v>MODI_SE</v>
      </c>
      <c r="H214" s="2" t="str">
        <f>VLOOKUP($F214,domain!$B:$D,3,FALSE)</f>
        <v>VARCHAR(32)</v>
      </c>
      <c r="I214" s="34" t="s">
        <v>29</v>
      </c>
      <c r="J214" s="2"/>
      <c r="K214" s="34"/>
      <c r="L214" s="2"/>
      <c r="M214" s="2"/>
      <c r="N214" s="26" t="str">
        <f t="shared" si="3"/>
        <v xml:space="preserve">  , MODI_SE VARCHAR(32) COMMENT '수정 구분'</v>
      </c>
      <c r="O214" s="26"/>
    </row>
    <row r="215" spans="1:15" x14ac:dyDescent="0.35">
      <c r="A215" s="34">
        <v>213</v>
      </c>
      <c r="B215" s="34" t="str">
        <f>VLOOKUP($C215,table!$B:$D,3,FALSE)</f>
        <v>이력</v>
      </c>
      <c r="C215" s="2" t="s">
        <v>26</v>
      </c>
      <c r="D215" s="31" t="str">
        <f>VLOOKUP($C215,table!$B:$D,2,FALSE)</f>
        <v>T_USER_HIST</v>
      </c>
      <c r="E215" s="34">
        <v>34</v>
      </c>
      <c r="F215" s="55" t="s">
        <v>57</v>
      </c>
      <c r="G215" s="2" t="str">
        <f>VLOOKUP($F215,domain!$B:$D,2,FALSE)</f>
        <v>RGST_ID</v>
      </c>
      <c r="H215" s="2" t="str">
        <f>VLOOKUP($F215,domain!$B:$D,3,FALSE)</f>
        <v>VARCHAR(32)</v>
      </c>
      <c r="I215" s="34" t="s">
        <v>29</v>
      </c>
      <c r="J215" s="2"/>
      <c r="K215" s="34"/>
      <c r="L215" s="2"/>
      <c r="M215" s="2"/>
      <c r="N215" s="26" t="str">
        <f t="shared" si="3"/>
        <v xml:space="preserve">  , RGST_ID VARCHAR(32) COMMENT '등록 ID'</v>
      </c>
      <c r="O215" s="26"/>
    </row>
    <row r="216" spans="1:15" x14ac:dyDescent="0.35">
      <c r="A216" s="34">
        <v>214</v>
      </c>
      <c r="B216" s="34" t="str">
        <f>VLOOKUP($C216,table!$B:$D,3,FALSE)</f>
        <v>이력</v>
      </c>
      <c r="C216" s="2" t="s">
        <v>26</v>
      </c>
      <c r="D216" s="31" t="str">
        <f>VLOOKUP($C216,table!$B:$D,2,FALSE)</f>
        <v>T_USER_HIST</v>
      </c>
      <c r="E216" s="34">
        <v>35</v>
      </c>
      <c r="F216" s="55" t="s">
        <v>377</v>
      </c>
      <c r="G216" s="2" t="str">
        <f>VLOOKUP($F216,domain!$B:$D,2,FALSE)</f>
        <v>RGST_DT</v>
      </c>
      <c r="H216" s="2" t="str">
        <f>VLOOKUP($F216,domain!$B:$D,3,FALSE)</f>
        <v>TIMESTAMP</v>
      </c>
      <c r="I216" s="34" t="s">
        <v>29</v>
      </c>
      <c r="J216" s="2"/>
      <c r="K216" s="34"/>
      <c r="L216" s="2"/>
      <c r="M216" s="2"/>
      <c r="N216" s="26" t="str">
        <f t="shared" si="3"/>
        <v xml:space="preserve">  , RGST_DT TIMESTAMP COMMENT '등록 일시'</v>
      </c>
      <c r="O216" s="26"/>
    </row>
    <row r="217" spans="1:15" x14ac:dyDescent="0.35">
      <c r="A217" s="34">
        <v>215</v>
      </c>
      <c r="B217" s="34" t="str">
        <f>VLOOKUP($C217,table!$B:$D,3,FALSE)</f>
        <v>이력</v>
      </c>
      <c r="C217" s="2" t="s">
        <v>26</v>
      </c>
      <c r="D217" s="31" t="str">
        <f>VLOOKUP($C217,table!$B:$D,2,FALSE)</f>
        <v>T_USER_HIST</v>
      </c>
      <c r="E217" s="34">
        <v>36</v>
      </c>
      <c r="F217" s="55" t="s">
        <v>84</v>
      </c>
      <c r="G217" s="2" t="str">
        <f>VLOOKUP($F217,domain!$B:$D,2,FALSE)</f>
        <v>MODI_ID</v>
      </c>
      <c r="H217" s="2" t="str">
        <f>VLOOKUP($F217,domain!$B:$D,3,FALSE)</f>
        <v>VARCHAR(32)</v>
      </c>
      <c r="I217" s="34" t="s">
        <v>29</v>
      </c>
      <c r="J217" s="2"/>
      <c r="K217" s="34"/>
      <c r="L217" s="2"/>
      <c r="M217" s="2"/>
      <c r="N217" s="26" t="str">
        <f t="shared" si="3"/>
        <v xml:space="preserve">  , MODI_ID VARCHAR(32) COMMENT '수정 ID'</v>
      </c>
      <c r="O217" s="26"/>
    </row>
    <row r="218" spans="1:15" x14ac:dyDescent="0.35">
      <c r="A218" s="34">
        <v>216</v>
      </c>
      <c r="B218" s="34" t="str">
        <f>VLOOKUP($C218,table!$B:$D,3,FALSE)</f>
        <v>이력</v>
      </c>
      <c r="C218" s="2" t="s">
        <v>26</v>
      </c>
      <c r="D218" s="31" t="str">
        <f>VLOOKUP($C218,table!$B:$D,2,FALSE)</f>
        <v>T_USER_HIST</v>
      </c>
      <c r="E218" s="34">
        <v>37</v>
      </c>
      <c r="F218" s="55" t="s">
        <v>88</v>
      </c>
      <c r="G218" s="2" t="str">
        <f>VLOOKUP($F218,domain!$B:$D,2,FALSE)</f>
        <v>MODI_DT</v>
      </c>
      <c r="H218" s="2" t="str">
        <f>VLOOKUP($F218,domain!$B:$D,3,FALSE)</f>
        <v>TIMESTAMP</v>
      </c>
      <c r="I218" s="34" t="s">
        <v>29</v>
      </c>
      <c r="J218" s="2"/>
      <c r="K218" s="34"/>
      <c r="L218" s="2"/>
      <c r="M218" s="2"/>
      <c r="N218" s="26" t="str">
        <f t="shared" si="3"/>
        <v xml:space="preserve">  , MODI_DT TIMESTAMP COMMENT '수정 일시'</v>
      </c>
      <c r="O218" s="26"/>
    </row>
    <row r="219" spans="1:15" x14ac:dyDescent="0.35">
      <c r="A219" s="34">
        <v>226</v>
      </c>
      <c r="B219" s="34" t="str">
        <f>VLOOKUP($C219,table!$B:$D,3,FALSE)</f>
        <v>공통</v>
      </c>
      <c r="C219" s="2" t="s">
        <v>459</v>
      </c>
      <c r="D219" s="31" t="str">
        <f>VLOOKUP($C219,table!$B:$D,2,FALSE)</f>
        <v>T_USER_TEST</v>
      </c>
      <c r="E219" s="34">
        <v>1</v>
      </c>
      <c r="F219" s="55" t="s">
        <v>460</v>
      </c>
      <c r="G219" s="2" t="str">
        <f>VLOOKUP($F219,domain!$B:$D,2,FALSE)</f>
        <v>USER_ID</v>
      </c>
      <c r="H219" s="2" t="str">
        <f>VLOOKUP($F219,domain!$B:$D,3,FALSE)</f>
        <v>VARCHAR(32)</v>
      </c>
      <c r="I219" s="34" t="s">
        <v>30</v>
      </c>
      <c r="J219" s="2"/>
      <c r="K219" s="34">
        <v>1</v>
      </c>
      <c r="L219" s="2"/>
      <c r="M219" s="2"/>
      <c r="N219" s="26" t="str">
        <f t="shared" si="3"/>
        <v xml:space="preserve">    USER_ID VARCHAR(32) NOT NULL COMMENT '사용자 ID'</v>
      </c>
      <c r="O219" s="26"/>
    </row>
    <row r="220" spans="1:15" x14ac:dyDescent="0.35">
      <c r="A220" s="34">
        <v>227</v>
      </c>
      <c r="B220" s="34" t="str">
        <f>VLOOKUP($C220,table!$B:$D,3,FALSE)</f>
        <v>공통</v>
      </c>
      <c r="C220" s="2" t="s">
        <v>459</v>
      </c>
      <c r="D220" s="31" t="str">
        <f>VLOOKUP($C220,table!$B:$D,2,FALSE)</f>
        <v>T_USER_TEST</v>
      </c>
      <c r="E220" s="34">
        <v>2</v>
      </c>
      <c r="F220" s="55" t="s">
        <v>461</v>
      </c>
      <c r="G220" s="2" t="str">
        <f>VLOOKUP($F220,domain!$B:$D,2,FALSE)</f>
        <v>USER_NM</v>
      </c>
      <c r="H220" s="2" t="str">
        <f>VLOOKUP($F220,domain!$B:$D,3,FALSE)</f>
        <v>VARCHAR(100)</v>
      </c>
      <c r="I220" s="34" t="s">
        <v>29</v>
      </c>
      <c r="J220" s="2"/>
      <c r="K220" s="34"/>
      <c r="L220" s="2"/>
      <c r="M220" s="2"/>
      <c r="N220" s="26" t="str">
        <f t="shared" si="3"/>
        <v xml:space="preserve">  , USER_NM VARCHAR(100) COMMENT '사용자 명'</v>
      </c>
      <c r="O220" s="26"/>
    </row>
    <row r="221" spans="1:15" x14ac:dyDescent="0.35">
      <c r="A221" s="34">
        <v>228</v>
      </c>
      <c r="B221" s="34" t="str">
        <f>VLOOKUP($C221,table!$B:$D,3,FALSE)</f>
        <v>공통</v>
      </c>
      <c r="C221" s="2" t="s">
        <v>459</v>
      </c>
      <c r="D221" s="31" t="str">
        <f>VLOOKUP($C221,table!$B:$D,2,FALSE)</f>
        <v>T_USER_TEST</v>
      </c>
      <c r="E221" s="34">
        <v>3</v>
      </c>
      <c r="F221" s="55" t="s">
        <v>462</v>
      </c>
      <c r="G221" s="2" t="str">
        <f>VLOOKUP($F221,domain!$B:$D,2,FALSE)</f>
        <v>RGST_ID</v>
      </c>
      <c r="H221" s="2" t="str">
        <f>VLOOKUP($F221,domain!$B:$D,3,FALSE)</f>
        <v>VARCHAR(32)</v>
      </c>
      <c r="I221" s="34" t="s">
        <v>29</v>
      </c>
      <c r="J221" s="2"/>
      <c r="K221" s="34"/>
      <c r="L221" s="2"/>
      <c r="M221" s="2"/>
      <c r="N221" s="26" t="str">
        <f t="shared" si="3"/>
        <v xml:space="preserve">  , RGST_ID VARCHAR(32) COMMENT '등록 ID'</v>
      </c>
      <c r="O221" s="26"/>
    </row>
    <row r="222" spans="1:15" x14ac:dyDescent="0.35">
      <c r="A222" s="34">
        <v>229</v>
      </c>
      <c r="B222" s="34" t="str">
        <f>VLOOKUP($C222,table!$B:$D,3,FALSE)</f>
        <v>공통</v>
      </c>
      <c r="C222" s="2" t="s">
        <v>459</v>
      </c>
      <c r="D222" s="31" t="str">
        <f>VLOOKUP($C222,table!$B:$D,2,FALSE)</f>
        <v>T_USER_TEST</v>
      </c>
      <c r="E222" s="34">
        <v>4</v>
      </c>
      <c r="F222" s="55" t="s">
        <v>463</v>
      </c>
      <c r="G222" s="2" t="str">
        <f>VLOOKUP($F222,domain!$B:$D,2,FALSE)</f>
        <v>RGST_DT</v>
      </c>
      <c r="H222" s="2" t="str">
        <f>VLOOKUP($F222,domain!$B:$D,3,FALSE)</f>
        <v>TIMESTAMP</v>
      </c>
      <c r="I222" s="34" t="s">
        <v>29</v>
      </c>
      <c r="J222" s="2"/>
      <c r="K222" s="34"/>
      <c r="L222" s="2"/>
      <c r="M222" s="2"/>
      <c r="N222" s="26" t="str">
        <f t="shared" si="3"/>
        <v xml:space="preserve">  , RGST_DT TIMESTAMP COMMENT '등록 일시'</v>
      </c>
      <c r="O222" s="26"/>
    </row>
    <row r="223" spans="1:15" s="26" customFormat="1" x14ac:dyDescent="0.35">
      <c r="A223" s="34">
        <v>230</v>
      </c>
      <c r="B223" s="114" t="str">
        <f>VLOOKUP($C223,table!$B:$D,3,FALSE)</f>
        <v>로그</v>
      </c>
      <c r="C223" s="43" t="s">
        <v>718</v>
      </c>
      <c r="D223" s="31" t="str">
        <f>VLOOKUP($C223,table!$B:$D,2,FALSE)</f>
        <v>T_LOG_RQST_MGR_SYS</v>
      </c>
      <c r="E223" s="114">
        <v>1</v>
      </c>
      <c r="F223" s="56" t="s">
        <v>719</v>
      </c>
      <c r="G223" s="43" t="str">
        <f>VLOOKUP($F223,domain!$B:$D,2,FALSE)</f>
        <v>LOG_DT</v>
      </c>
      <c r="H223" s="43" t="str">
        <f>VLOOKUP($F223,domain!$B:$D,3,FALSE)</f>
        <v>TIMESTAMP</v>
      </c>
      <c r="I223" s="42" t="s">
        <v>30</v>
      </c>
      <c r="J223" s="43"/>
      <c r="K223" s="80"/>
      <c r="L223" s="43"/>
      <c r="M223" s="43"/>
      <c r="N223" s="26" t="str">
        <f t="shared" si="3"/>
        <v xml:space="preserve">    LOG_DT TIMESTAMP NOT NULL COMMENT '로그 일시'</v>
      </c>
    </row>
    <row r="224" spans="1:15" s="26" customFormat="1" x14ac:dyDescent="0.35">
      <c r="A224" s="34">
        <v>231</v>
      </c>
      <c r="B224" s="114" t="str">
        <f>VLOOKUP($C224,table!$B:$D,3,FALSE)</f>
        <v>로그</v>
      </c>
      <c r="C224" s="43" t="s">
        <v>718</v>
      </c>
      <c r="D224" s="31" t="str">
        <f>VLOOKUP($C224,table!$B:$D,2,FALSE)</f>
        <v>T_LOG_RQST_MGR_SYS</v>
      </c>
      <c r="E224" s="114">
        <v>2</v>
      </c>
      <c r="F224" s="56" t="s">
        <v>78</v>
      </c>
      <c r="G224" s="43" t="str">
        <f>VLOOKUP($F224,domain!$B:$D,2,FALSE)</f>
        <v>USER_ID</v>
      </c>
      <c r="H224" s="43" t="str">
        <f>VLOOKUP($F224,domain!$B:$D,3,FALSE)</f>
        <v>VARCHAR(32)</v>
      </c>
      <c r="I224" s="42" t="s">
        <v>30</v>
      </c>
      <c r="J224" s="43"/>
      <c r="K224" s="80"/>
      <c r="L224" s="43"/>
      <c r="M224" s="43"/>
      <c r="N224" s="26" t="str">
        <f t="shared" ref="N224:N277" si="4">IF(E224=1,"    ","  , ")&amp;G224&amp;" "&amp;H224&amp;IF(J224="",""," "&amp;J224)&amp;IF(I224="N"," NOT NULL","")&amp;" COMMENT '"&amp;F224&amp;IF(L224="",""," "&amp;L224)&amp;"'"</f>
        <v xml:space="preserve">  , USER_ID VARCHAR(32) NOT NULL COMMENT '사용자 ID'</v>
      </c>
    </row>
    <row r="225" spans="1:14" s="26" customFormat="1" x14ac:dyDescent="0.35">
      <c r="A225" s="34">
        <v>232</v>
      </c>
      <c r="B225" s="114" t="str">
        <f>VLOOKUP($C225,table!$B:$D,3,FALSE)</f>
        <v>로그</v>
      </c>
      <c r="C225" s="43" t="s">
        <v>718</v>
      </c>
      <c r="D225" s="31" t="str">
        <f>VLOOKUP($C225,table!$B:$D,2,FALSE)</f>
        <v>T_LOG_RQST_MGR_SYS</v>
      </c>
      <c r="E225" s="114">
        <v>3</v>
      </c>
      <c r="F225" s="56" t="s">
        <v>80</v>
      </c>
      <c r="G225" s="43" t="str">
        <f>VLOOKUP($F225,domain!$B:$D,2,FALSE)</f>
        <v>USER_NM</v>
      </c>
      <c r="H225" s="43" t="str">
        <f>VLOOKUP($F225,domain!$B:$D,3,FALSE)</f>
        <v>VARCHAR(100)</v>
      </c>
      <c r="I225" s="42" t="s">
        <v>29</v>
      </c>
      <c r="J225" s="43"/>
      <c r="K225" s="80"/>
      <c r="L225" s="43"/>
      <c r="M225" s="43"/>
      <c r="N225" s="26" t="str">
        <f t="shared" si="4"/>
        <v xml:space="preserve">  , USER_NM VARCHAR(100) COMMENT '사용자 명'</v>
      </c>
    </row>
    <row r="226" spans="1:14" s="26" customFormat="1" x14ac:dyDescent="0.35">
      <c r="A226" s="34">
        <v>233</v>
      </c>
      <c r="B226" s="114" t="str">
        <f>VLOOKUP($C226,table!$B:$D,3,FALSE)</f>
        <v>로그</v>
      </c>
      <c r="C226" s="43" t="s">
        <v>718</v>
      </c>
      <c r="D226" s="31" t="str">
        <f>VLOOKUP($C226,table!$B:$D,2,FALSE)</f>
        <v>T_LOG_RQST_MGR_SYS</v>
      </c>
      <c r="E226" s="114">
        <v>4</v>
      </c>
      <c r="F226" s="56" t="s">
        <v>101</v>
      </c>
      <c r="G226" s="43" t="str">
        <f>VLOOKUP($F226,domain!$B:$D,2,FALSE)</f>
        <v>PSTN_CODE</v>
      </c>
      <c r="H226" s="43" t="str">
        <f>VLOOKUP($F226,domain!$B:$D,3,FALSE)</f>
        <v>VARCHAR(16)</v>
      </c>
      <c r="I226" s="42" t="s">
        <v>29</v>
      </c>
      <c r="J226" s="43"/>
      <c r="K226" s="80"/>
      <c r="L226" s="43"/>
      <c r="M226" s="43"/>
      <c r="N226" s="26" t="str">
        <f t="shared" si="4"/>
        <v xml:space="preserve">  , PSTN_CODE VARCHAR(16) COMMENT '직위 코드'</v>
      </c>
    </row>
    <row r="227" spans="1:14" s="26" customFormat="1" x14ac:dyDescent="0.35">
      <c r="A227" s="34">
        <v>234</v>
      </c>
      <c r="B227" s="114" t="str">
        <f>VLOOKUP($C227,table!$B:$D,3,FALSE)</f>
        <v>로그</v>
      </c>
      <c r="C227" s="43" t="s">
        <v>718</v>
      </c>
      <c r="D227" s="31" t="str">
        <f>VLOOKUP($C227,table!$B:$D,2,FALSE)</f>
        <v>T_LOG_RQST_MGR_SYS</v>
      </c>
      <c r="E227" s="114">
        <v>5</v>
      </c>
      <c r="F227" s="56" t="s">
        <v>99</v>
      </c>
      <c r="G227" s="43" t="str">
        <f>VLOOKUP($F227,domain!$B:$D,2,FALSE)</f>
        <v>PSTN_NM</v>
      </c>
      <c r="H227" s="43" t="str">
        <f>VLOOKUP($F227,domain!$B:$D,3,FALSE)</f>
        <v>VARCHAR(100)</v>
      </c>
      <c r="I227" s="42" t="s">
        <v>29</v>
      </c>
      <c r="J227" s="43"/>
      <c r="K227" s="80"/>
      <c r="L227" s="43"/>
      <c r="M227" s="43"/>
      <c r="N227" s="26" t="str">
        <f t="shared" si="4"/>
        <v xml:space="preserve">  , PSTN_NM VARCHAR(100) COMMENT '직위 명'</v>
      </c>
    </row>
    <row r="228" spans="1:14" s="26" customFormat="1" x14ac:dyDescent="0.35">
      <c r="A228" s="34">
        <v>235</v>
      </c>
      <c r="B228" s="114" t="str">
        <f>VLOOKUP($C228,table!$B:$D,3,FALSE)</f>
        <v>로그</v>
      </c>
      <c r="C228" s="43" t="s">
        <v>718</v>
      </c>
      <c r="D228" s="31" t="str">
        <f>VLOOKUP($C228,table!$B:$D,2,FALSE)</f>
        <v>T_LOG_RQST_MGR_SYS</v>
      </c>
      <c r="E228" s="114">
        <v>6</v>
      </c>
      <c r="F228" s="56" t="s">
        <v>73</v>
      </c>
      <c r="G228" s="43" t="str">
        <f>VLOOKUP($F228,domain!$B:$D,2,FALSE)</f>
        <v>DEPT_CODE</v>
      </c>
      <c r="H228" s="43" t="str">
        <f>VLOOKUP($F228,domain!$B:$D,3,FALSE)</f>
        <v>VARCHAR(16)</v>
      </c>
      <c r="I228" s="42" t="s">
        <v>29</v>
      </c>
      <c r="J228" s="43"/>
      <c r="K228" s="80"/>
      <c r="L228" s="43"/>
      <c r="M228" s="43"/>
      <c r="N228" s="26" t="str">
        <f t="shared" si="4"/>
        <v xml:space="preserve">  , DEPT_CODE VARCHAR(16) COMMENT '부서 코드'</v>
      </c>
    </row>
    <row r="229" spans="1:14" s="26" customFormat="1" x14ac:dyDescent="0.35">
      <c r="A229" s="34">
        <v>236</v>
      </c>
      <c r="B229" s="114" t="str">
        <f>VLOOKUP($C229,table!$B:$D,3,FALSE)</f>
        <v>로그</v>
      </c>
      <c r="C229" s="43" t="s">
        <v>718</v>
      </c>
      <c r="D229" s="31" t="str">
        <f>VLOOKUP($C229,table!$B:$D,2,FALSE)</f>
        <v>T_LOG_RQST_MGR_SYS</v>
      </c>
      <c r="E229" s="114">
        <v>7</v>
      </c>
      <c r="F229" s="56" t="s">
        <v>71</v>
      </c>
      <c r="G229" s="43" t="str">
        <f>VLOOKUP($F229,domain!$B:$D,2,FALSE)</f>
        <v>DEPT_NM</v>
      </c>
      <c r="H229" s="43" t="str">
        <f>VLOOKUP($F229,domain!$B:$D,3,FALSE)</f>
        <v>VARCHAR(100)</v>
      </c>
      <c r="I229" s="42" t="s">
        <v>29</v>
      </c>
      <c r="J229" s="43"/>
      <c r="K229" s="80"/>
      <c r="L229" s="43"/>
      <c r="M229" s="43"/>
      <c r="N229" s="26" t="str">
        <f t="shared" si="4"/>
        <v xml:space="preserve">  , DEPT_NM VARCHAR(100) COMMENT '부서 명'</v>
      </c>
    </row>
    <row r="230" spans="1:14" s="26" customFormat="1" x14ac:dyDescent="0.35">
      <c r="A230" s="34">
        <v>237</v>
      </c>
      <c r="B230" s="114" t="str">
        <f>VLOOKUP($C230,table!$B:$D,3,FALSE)</f>
        <v>로그</v>
      </c>
      <c r="C230" s="43" t="s">
        <v>718</v>
      </c>
      <c r="D230" s="31" t="str">
        <f>VLOOKUP($C230,table!$B:$D,2,FALSE)</f>
        <v>T_LOG_RQST_MGR_SYS</v>
      </c>
      <c r="E230" s="114">
        <v>8</v>
      </c>
      <c r="F230" s="56" t="s">
        <v>45</v>
      </c>
      <c r="G230" s="43" t="str">
        <f>VLOOKUP($F230,domain!$B:$D,2,FALSE)</f>
        <v>AUTH_ID</v>
      </c>
      <c r="H230" s="43" t="str">
        <f>VLOOKUP($F230,domain!$B:$D,3,FALSE)</f>
        <v>VARCHAR(32)</v>
      </c>
      <c r="I230" s="42" t="s">
        <v>29</v>
      </c>
      <c r="J230" s="43"/>
      <c r="K230" s="80"/>
      <c r="L230" s="43"/>
      <c r="M230" s="43"/>
      <c r="N230" s="26" t="str">
        <f t="shared" si="4"/>
        <v xml:space="preserve">  , AUTH_ID VARCHAR(32) COMMENT '권한 ID'</v>
      </c>
    </row>
    <row r="231" spans="1:14" s="26" customFormat="1" x14ac:dyDescent="0.35">
      <c r="A231" s="34">
        <v>238</v>
      </c>
      <c r="B231" s="114" t="str">
        <f>VLOOKUP($C231,table!$B:$D,3,FALSE)</f>
        <v>로그</v>
      </c>
      <c r="C231" s="43" t="s">
        <v>718</v>
      </c>
      <c r="D231" s="31" t="str">
        <f>VLOOKUP($C231,table!$B:$D,2,FALSE)</f>
        <v>T_LOG_RQST_MGR_SYS</v>
      </c>
      <c r="E231" s="114">
        <v>9</v>
      </c>
      <c r="F231" s="56" t="s">
        <v>48</v>
      </c>
      <c r="G231" s="43" t="str">
        <f>VLOOKUP($F231,domain!$B:$D,2,FALSE)</f>
        <v>AUTH_NM</v>
      </c>
      <c r="H231" s="43" t="str">
        <f>VLOOKUP($F231,domain!$B:$D,3,FALSE)</f>
        <v>VARCHAR(100)</v>
      </c>
      <c r="I231" s="42" t="s">
        <v>29</v>
      </c>
      <c r="J231" s="43"/>
      <c r="K231" s="80"/>
      <c r="L231" s="43"/>
      <c r="M231" s="43"/>
      <c r="N231" s="26" t="str">
        <f t="shared" si="4"/>
        <v xml:space="preserve">  , AUTH_NM VARCHAR(100) COMMENT '권한 명'</v>
      </c>
    </row>
    <row r="232" spans="1:14" s="26" customFormat="1" x14ac:dyDescent="0.35">
      <c r="A232" s="34">
        <v>239</v>
      </c>
      <c r="B232" s="114" t="str">
        <f>VLOOKUP($C232,table!$B:$D,3,FALSE)</f>
        <v>로그</v>
      </c>
      <c r="C232" s="43" t="s">
        <v>718</v>
      </c>
      <c r="D232" s="31" t="str">
        <f>VLOOKUP($C232,table!$B:$D,2,FALSE)</f>
        <v>T_LOG_RQST_MGR_SYS</v>
      </c>
      <c r="E232" s="114">
        <v>10</v>
      </c>
      <c r="F232" s="56" t="s">
        <v>720</v>
      </c>
      <c r="G232" s="43" t="str">
        <f>VLOOKUP($F232,domain!$B:$D,2,FALSE)</f>
        <v>CLIENT_IP</v>
      </c>
      <c r="H232" s="43" t="str">
        <f>VLOOKUP($F232,domain!$B:$D,3,FALSE)</f>
        <v>VARCHAR(45)</v>
      </c>
      <c r="I232" s="42" t="s">
        <v>29</v>
      </c>
      <c r="J232" s="43"/>
      <c r="K232" s="80"/>
      <c r="L232" s="43"/>
      <c r="M232" s="43"/>
      <c r="N232" s="26" t="str">
        <f t="shared" si="4"/>
        <v xml:space="preserve">  , CLIENT_IP VARCHAR(45) COMMENT '클라이언트 IP'</v>
      </c>
    </row>
    <row r="233" spans="1:14" s="26" customFormat="1" x14ac:dyDescent="0.35">
      <c r="A233" s="34">
        <v>240</v>
      </c>
      <c r="B233" s="114" t="str">
        <f>VLOOKUP($C233,table!$B:$D,3,FALSE)</f>
        <v>로그</v>
      </c>
      <c r="C233" s="43" t="s">
        <v>718</v>
      </c>
      <c r="D233" s="31" t="str">
        <f>VLOOKUP($C233,table!$B:$D,2,FALSE)</f>
        <v>T_LOG_RQST_MGR_SYS</v>
      </c>
      <c r="E233" s="114">
        <v>11</v>
      </c>
      <c r="F233" s="56" t="s">
        <v>721</v>
      </c>
      <c r="G233" s="43" t="str">
        <f>VLOOKUP($F233,domain!$B:$D,2,FALSE)</f>
        <v>SERVER_IP</v>
      </c>
      <c r="H233" s="43" t="str">
        <f>VLOOKUP($F233,domain!$B:$D,3,FALSE)</f>
        <v>VARCHAR(45)</v>
      </c>
      <c r="I233" s="42" t="s">
        <v>29</v>
      </c>
      <c r="J233" s="43"/>
      <c r="K233" s="80"/>
      <c r="L233" s="43"/>
      <c r="M233" s="43"/>
      <c r="N233" s="26" t="str">
        <f t="shared" si="4"/>
        <v xml:space="preserve">  , SERVER_IP VARCHAR(45) COMMENT '서버 IP'</v>
      </c>
    </row>
    <row r="234" spans="1:14" s="26" customFormat="1" x14ac:dyDescent="0.35">
      <c r="A234" s="34">
        <v>241</v>
      </c>
      <c r="B234" s="114" t="str">
        <f>VLOOKUP($C234,table!$B:$D,3,FALSE)</f>
        <v>로그</v>
      </c>
      <c r="C234" s="43" t="s">
        <v>718</v>
      </c>
      <c r="D234" s="31" t="str">
        <f>VLOOKUP($C234,table!$B:$D,2,FALSE)</f>
        <v>T_LOG_RQST_MGR_SYS</v>
      </c>
      <c r="E234" s="114">
        <v>12</v>
      </c>
      <c r="F234" s="56" t="s">
        <v>722</v>
      </c>
      <c r="G234" s="43" t="str">
        <f>VLOOKUP($F234,domain!$B:$D,2,FALSE)</f>
        <v>RQST_METHOD</v>
      </c>
      <c r="H234" s="43" t="str">
        <f>VLOOKUP($F234,domain!$B:$D,3,FALSE)</f>
        <v>VARCHAR(16)</v>
      </c>
      <c r="I234" s="42" t="s">
        <v>29</v>
      </c>
      <c r="J234" s="43"/>
      <c r="K234" s="80"/>
      <c r="L234" s="43"/>
      <c r="M234" s="43"/>
      <c r="N234" s="26" t="str">
        <f t="shared" si="4"/>
        <v xml:space="preserve">  , RQST_METHOD VARCHAR(16) COMMENT '요청 메소드'</v>
      </c>
    </row>
    <row r="235" spans="1:14" s="26" customFormat="1" x14ac:dyDescent="0.35">
      <c r="A235" s="34">
        <v>242</v>
      </c>
      <c r="B235" s="114" t="str">
        <f>VLOOKUP($C235,table!$B:$D,3,FALSE)</f>
        <v>로그</v>
      </c>
      <c r="C235" s="43" t="s">
        <v>718</v>
      </c>
      <c r="D235" s="31" t="str">
        <f>VLOOKUP($C235,table!$B:$D,2,FALSE)</f>
        <v>T_LOG_RQST_MGR_SYS</v>
      </c>
      <c r="E235" s="114">
        <v>13</v>
      </c>
      <c r="F235" s="56" t="s">
        <v>723</v>
      </c>
      <c r="G235" s="43" t="str">
        <f>VLOOKUP($F235,domain!$B:$D,2,FALSE)</f>
        <v>RQST_URI</v>
      </c>
      <c r="H235" s="43" t="str">
        <f>VLOOKUP($F235,domain!$B:$D,3,FALSE)</f>
        <v>VARCHAR(256)</v>
      </c>
      <c r="I235" s="42" t="s">
        <v>29</v>
      </c>
      <c r="J235" s="43"/>
      <c r="K235" s="80"/>
      <c r="L235" s="43"/>
      <c r="M235" s="43"/>
      <c r="N235" s="26" t="str">
        <f t="shared" si="4"/>
        <v xml:space="preserve">  , RQST_URI VARCHAR(256) COMMENT '요청 URI'</v>
      </c>
    </row>
    <row r="236" spans="1:14" s="26" customFormat="1" x14ac:dyDescent="0.35">
      <c r="A236" s="34">
        <v>243</v>
      </c>
      <c r="B236" s="114" t="str">
        <f>VLOOKUP($C236,table!$B:$D,3,FALSE)</f>
        <v>로그</v>
      </c>
      <c r="C236" s="43" t="s">
        <v>718</v>
      </c>
      <c r="D236" s="31" t="str">
        <f>VLOOKUP($C236,table!$B:$D,2,FALSE)</f>
        <v>T_LOG_RQST_MGR_SYS</v>
      </c>
      <c r="E236" s="114">
        <v>14</v>
      </c>
      <c r="F236" s="56" t="s">
        <v>724</v>
      </c>
      <c r="G236" s="43" t="str">
        <f>VLOOKUP($F236,domain!$B:$D,2,FALSE)</f>
        <v>PROGRAM_NM</v>
      </c>
      <c r="H236" s="43" t="str">
        <f>VLOOKUP($F236,domain!$B:$D,3,FALSE)</f>
        <v>VARCHAR(256)</v>
      </c>
      <c r="I236" s="42" t="s">
        <v>29</v>
      </c>
      <c r="J236" s="43"/>
      <c r="K236" s="80"/>
      <c r="L236" s="43"/>
      <c r="M236" s="43"/>
      <c r="N236" s="26" t="str">
        <f t="shared" si="4"/>
        <v xml:space="preserve">  , PROGRAM_NM VARCHAR(256) COMMENT '프로그램 명'</v>
      </c>
    </row>
    <row r="237" spans="1:14" s="26" customFormat="1" x14ac:dyDescent="0.35">
      <c r="A237" s="34">
        <v>244</v>
      </c>
      <c r="B237" s="114" t="str">
        <f>VLOOKUP($C237,table!$B:$D,3,FALSE)</f>
        <v>로그</v>
      </c>
      <c r="C237" s="43" t="s">
        <v>718</v>
      </c>
      <c r="D237" s="31" t="str">
        <f>VLOOKUP($C237,table!$B:$D,2,FALSE)</f>
        <v>T_LOG_RQST_MGR_SYS</v>
      </c>
      <c r="E237" s="114">
        <v>15</v>
      </c>
      <c r="F237" s="56" t="s">
        <v>725</v>
      </c>
      <c r="G237" s="43" t="str">
        <f>VLOOKUP($F237,domain!$B:$D,2,FALSE)</f>
        <v>CONTROLLER_NM</v>
      </c>
      <c r="H237" s="43" t="str">
        <f>VLOOKUP($F237,domain!$B:$D,3,FALSE)</f>
        <v>VARCHAR(256)</v>
      </c>
      <c r="I237" s="42" t="s">
        <v>29</v>
      </c>
      <c r="J237" s="43"/>
      <c r="K237" s="80"/>
      <c r="L237" s="43"/>
      <c r="M237" s="43"/>
      <c r="N237" s="26" t="str">
        <f t="shared" si="4"/>
        <v xml:space="preserve">  , CONTROLLER_NM VARCHAR(256) COMMENT '컨트롤러 명'</v>
      </c>
    </row>
    <row r="238" spans="1:14" s="26" customFormat="1" x14ac:dyDescent="0.35">
      <c r="A238" s="34">
        <v>245</v>
      </c>
      <c r="B238" s="114" t="str">
        <f>VLOOKUP($C238,table!$B:$D,3,FALSE)</f>
        <v>로그</v>
      </c>
      <c r="C238" s="43" t="s">
        <v>718</v>
      </c>
      <c r="D238" s="31" t="str">
        <f>VLOOKUP($C238,table!$B:$D,2,FALSE)</f>
        <v>T_LOG_RQST_MGR_SYS</v>
      </c>
      <c r="E238" s="114">
        <v>16</v>
      </c>
      <c r="F238" s="56" t="s">
        <v>726</v>
      </c>
      <c r="G238" s="43" t="str">
        <f>VLOOKUP($F238,domain!$B:$D,2,FALSE)</f>
        <v>METHOD_NM</v>
      </c>
      <c r="H238" s="43" t="str">
        <f>VLOOKUP($F238,domain!$B:$D,3,FALSE)</f>
        <v>VARCHAR(256)</v>
      </c>
      <c r="I238" s="42" t="s">
        <v>29</v>
      </c>
      <c r="J238" s="43"/>
      <c r="K238" s="80"/>
      <c r="L238" s="43"/>
      <c r="M238" s="43"/>
      <c r="N238" s="26" t="str">
        <f t="shared" si="4"/>
        <v xml:space="preserve">  , METHOD_NM VARCHAR(256) COMMENT '메소드 명'</v>
      </c>
    </row>
    <row r="239" spans="1:14" s="26" customFormat="1" x14ac:dyDescent="0.35">
      <c r="A239" s="34">
        <v>246</v>
      </c>
      <c r="B239" s="114" t="str">
        <f>VLOOKUP($C239,table!$B:$D,3,FALSE)</f>
        <v>로그</v>
      </c>
      <c r="C239" s="43" t="s">
        <v>718</v>
      </c>
      <c r="D239" s="31" t="str">
        <f>VLOOKUP($C239,table!$B:$D,2,FALSE)</f>
        <v>T_LOG_RQST_MGR_SYS</v>
      </c>
      <c r="E239" s="114">
        <v>17</v>
      </c>
      <c r="F239" s="56" t="s">
        <v>727</v>
      </c>
      <c r="G239" s="43" t="str">
        <f>VLOOKUP($F239,domain!$B:$D,2,FALSE)</f>
        <v>MSG</v>
      </c>
      <c r="H239" s="43" t="str">
        <f>VLOOKUP($F239,domain!$B:$D,3,FALSE)</f>
        <v>JSON</v>
      </c>
      <c r="I239" s="42" t="s">
        <v>29</v>
      </c>
      <c r="J239" s="43"/>
      <c r="K239" s="80"/>
      <c r="L239" s="43"/>
      <c r="M239" s="43"/>
      <c r="N239" s="26" t="str">
        <f t="shared" si="4"/>
        <v xml:space="preserve">  , MSG JSON COMMENT '메시지'</v>
      </c>
    </row>
    <row r="240" spans="1:14" x14ac:dyDescent="0.35">
      <c r="A240" s="34">
        <v>247</v>
      </c>
      <c r="B240" s="34" t="str">
        <f>VLOOKUP($C240,table!$B:$D,3,FALSE)</f>
        <v>로그</v>
      </c>
      <c r="C240" s="5" t="s">
        <v>744</v>
      </c>
      <c r="D240" s="31" t="str">
        <f>VLOOKUP($C240,table!$B:$D,2,FALSE)</f>
        <v>T_LOGIN_USER_HIST</v>
      </c>
      <c r="E240" s="13">
        <v>1</v>
      </c>
      <c r="F240" s="57" t="s">
        <v>729</v>
      </c>
      <c r="G240" s="2" t="str">
        <f>VLOOKUP($F240,domain!$B:$D,2,FALSE)</f>
        <v>LOG_DT</v>
      </c>
      <c r="H240" s="2" t="str">
        <f>VLOOKUP($F240,domain!$B:$D,3,FALSE)</f>
        <v>TIMESTAMP</v>
      </c>
      <c r="I240" s="13" t="s">
        <v>172</v>
      </c>
      <c r="J240" s="2"/>
      <c r="K240" s="34"/>
      <c r="L240" s="2"/>
      <c r="M240" s="2"/>
      <c r="N240" s="26" t="str">
        <f t="shared" si="4"/>
        <v xml:space="preserve">    LOG_DT TIMESTAMP NOT NULL COMMENT '로그 일시'</v>
      </c>
    </row>
    <row r="241" spans="1:18" x14ac:dyDescent="0.35">
      <c r="A241" s="34">
        <v>248</v>
      </c>
      <c r="B241" s="34" t="str">
        <f>VLOOKUP($C241,table!$B:$D,3,FALSE)</f>
        <v>로그</v>
      </c>
      <c r="C241" s="5" t="s">
        <v>744</v>
      </c>
      <c r="D241" s="31" t="str">
        <f>VLOOKUP($C241,table!$B:$D,2,FALSE)</f>
        <v>T_LOGIN_USER_HIST</v>
      </c>
      <c r="E241" s="13">
        <v>2</v>
      </c>
      <c r="F241" s="57" t="s">
        <v>134</v>
      </c>
      <c r="G241" s="2" t="str">
        <f>VLOOKUP($F241,domain!$B:$D,2,FALSE)</f>
        <v>USER_ID</v>
      </c>
      <c r="H241" s="2" t="str">
        <f>VLOOKUP($F241,domain!$B:$D,3,FALSE)</f>
        <v>VARCHAR(32)</v>
      </c>
      <c r="I241" s="13" t="s">
        <v>172</v>
      </c>
      <c r="J241" s="2"/>
      <c r="K241" s="34"/>
      <c r="L241" s="2"/>
      <c r="M241" s="2"/>
      <c r="N241" s="26" t="str">
        <f t="shared" si="4"/>
        <v xml:space="preserve">  , USER_ID VARCHAR(32) NOT NULL COMMENT '사용자 ID'</v>
      </c>
    </row>
    <row r="242" spans="1:18" s="26" customFormat="1" x14ac:dyDescent="0.35">
      <c r="A242" s="34">
        <v>249</v>
      </c>
      <c r="B242" s="34" t="str">
        <f>VLOOKUP($C242,table!$B:$D,3,FALSE)</f>
        <v>로그</v>
      </c>
      <c r="C242" s="5" t="s">
        <v>744</v>
      </c>
      <c r="D242" s="31" t="str">
        <f>VLOOKUP($C242,table!$B:$D,2,FALSE)</f>
        <v>T_LOGIN_USER_HIST</v>
      </c>
      <c r="E242" s="13">
        <v>2</v>
      </c>
      <c r="F242" s="57" t="s">
        <v>461</v>
      </c>
      <c r="G242" s="2" t="str">
        <f>VLOOKUP($F242,domain!$B:$D,2,FALSE)</f>
        <v>USER_NM</v>
      </c>
      <c r="H242" s="2" t="str">
        <f>VLOOKUP($F242,domain!$B:$D,3,FALSE)</f>
        <v>VARCHAR(100)</v>
      </c>
      <c r="I242" s="13" t="s">
        <v>172</v>
      </c>
      <c r="J242" s="2"/>
      <c r="K242" s="34"/>
      <c r="L242" s="2"/>
      <c r="M242" s="2"/>
      <c r="N242" s="26" t="str">
        <f t="shared" si="4"/>
        <v xml:space="preserve">  , USER_NM VARCHAR(100) NOT NULL COMMENT '사용자 명'</v>
      </c>
    </row>
    <row r="243" spans="1:18" x14ac:dyDescent="0.35">
      <c r="A243" s="34">
        <v>250</v>
      </c>
      <c r="B243" s="34" t="str">
        <f>VLOOKUP($C243,table!$B:$D,3,FALSE)</f>
        <v>로그</v>
      </c>
      <c r="C243" s="5" t="s">
        <v>744</v>
      </c>
      <c r="D243" s="31" t="str">
        <f>VLOOKUP($C243,table!$B:$D,2,FALSE)</f>
        <v>T_LOGIN_USER_HIST</v>
      </c>
      <c r="E243" s="13">
        <v>3</v>
      </c>
      <c r="F243" s="57" t="s">
        <v>133</v>
      </c>
      <c r="G243" s="2" t="str">
        <f>VLOOKUP($F243,domain!$B:$D,2,FALSE)</f>
        <v>PSTN_CODE</v>
      </c>
      <c r="H243" s="2" t="str">
        <f>VLOOKUP($F243,domain!$B:$D,3,FALSE)</f>
        <v>VARCHAR(16)</v>
      </c>
      <c r="I243" s="34" t="s">
        <v>171</v>
      </c>
      <c r="J243" s="2"/>
      <c r="K243" s="34"/>
      <c r="L243" s="2"/>
      <c r="M243" s="2"/>
      <c r="N243" s="26" t="str">
        <f t="shared" si="4"/>
        <v xml:space="preserve">  , PSTN_CODE VARCHAR(16) COMMENT '직위 코드'</v>
      </c>
    </row>
    <row r="244" spans="1:18" x14ac:dyDescent="0.35">
      <c r="A244" s="34">
        <v>251</v>
      </c>
      <c r="B244" s="34" t="str">
        <f>VLOOKUP($C244,table!$B:$D,3,FALSE)</f>
        <v>로그</v>
      </c>
      <c r="C244" s="5" t="s">
        <v>744</v>
      </c>
      <c r="D244" s="31" t="str">
        <f>VLOOKUP($C244,table!$B:$D,2,FALSE)</f>
        <v>T_LOGIN_USER_HIST</v>
      </c>
      <c r="E244" s="13">
        <v>4</v>
      </c>
      <c r="F244" s="57" t="s">
        <v>748</v>
      </c>
      <c r="G244" s="2" t="str">
        <f>VLOOKUP($F244,domain!$B:$D,2,FALSE)</f>
        <v>PSTN_NM</v>
      </c>
      <c r="H244" s="2" t="str">
        <f>VLOOKUP($F244,domain!$B:$D,3,FALSE)</f>
        <v>VARCHAR(100)</v>
      </c>
      <c r="I244" s="34" t="s">
        <v>171</v>
      </c>
      <c r="J244" s="2"/>
      <c r="K244" s="34"/>
      <c r="L244" s="2"/>
      <c r="M244" s="2"/>
      <c r="N244" s="26" t="str">
        <f t="shared" si="4"/>
        <v xml:space="preserve">  , PSTN_NM VARCHAR(100) COMMENT '직위 명'</v>
      </c>
    </row>
    <row r="245" spans="1:18" x14ac:dyDescent="0.35">
      <c r="A245" s="34">
        <v>252</v>
      </c>
      <c r="B245" s="34" t="str">
        <f>VLOOKUP($C245,table!$B:$D,3,FALSE)</f>
        <v>로그</v>
      </c>
      <c r="C245" s="5" t="s">
        <v>744</v>
      </c>
      <c r="D245" s="31" t="str">
        <f>VLOOKUP($C245,table!$B:$D,2,FALSE)</f>
        <v>T_LOGIN_USER_HIST</v>
      </c>
      <c r="E245" s="13">
        <v>5</v>
      </c>
      <c r="F245" s="57" t="s">
        <v>131</v>
      </c>
      <c r="G245" s="2" t="str">
        <f>VLOOKUP($F245,domain!$B:$D,2,FALSE)</f>
        <v>DEPT_CODE</v>
      </c>
      <c r="H245" s="2" t="str">
        <f>VLOOKUP($F245,domain!$B:$D,3,FALSE)</f>
        <v>VARCHAR(16)</v>
      </c>
      <c r="I245" s="34" t="s">
        <v>171</v>
      </c>
      <c r="J245" s="2"/>
      <c r="K245" s="34"/>
      <c r="L245" s="2"/>
      <c r="M245" s="2"/>
      <c r="N245" s="26" t="str">
        <f t="shared" si="4"/>
        <v xml:space="preserve">  , DEPT_CODE VARCHAR(16) COMMENT '부서 코드'</v>
      </c>
    </row>
    <row r="246" spans="1:18" x14ac:dyDescent="0.35">
      <c r="A246" s="34">
        <v>253</v>
      </c>
      <c r="B246" s="34" t="str">
        <f>VLOOKUP($C246,table!$B:$D,3,FALSE)</f>
        <v>로그</v>
      </c>
      <c r="C246" s="5" t="s">
        <v>744</v>
      </c>
      <c r="D246" s="31" t="str">
        <f>VLOOKUP($C246,table!$B:$D,2,FALSE)</f>
        <v>T_LOGIN_USER_HIST</v>
      </c>
      <c r="E246" s="13">
        <v>6</v>
      </c>
      <c r="F246" s="57" t="s">
        <v>305</v>
      </c>
      <c r="G246" s="2" t="str">
        <f>VLOOKUP($F246,domain!$B:$D,2,FALSE)</f>
        <v>DEPT_NM</v>
      </c>
      <c r="H246" s="2" t="str">
        <f>VLOOKUP($F246,domain!$B:$D,3,FALSE)</f>
        <v>VARCHAR(100)</v>
      </c>
      <c r="I246" s="34" t="s">
        <v>171</v>
      </c>
      <c r="J246" s="2"/>
      <c r="K246" s="34"/>
      <c r="L246" s="2"/>
      <c r="M246" s="2"/>
      <c r="N246" s="26" t="str">
        <f t="shared" si="4"/>
        <v xml:space="preserve">  , DEPT_NM VARCHAR(100) COMMENT '부서 명'</v>
      </c>
    </row>
    <row r="247" spans="1:18" x14ac:dyDescent="0.35">
      <c r="A247" s="34">
        <v>254</v>
      </c>
      <c r="B247" s="34" t="str">
        <f>VLOOKUP($C247,table!$B:$D,3,FALSE)</f>
        <v>로그</v>
      </c>
      <c r="C247" s="5" t="s">
        <v>744</v>
      </c>
      <c r="D247" s="31" t="str">
        <f>VLOOKUP($C247,table!$B:$D,2,FALSE)</f>
        <v>T_LOGIN_USER_HIST</v>
      </c>
      <c r="E247" s="13">
        <v>7</v>
      </c>
      <c r="F247" s="57" t="s">
        <v>142</v>
      </c>
      <c r="G247" s="2" t="str">
        <f>VLOOKUP($F247,domain!$B:$D,2,FALSE)</f>
        <v>AUTH_ID</v>
      </c>
      <c r="H247" s="2" t="str">
        <f>VLOOKUP($F247,domain!$B:$D,3,FALSE)</f>
        <v>VARCHAR(32)</v>
      </c>
      <c r="I247" s="34" t="s">
        <v>171</v>
      </c>
      <c r="J247" s="2"/>
      <c r="K247" s="34"/>
      <c r="L247" s="2"/>
      <c r="M247" s="2"/>
      <c r="N247" s="26" t="str">
        <f t="shared" si="4"/>
        <v xml:space="preserve">  , AUTH_ID VARCHAR(32) COMMENT '권한 ID'</v>
      </c>
    </row>
    <row r="248" spans="1:18" x14ac:dyDescent="0.35">
      <c r="A248" s="34">
        <v>255</v>
      </c>
      <c r="B248" s="34" t="str">
        <f>VLOOKUP($C248,table!$B:$D,3,FALSE)</f>
        <v>로그</v>
      </c>
      <c r="C248" s="5" t="s">
        <v>744</v>
      </c>
      <c r="D248" s="31" t="str">
        <f>VLOOKUP($C248,table!$B:$D,2,FALSE)</f>
        <v>T_LOGIN_USER_HIST</v>
      </c>
      <c r="E248" s="13">
        <v>8</v>
      </c>
      <c r="F248" s="57" t="s">
        <v>749</v>
      </c>
      <c r="G248" s="2" t="str">
        <f>VLOOKUP($F248,domain!$B:$D,2,FALSE)</f>
        <v>AUTH_NM</v>
      </c>
      <c r="H248" s="2" t="str">
        <f>VLOOKUP($F248,domain!$B:$D,3,FALSE)</f>
        <v>VARCHAR(100)</v>
      </c>
      <c r="I248" s="34" t="s">
        <v>171</v>
      </c>
      <c r="J248" s="2"/>
      <c r="K248" s="34"/>
      <c r="L248" s="2"/>
      <c r="M248" s="2"/>
      <c r="N248" s="26" t="str">
        <f t="shared" si="4"/>
        <v xml:space="preserve">  , AUTH_NM VARCHAR(100) COMMENT '권한 명'</v>
      </c>
    </row>
    <row r="249" spans="1:18" x14ac:dyDescent="0.35">
      <c r="A249" s="34">
        <v>256</v>
      </c>
      <c r="B249" s="34" t="str">
        <f>VLOOKUP($C249,table!$B:$D,3,FALSE)</f>
        <v>로그</v>
      </c>
      <c r="C249" s="5" t="s">
        <v>744</v>
      </c>
      <c r="D249" s="31" t="str">
        <f>VLOOKUP($C249,table!$B:$D,2,FALSE)</f>
        <v>T_LOGIN_USER_HIST</v>
      </c>
      <c r="E249" s="13">
        <v>9</v>
      </c>
      <c r="F249" s="57" t="s">
        <v>741</v>
      </c>
      <c r="G249" s="2" t="str">
        <f>VLOOKUP($F249,domain!$B:$D,2,FALSE)</f>
        <v>CLIENT_IP</v>
      </c>
      <c r="H249" s="2" t="str">
        <f>VLOOKUP($F249,domain!$B:$D,3,FALSE)</f>
        <v>VARCHAR(45)</v>
      </c>
      <c r="I249" s="34" t="s">
        <v>171</v>
      </c>
      <c r="J249" s="2"/>
      <c r="K249" s="34"/>
      <c r="L249" s="2"/>
      <c r="M249" s="2"/>
      <c r="N249" s="26" t="str">
        <f t="shared" si="4"/>
        <v xml:space="preserve">  , CLIENT_IP VARCHAR(45) COMMENT '클라이언트 IP'</v>
      </c>
    </row>
    <row r="250" spans="1:18" x14ac:dyDescent="0.35">
      <c r="A250" s="34">
        <v>257</v>
      </c>
      <c r="B250" s="34" t="str">
        <f>VLOOKUP($C250,table!$B:$D,3,FALSE)</f>
        <v>로그</v>
      </c>
      <c r="C250" s="5" t="s">
        <v>744</v>
      </c>
      <c r="D250" s="31" t="str">
        <f>VLOOKUP($C250,table!$B:$D,2,FALSE)</f>
        <v>T_LOGIN_USER_HIST</v>
      </c>
      <c r="E250" s="13">
        <v>10</v>
      </c>
      <c r="F250" s="57" t="s">
        <v>721</v>
      </c>
      <c r="G250" s="2" t="str">
        <f>VLOOKUP($F250,domain!$B:$D,2,FALSE)</f>
        <v>SERVER_IP</v>
      </c>
      <c r="H250" s="2" t="str">
        <f>VLOOKUP($F250,domain!$B:$D,3,FALSE)</f>
        <v>VARCHAR(45)</v>
      </c>
      <c r="I250" s="34" t="s">
        <v>171</v>
      </c>
      <c r="J250" s="5"/>
      <c r="K250" s="34"/>
      <c r="L250" s="2"/>
      <c r="M250" s="2"/>
      <c r="N250" s="26" t="str">
        <f t="shared" si="4"/>
        <v xml:space="preserve">  , SERVER_IP VARCHAR(45) COMMENT '서버 IP'</v>
      </c>
    </row>
    <row r="251" spans="1:18" s="26" customFormat="1" x14ac:dyDescent="0.35">
      <c r="A251" s="34">
        <v>258</v>
      </c>
      <c r="B251" s="114" t="str">
        <f>VLOOKUP($C251,table!$B:$D,3,FALSE)</f>
        <v>공통</v>
      </c>
      <c r="C251" s="43" t="s">
        <v>763</v>
      </c>
      <c r="D251" s="31" t="str">
        <f>VLOOKUP($C251,table!$B:$D,2,FALSE)</f>
        <v>T_HOLIDAY</v>
      </c>
      <c r="E251" s="114">
        <v>1</v>
      </c>
      <c r="F251" s="56" t="s">
        <v>779</v>
      </c>
      <c r="G251" s="43" t="str">
        <f>VLOOKUP($F251,domain!$B:$D,2,FALSE)</f>
        <v>HOLI_NM</v>
      </c>
      <c r="H251" s="43" t="str">
        <f>VLOOKUP($F251,domain!$B:$D,3,FALSE)</f>
        <v>VARCHAR(32)</v>
      </c>
      <c r="I251" s="42" t="s">
        <v>171</v>
      </c>
      <c r="J251" s="43"/>
      <c r="K251" s="80"/>
      <c r="L251" s="43"/>
      <c r="M251" s="43"/>
      <c r="N251" s="26" t="str">
        <f t="shared" si="4"/>
        <v xml:space="preserve">    HOLI_NM VARCHAR(32) COMMENT '휴일명'</v>
      </c>
    </row>
    <row r="252" spans="1:18" x14ac:dyDescent="0.35">
      <c r="A252" s="34">
        <v>259</v>
      </c>
      <c r="B252" s="114" t="str">
        <f>VLOOKUP($C252,table!$B:$D,3,FALSE)</f>
        <v>공통</v>
      </c>
      <c r="C252" s="43" t="s">
        <v>763</v>
      </c>
      <c r="D252" s="31" t="str">
        <f>VLOOKUP($C252,table!$B:$D,2,FALSE)</f>
        <v>T_HOLIDAY</v>
      </c>
      <c r="E252" s="114">
        <v>2</v>
      </c>
      <c r="F252" s="56" t="s">
        <v>773</v>
      </c>
      <c r="G252" s="43" t="str">
        <f>VLOOKUP($F252,domain!$B:$D,2,FALSE)</f>
        <v>SOLAR_DATE</v>
      </c>
      <c r="H252" s="43" t="str">
        <f>VLOOKUP($F252,domain!$B:$D,3,FALSE)</f>
        <v>VARCHAR(32)</v>
      </c>
      <c r="I252" s="42" t="s">
        <v>172</v>
      </c>
      <c r="J252" s="43" t="s">
        <v>154</v>
      </c>
      <c r="K252" s="80">
        <v>1</v>
      </c>
      <c r="L252" s="43"/>
      <c r="M252" s="43"/>
      <c r="N252" s="26" t="str">
        <f t="shared" si="4"/>
        <v xml:space="preserve">  , SOLAR_DATE VARCHAR(32) DEFAULT CURRENT_TIMESTAMP NOT NULL COMMENT '양력일'</v>
      </c>
      <c r="O252" s="26"/>
      <c r="P252" s="26"/>
      <c r="Q252" s="26"/>
      <c r="R252" s="26"/>
    </row>
    <row r="253" spans="1:18" x14ac:dyDescent="0.35">
      <c r="A253" s="34">
        <v>260</v>
      </c>
      <c r="B253" s="114" t="str">
        <f>VLOOKUP($C253,table!$B:$D,3,FALSE)</f>
        <v>공통</v>
      </c>
      <c r="C253" s="43" t="s">
        <v>763</v>
      </c>
      <c r="D253" s="31" t="str">
        <f>VLOOKUP($C253,table!$B:$D,2,FALSE)</f>
        <v>T_HOLIDAY</v>
      </c>
      <c r="E253" s="114">
        <v>3</v>
      </c>
      <c r="F253" s="56" t="s">
        <v>765</v>
      </c>
      <c r="G253" s="43" t="str">
        <f>VLOOKUP($F253,domain!$B:$D,2,FALSE)</f>
        <v>LUNAR_DATE</v>
      </c>
      <c r="H253" s="43" t="str">
        <f>VLOOKUP($F253,domain!$B:$D,3,FALSE)</f>
        <v>VARCHAR(32)</v>
      </c>
      <c r="I253" s="42" t="s">
        <v>171</v>
      </c>
      <c r="J253" s="43" t="s">
        <v>154</v>
      </c>
      <c r="K253" s="80"/>
      <c r="L253" s="43"/>
      <c r="M253" s="43"/>
      <c r="N253" s="26" t="str">
        <f t="shared" si="4"/>
        <v xml:space="preserve">  , LUNAR_DATE VARCHAR(32) DEFAULT CURRENT_TIMESTAMP COMMENT '음력일'</v>
      </c>
    </row>
    <row r="254" spans="1:18" x14ac:dyDescent="0.35">
      <c r="A254" s="34">
        <v>261</v>
      </c>
      <c r="B254" s="114" t="str">
        <f>VLOOKUP($C254,table!$B:$D,3,FALSE)</f>
        <v>공통</v>
      </c>
      <c r="C254" s="43" t="s">
        <v>763</v>
      </c>
      <c r="D254" s="31" t="str">
        <f>VLOOKUP($C254,table!$B:$D,2,FALSE)</f>
        <v>T_HOLIDAY</v>
      </c>
      <c r="E254" s="114">
        <v>4</v>
      </c>
      <c r="F254" s="56" t="s">
        <v>767</v>
      </c>
      <c r="G254" s="43" t="str">
        <f>VLOOKUP($F254,domain!$B:$D,2,FALSE)</f>
        <v>GANJI</v>
      </c>
      <c r="H254" s="43" t="str">
        <f>VLOOKUP($F254,domain!$B:$D,3,FALSE)</f>
        <v>VARCHAR(256)</v>
      </c>
      <c r="I254" s="42" t="s">
        <v>171</v>
      </c>
      <c r="J254" s="43"/>
      <c r="K254" s="80"/>
      <c r="L254" s="43"/>
      <c r="M254" s="43"/>
      <c r="N254" s="26" t="str">
        <f t="shared" si="4"/>
        <v xml:space="preserve">  , GANJI VARCHAR(256) COMMENT '간지'</v>
      </c>
    </row>
    <row r="255" spans="1:18" x14ac:dyDescent="0.35">
      <c r="A255" s="34">
        <v>262</v>
      </c>
      <c r="B255" s="114" t="str">
        <f>VLOOKUP($C255,table!$B:$D,3,FALSE)</f>
        <v>공통</v>
      </c>
      <c r="C255" s="43" t="s">
        <v>763</v>
      </c>
      <c r="D255" s="31" t="str">
        <f>VLOOKUP($C255,table!$B:$D,2,FALSE)</f>
        <v>T_HOLIDAY</v>
      </c>
      <c r="E255" s="114">
        <v>5</v>
      </c>
      <c r="F255" s="56" t="s">
        <v>769</v>
      </c>
      <c r="G255" s="43" t="str">
        <f>VLOOKUP($F255,domain!$B:$D,2,FALSE)</f>
        <v>LEAP_YEAR</v>
      </c>
      <c r="H255" s="43" t="str">
        <f>VLOOKUP($F255,domain!$B:$D,3,FALSE)</f>
        <v>VARCHAR(1)</v>
      </c>
      <c r="I255" s="42" t="s">
        <v>171</v>
      </c>
      <c r="J255" s="43" t="s">
        <v>152</v>
      </c>
      <c r="K255" s="80"/>
      <c r="L255" s="43"/>
      <c r="M255" s="43"/>
      <c r="N255" s="26" t="str">
        <f t="shared" si="4"/>
        <v xml:space="preserve">  , LEAP_YEAR VARCHAR(1) DEFAULT 'N' COMMENT '윤년'</v>
      </c>
    </row>
    <row r="256" spans="1:18" x14ac:dyDescent="0.35">
      <c r="A256" s="34">
        <v>263</v>
      </c>
      <c r="B256" s="114" t="str">
        <f>VLOOKUP($C256,table!$B:$D,3,FALSE)</f>
        <v>공통</v>
      </c>
      <c r="C256" s="43" t="s">
        <v>763</v>
      </c>
      <c r="D256" s="31" t="str">
        <f>VLOOKUP($C256,table!$B:$D,2,FALSE)</f>
        <v>T_HOLIDAY</v>
      </c>
      <c r="E256" s="114">
        <v>6</v>
      </c>
      <c r="F256" s="56" t="s">
        <v>766</v>
      </c>
      <c r="G256" s="43" t="str">
        <f>VLOOKUP($F256,domain!$B:$D,2,FALSE)</f>
        <v>MEMO</v>
      </c>
      <c r="H256" s="43" t="str">
        <f>VLOOKUP($F256,domain!$B:$D,3,FALSE)</f>
        <v>VARCHAR(4000)</v>
      </c>
      <c r="I256" s="42" t="s">
        <v>171</v>
      </c>
      <c r="J256" s="43" t="s">
        <v>152</v>
      </c>
      <c r="K256" s="80"/>
      <c r="L256" s="43"/>
      <c r="M256" s="43"/>
      <c r="N256" s="26" t="str">
        <f t="shared" si="4"/>
        <v xml:space="preserve">  , MEMO VARCHAR(4000) DEFAULT 'N' COMMENT '메모'</v>
      </c>
    </row>
    <row r="257" spans="1:14" x14ac:dyDescent="0.35">
      <c r="A257" s="34">
        <v>264</v>
      </c>
      <c r="B257" s="114" t="str">
        <f>VLOOKUP($C257,table!$B:$D,3,FALSE)</f>
        <v>공통</v>
      </c>
      <c r="C257" s="43" t="s">
        <v>763</v>
      </c>
      <c r="D257" s="31" t="str">
        <f>VLOOKUP($C257,table!$B:$D,2,FALSE)</f>
        <v>T_HOLIDAY</v>
      </c>
      <c r="E257" s="114">
        <v>7</v>
      </c>
      <c r="F257" s="56" t="s">
        <v>444</v>
      </c>
      <c r="G257" s="43" t="str">
        <f>VLOOKUP($F257,domain!$B:$D,2,FALSE)</f>
        <v>USE_YN</v>
      </c>
      <c r="H257" s="43" t="str">
        <f>VLOOKUP($F257,domain!$B:$D,3,FALSE)</f>
        <v>VARCHAR(1)</v>
      </c>
      <c r="I257" s="42" t="s">
        <v>171</v>
      </c>
      <c r="J257" s="43" t="s">
        <v>759</v>
      </c>
      <c r="K257" s="80"/>
      <c r="L257" s="43"/>
      <c r="M257" s="43"/>
      <c r="N257" s="26" t="str">
        <f t="shared" si="4"/>
        <v xml:space="preserve">  , USE_YN VARCHAR(1) DEFAULT 'Y' COMMENT '사용 여부'</v>
      </c>
    </row>
    <row r="258" spans="1:14" x14ac:dyDescent="0.35">
      <c r="A258" s="34">
        <v>265</v>
      </c>
      <c r="B258" s="114" t="str">
        <f>VLOOKUP($C258,table!$B:$D,3,FALSE)</f>
        <v>공통</v>
      </c>
      <c r="C258" s="43" t="s">
        <v>763</v>
      </c>
      <c r="D258" s="31" t="str">
        <f>VLOOKUP($C258,table!$B:$D,2,FALSE)</f>
        <v>T_HOLIDAY</v>
      </c>
      <c r="E258" s="114">
        <v>8</v>
      </c>
      <c r="F258" s="56" t="s">
        <v>775</v>
      </c>
      <c r="G258" s="43" t="str">
        <f>VLOOKUP($F258,domain!$B:$D,2,FALSE)</f>
        <v>HOLI_TYPE</v>
      </c>
      <c r="H258" s="43" t="str">
        <f>VLOOKUP($F258,domain!$B:$D,3,FALSE)</f>
        <v>VARCHAR(1)</v>
      </c>
      <c r="I258" s="42" t="s">
        <v>171</v>
      </c>
      <c r="J258" s="43" t="s">
        <v>777</v>
      </c>
      <c r="K258" s="80"/>
      <c r="L258" s="43" t="s">
        <v>778</v>
      </c>
      <c r="M258" s="43"/>
      <c r="N258" s="26" t="str">
        <f t="shared" si="4"/>
        <v xml:space="preserve">  , HOLI_TYPE VARCHAR(1) DEFAULT 'C' COMMENT '휴일 타입 C:국가, W: 주말, T: 임시'</v>
      </c>
    </row>
    <row r="259" spans="1:14" s="26" customFormat="1" x14ac:dyDescent="0.35">
      <c r="A259" s="34">
        <v>266</v>
      </c>
      <c r="B259" s="34" t="str">
        <f>VLOOKUP($C259,[1]table!$B:$D,3,FALSE)</f>
        <v>로그</v>
      </c>
      <c r="C259" s="2" t="s">
        <v>466</v>
      </c>
      <c r="D259" s="31" t="str">
        <f>VLOOKUP($C259,table!$B:$D,2,FALSE)</f>
        <v>T_LOG_REF_INFO</v>
      </c>
      <c r="E259" s="34">
        <v>1</v>
      </c>
      <c r="F259" s="55" t="s">
        <v>785</v>
      </c>
      <c r="G259" s="2" t="str">
        <f>VLOOKUP($F259,domain!$B:$D,2,FALSE)</f>
        <v>LOG_ID</v>
      </c>
      <c r="H259" s="2" t="str">
        <f>VLOOKUP($F259,domain!$B:$D,3,FALSE)</f>
        <v>NUMERIC(9,0)</v>
      </c>
      <c r="I259" s="34" t="s">
        <v>30</v>
      </c>
      <c r="J259" s="2"/>
      <c r="K259" s="34">
        <v>1</v>
      </c>
      <c r="L259" s="2"/>
      <c r="M259" s="2"/>
      <c r="N259" s="26" t="str">
        <f t="shared" si="4"/>
        <v xml:space="preserve">    LOG_ID NUMERIC(9,0) NOT NULL COMMENT '로그 참조 ID'</v>
      </c>
    </row>
    <row r="260" spans="1:14" s="26" customFormat="1" x14ac:dyDescent="0.35">
      <c r="A260" s="34">
        <v>267</v>
      </c>
      <c r="B260" s="34" t="str">
        <f>VLOOKUP($C260,[1]table!$B:$D,3,FALSE)</f>
        <v>로그</v>
      </c>
      <c r="C260" s="2" t="s">
        <v>466</v>
      </c>
      <c r="D260" s="31" t="str">
        <f>VLOOKUP($C260,table!$B:$D,2,FALSE)</f>
        <v>T_LOG_REF_INFO</v>
      </c>
      <c r="E260" s="34">
        <v>2</v>
      </c>
      <c r="F260" s="55" t="s">
        <v>467</v>
      </c>
      <c r="G260" s="2" t="str">
        <f>VLOOKUP($F260,domain!$B:$D,2,FALSE)</f>
        <v>CONTROLLER_NM</v>
      </c>
      <c r="H260" s="2" t="str">
        <f>VLOOKUP($F260,domain!$B:$D,3,FALSE)</f>
        <v>VARCHAR(256)</v>
      </c>
      <c r="I260" s="34" t="s">
        <v>30</v>
      </c>
      <c r="J260" s="2"/>
      <c r="K260" s="34">
        <v>2</v>
      </c>
      <c r="L260" s="2"/>
      <c r="M260" s="2"/>
      <c r="N260" s="26" t="str">
        <f t="shared" si="4"/>
        <v xml:space="preserve">  , CONTROLLER_NM VARCHAR(256) NOT NULL COMMENT '컨트롤러 명'</v>
      </c>
    </row>
    <row r="261" spans="1:14" s="26" customFormat="1" x14ac:dyDescent="0.35">
      <c r="A261" s="34">
        <v>268</v>
      </c>
      <c r="B261" s="34" t="str">
        <f>VLOOKUP($C261,[1]table!$B:$D,3,FALSE)</f>
        <v>로그</v>
      </c>
      <c r="C261" s="2" t="s">
        <v>466</v>
      </c>
      <c r="D261" s="31" t="str">
        <f>VLOOKUP($C261,table!$B:$D,2,FALSE)</f>
        <v>T_LOG_REF_INFO</v>
      </c>
      <c r="E261" s="34">
        <v>3</v>
      </c>
      <c r="F261" s="55" t="s">
        <v>468</v>
      </c>
      <c r="G261" s="2" t="str">
        <f>VLOOKUP($F261,domain!$B:$D,2,FALSE)</f>
        <v>METHOD_NM</v>
      </c>
      <c r="H261" s="2" t="str">
        <f>VLOOKUP($F261,domain!$B:$D,3,FALSE)</f>
        <v>VARCHAR(256)</v>
      </c>
      <c r="I261" s="34" t="s">
        <v>30</v>
      </c>
      <c r="J261" s="2"/>
      <c r="K261" s="34">
        <v>3</v>
      </c>
      <c r="L261" s="2"/>
      <c r="M261" s="2"/>
      <c r="N261" s="26" t="str">
        <f t="shared" si="4"/>
        <v xml:space="preserve">  , METHOD_NM VARCHAR(256) NOT NULL COMMENT '메소드 명'</v>
      </c>
    </row>
    <row r="262" spans="1:14" s="26" customFormat="1" x14ac:dyDescent="0.35">
      <c r="A262" s="34">
        <v>269</v>
      </c>
      <c r="B262" s="34" t="str">
        <f>VLOOKUP($C262,[1]table!$B:$D,3,FALSE)</f>
        <v>로그</v>
      </c>
      <c r="C262" s="2" t="s">
        <v>466</v>
      </c>
      <c r="D262" s="31" t="str">
        <f>VLOOKUP($C262,table!$B:$D,2,FALSE)</f>
        <v>T_LOG_REF_INFO</v>
      </c>
      <c r="E262" s="34">
        <v>4</v>
      </c>
      <c r="F262" s="55" t="s">
        <v>469</v>
      </c>
      <c r="G262" s="2" t="str">
        <f>VLOOKUP($F262,domain!$B:$D,2,FALSE)</f>
        <v>PROGRAM_NM</v>
      </c>
      <c r="H262" s="2" t="str">
        <f>VLOOKUP($F262,domain!$B:$D,3,FALSE)</f>
        <v>VARCHAR(256)</v>
      </c>
      <c r="I262" s="34" t="s">
        <v>30</v>
      </c>
      <c r="J262" s="2"/>
      <c r="K262" s="34"/>
      <c r="L262" s="2"/>
      <c r="M262" s="2"/>
      <c r="N262" s="26" t="str">
        <f t="shared" si="4"/>
        <v xml:space="preserve">  , PROGRAM_NM VARCHAR(256) NOT NULL COMMENT '프로그램 명'</v>
      </c>
    </row>
    <row r="263" spans="1:14" s="26" customFormat="1" x14ac:dyDescent="0.35">
      <c r="A263" s="34">
        <v>270</v>
      </c>
      <c r="B263" s="34" t="str">
        <f>VLOOKUP($C263,[1]table!$B:$D,3,FALSE)</f>
        <v>로그</v>
      </c>
      <c r="C263" s="2" t="s">
        <v>466</v>
      </c>
      <c r="D263" s="31" t="str">
        <f>VLOOKUP($C263,table!$B:$D,2,FALSE)</f>
        <v>T_LOG_REF_INFO</v>
      </c>
      <c r="E263" s="34">
        <v>5</v>
      </c>
      <c r="F263" s="55" t="s">
        <v>445</v>
      </c>
      <c r="G263" s="2" t="str">
        <f>VLOOKUP($F263,domain!$B:$D,2,FALSE)</f>
        <v>RGST_ID</v>
      </c>
      <c r="H263" s="2" t="str">
        <f>VLOOKUP($F263,domain!$B:$D,3,FALSE)</f>
        <v>VARCHAR(32)</v>
      </c>
      <c r="I263" s="34" t="s">
        <v>29</v>
      </c>
      <c r="J263" s="2"/>
      <c r="K263" s="34"/>
      <c r="L263" s="2"/>
      <c r="M263" s="2"/>
      <c r="N263" s="26" t="str">
        <f t="shared" si="4"/>
        <v xml:space="preserve">  , RGST_ID VARCHAR(32) COMMENT '등록 ID'</v>
      </c>
    </row>
    <row r="264" spans="1:14" s="26" customFormat="1" x14ac:dyDescent="0.35">
      <c r="A264" s="34">
        <v>271</v>
      </c>
      <c r="B264" s="34" t="str">
        <f>VLOOKUP($C264,[1]table!$B:$D,3,FALSE)</f>
        <v>로그</v>
      </c>
      <c r="C264" s="2" t="s">
        <v>466</v>
      </c>
      <c r="D264" s="31" t="str">
        <f>VLOOKUP($C264,table!$B:$D,2,FALSE)</f>
        <v>T_LOG_REF_INFO</v>
      </c>
      <c r="E264" s="34">
        <v>6</v>
      </c>
      <c r="F264" s="55" t="s">
        <v>377</v>
      </c>
      <c r="G264" s="2" t="str">
        <f>VLOOKUP($F264,domain!$B:$D,2,FALSE)</f>
        <v>RGST_DT</v>
      </c>
      <c r="H264" s="2" t="str">
        <f>VLOOKUP($F264,domain!$B:$D,3,FALSE)</f>
        <v>TIMESTAMP</v>
      </c>
      <c r="I264" s="34" t="s">
        <v>29</v>
      </c>
      <c r="J264" s="2"/>
      <c r="K264" s="34"/>
      <c r="L264" s="2"/>
      <c r="M264" s="2"/>
      <c r="N264" s="26" t="str">
        <f t="shared" si="4"/>
        <v xml:space="preserve">  , RGST_DT TIMESTAMP COMMENT '등록 일시'</v>
      </c>
    </row>
    <row r="265" spans="1:14" s="50" customFormat="1" x14ac:dyDescent="0.35">
      <c r="A265" s="34">
        <v>272</v>
      </c>
      <c r="B265" s="114" t="str">
        <f>VLOOKUP($C265,table!$B:$D,3,FALSE)</f>
        <v>관리자</v>
      </c>
      <c r="C265" s="43" t="s">
        <v>979</v>
      </c>
      <c r="D265" s="70" t="str">
        <f>VLOOKUP($C265,table!$B:$D,2,FALSE)</f>
        <v>T_COMPANY</v>
      </c>
      <c r="E265" s="114">
        <v>1</v>
      </c>
      <c r="F265" s="56" t="s">
        <v>988</v>
      </c>
      <c r="G265" s="43" t="str">
        <f>VLOOKUP($F265,domain!$B:$D,2,FALSE)</f>
        <v>COMPANY_ID</v>
      </c>
      <c r="H265" s="43" t="str">
        <f>VLOOKUP($F265,domain!$B:$D,3,FALSE)</f>
        <v>VARCHAR(16)</v>
      </c>
      <c r="I265" s="68" t="s">
        <v>172</v>
      </c>
      <c r="J265" s="43"/>
      <c r="K265" s="80">
        <v>1</v>
      </c>
      <c r="L265" s="43"/>
      <c r="M265" s="43"/>
      <c r="N265" s="50" t="str">
        <f t="shared" si="4"/>
        <v xml:space="preserve">    COMPANY_ID VARCHAR(16) NOT NULL COMMENT '회사 ID'</v>
      </c>
    </row>
    <row r="266" spans="1:14" s="50" customFormat="1" x14ac:dyDescent="0.35">
      <c r="A266" s="34">
        <v>273</v>
      </c>
      <c r="B266" s="114" t="str">
        <f>VLOOKUP($C266,table!$B:$D,3,FALSE)</f>
        <v>관리자</v>
      </c>
      <c r="C266" s="43" t="s">
        <v>979</v>
      </c>
      <c r="D266" s="70" t="str">
        <f>VLOOKUP($C266,table!$B:$D,2,FALSE)</f>
        <v>T_COMPANY</v>
      </c>
      <c r="E266" s="114">
        <v>2</v>
      </c>
      <c r="F266" s="56" t="s">
        <v>981</v>
      </c>
      <c r="G266" s="43" t="str">
        <f>VLOOKUP($F266,domain!$B:$D,2,FALSE)</f>
        <v>COMPANY_CODE</v>
      </c>
      <c r="H266" s="43" t="str">
        <f>VLOOKUP($F266,domain!$B:$D,3,FALSE)</f>
        <v>VARCHAR(16)</v>
      </c>
      <c r="I266" s="68" t="s">
        <v>172</v>
      </c>
      <c r="J266" s="43"/>
      <c r="K266" s="80">
        <v>1</v>
      </c>
      <c r="L266" s="43"/>
      <c r="M266" s="43"/>
      <c r="N266" s="50" t="str">
        <f t="shared" si="4"/>
        <v xml:space="preserve">  , COMPANY_CODE VARCHAR(16) NOT NULL COMMENT '회사 코드'</v>
      </c>
    </row>
    <row r="267" spans="1:14" s="50" customFormat="1" x14ac:dyDescent="0.35">
      <c r="A267" s="34">
        <v>274</v>
      </c>
      <c r="B267" s="114" t="str">
        <f>VLOOKUP($C267,table!$B:$D,3,FALSE)</f>
        <v>관리자</v>
      </c>
      <c r="C267" s="43" t="s">
        <v>979</v>
      </c>
      <c r="D267" s="70" t="str">
        <f>VLOOKUP($C267,table!$B:$D,2,FALSE)</f>
        <v>T_COMPANY</v>
      </c>
      <c r="E267" s="114">
        <v>3</v>
      </c>
      <c r="F267" s="56" t="s">
        <v>982</v>
      </c>
      <c r="G267" s="43" t="str">
        <f>VLOOKUP($F267,domain!$B:$D,2,FALSE)</f>
        <v>COMPANY_NO</v>
      </c>
      <c r="H267" s="43" t="str">
        <f>VLOOKUP($F267,domain!$B:$D,3,FALSE)</f>
        <v>VARCHAR(16)</v>
      </c>
      <c r="I267" s="68" t="s">
        <v>172</v>
      </c>
      <c r="J267" s="43"/>
      <c r="K267" s="80">
        <v>2</v>
      </c>
      <c r="L267" s="43"/>
      <c r="M267" s="43"/>
      <c r="N267" s="50" t="str">
        <f t="shared" si="4"/>
        <v xml:space="preserve">  , COMPANY_NO VARCHAR(16) NOT NULL COMMENT '사업자번호'</v>
      </c>
    </row>
    <row r="268" spans="1:14" s="50" customFormat="1" x14ac:dyDescent="0.35">
      <c r="A268" s="34">
        <v>275</v>
      </c>
      <c r="B268" s="114" t="str">
        <f>VLOOKUP($C268,table!$B:$D,3,FALSE)</f>
        <v>관리자</v>
      </c>
      <c r="C268" s="43" t="s">
        <v>979</v>
      </c>
      <c r="D268" s="70" t="str">
        <f>VLOOKUP($C268,table!$B:$D,2,FALSE)</f>
        <v>T_COMPANY</v>
      </c>
      <c r="E268" s="114">
        <v>4</v>
      </c>
      <c r="F268" s="56" t="s">
        <v>987</v>
      </c>
      <c r="G268" s="43" t="str">
        <f>VLOOKUP($F268,domain!$B:$D,2,FALSE)</f>
        <v>COMPANY_NM</v>
      </c>
      <c r="H268" s="43" t="str">
        <f>VLOOKUP($F268,domain!$B:$D,3,FALSE)</f>
        <v>VARCHAR(100)</v>
      </c>
      <c r="I268" s="68" t="s">
        <v>172</v>
      </c>
      <c r="J268" s="43"/>
      <c r="K268" s="80"/>
      <c r="L268" s="43"/>
      <c r="M268" s="43"/>
      <c r="N268" s="50" t="str">
        <f t="shared" si="4"/>
        <v xml:space="preserve">  , COMPANY_NM VARCHAR(100) NOT NULL COMMENT '회사 명'</v>
      </c>
    </row>
    <row r="269" spans="1:14" s="50" customFormat="1" x14ac:dyDescent="0.35">
      <c r="A269" s="34">
        <v>276</v>
      </c>
      <c r="B269" s="114" t="str">
        <f>VLOOKUP($C269,table!$B:$D,3,FALSE)</f>
        <v>관리자</v>
      </c>
      <c r="C269" s="43" t="s">
        <v>979</v>
      </c>
      <c r="D269" s="70" t="str">
        <f>VLOOKUP($C269,table!$B:$D,2,FALSE)</f>
        <v>T_COMPANY</v>
      </c>
      <c r="E269" s="114">
        <v>4</v>
      </c>
      <c r="F269" s="56" t="s">
        <v>994</v>
      </c>
      <c r="G269" s="43" t="str">
        <f>VLOOKUP($F269,domain!$B:$D,2,FALSE)</f>
        <v>COMPANY_DSC</v>
      </c>
      <c r="H269" s="43" t="str">
        <f>VLOOKUP($F269,domain!$B:$D,3,FALSE)</f>
        <v>VARCHAR(4000)</v>
      </c>
      <c r="I269" s="68" t="s">
        <v>171</v>
      </c>
      <c r="J269" s="43"/>
      <c r="K269" s="80"/>
      <c r="L269" s="43"/>
      <c r="M269" s="43"/>
      <c r="N269" s="50" t="str">
        <f t="shared" si="4"/>
        <v xml:space="preserve">  , COMPANY_DSC VARCHAR(4000) COMMENT '회사 설명'</v>
      </c>
    </row>
    <row r="270" spans="1:14" s="50" customFormat="1" x14ac:dyDescent="0.35">
      <c r="A270" s="34">
        <v>277</v>
      </c>
      <c r="B270" s="114" t="str">
        <f>VLOOKUP($C270,table!$B:$D,3,FALSE)</f>
        <v>관리자</v>
      </c>
      <c r="C270" s="43" t="s">
        <v>979</v>
      </c>
      <c r="D270" s="70" t="str">
        <f>VLOOKUP($C270,table!$B:$D,2,FALSE)</f>
        <v>T_COMPANY</v>
      </c>
      <c r="E270" s="114">
        <v>5</v>
      </c>
      <c r="F270" s="56" t="s">
        <v>983</v>
      </c>
      <c r="G270" s="43" t="str">
        <f>VLOOKUP($F270,domain!$B:$D,2,FALSE)</f>
        <v>ADDRESS</v>
      </c>
      <c r="H270" s="43" t="str">
        <f>VLOOKUP($F270,domain!$B:$D,3,FALSE)</f>
        <v>VARCHAR(4000)</v>
      </c>
      <c r="I270" s="68" t="s">
        <v>172</v>
      </c>
      <c r="J270" s="43"/>
      <c r="K270" s="80"/>
      <c r="L270" s="43"/>
      <c r="M270" s="43"/>
      <c r="N270" s="50" t="str">
        <f t="shared" si="4"/>
        <v xml:space="preserve">  , ADDRESS VARCHAR(4000) NOT NULL COMMENT '주소'</v>
      </c>
    </row>
    <row r="271" spans="1:14" s="50" customFormat="1" x14ac:dyDescent="0.35">
      <c r="A271" s="34">
        <v>278</v>
      </c>
      <c r="B271" s="114" t="str">
        <f>VLOOKUP($C271,table!$B:$D,3,FALSE)</f>
        <v>관리자</v>
      </c>
      <c r="C271" s="43" t="s">
        <v>979</v>
      </c>
      <c r="D271" s="70" t="str">
        <f>VLOOKUP($C271,table!$B:$D,2,FALSE)</f>
        <v>T_COMPANY</v>
      </c>
      <c r="E271" s="114">
        <v>6</v>
      </c>
      <c r="F271" s="56" t="s">
        <v>985</v>
      </c>
      <c r="G271" s="43" t="str">
        <f>VLOOKUP($F271,domain!$B:$D,2,FALSE)</f>
        <v>TELEPHONE_NO</v>
      </c>
      <c r="H271" s="43" t="str">
        <f>VLOOKUP($F271,domain!$B:$D,3,FALSE)</f>
        <v>VARCHAR(16)</v>
      </c>
      <c r="I271" s="68" t="s">
        <v>171</v>
      </c>
      <c r="J271" s="43"/>
      <c r="K271" s="80"/>
      <c r="L271" s="43"/>
      <c r="M271" s="43"/>
      <c r="N271" s="50" t="str">
        <f t="shared" si="4"/>
        <v xml:space="preserve">  , TELEPHONE_NO VARCHAR(16) COMMENT '전화번호'</v>
      </c>
    </row>
    <row r="272" spans="1:14" s="50" customFormat="1" x14ac:dyDescent="0.35">
      <c r="A272" s="34">
        <v>279</v>
      </c>
      <c r="B272" s="114" t="str">
        <f>VLOOKUP($C272,table!$B:$D,3,FALSE)</f>
        <v>관리자</v>
      </c>
      <c r="C272" s="43" t="s">
        <v>979</v>
      </c>
      <c r="D272" s="70" t="str">
        <f>VLOOKUP($C272,table!$B:$D,2,FALSE)</f>
        <v>T_COMPANY</v>
      </c>
      <c r="E272" s="114">
        <v>7</v>
      </c>
      <c r="F272" s="56" t="s">
        <v>984</v>
      </c>
      <c r="G272" s="43" t="str">
        <f>VLOOKUP($F272,domain!$B:$D,2,FALSE)</f>
        <v>REPRESENTATIVE_NM</v>
      </c>
      <c r="H272" s="43" t="str">
        <f>VLOOKUP($F272,domain!$B:$D,3,FALSE)</f>
        <v>VARCHAR(16)</v>
      </c>
      <c r="I272" s="68" t="s">
        <v>171</v>
      </c>
      <c r="J272" s="43"/>
      <c r="K272" s="80"/>
      <c r="L272" s="43"/>
      <c r="M272" s="43"/>
      <c r="N272" s="50" t="str">
        <f t="shared" si="4"/>
        <v xml:space="preserve">  , REPRESENTATIVE_NM VARCHAR(16) COMMENT '대표자명'</v>
      </c>
    </row>
    <row r="273" spans="1:14" s="50" customFormat="1" x14ac:dyDescent="0.35">
      <c r="A273" s="34">
        <v>280</v>
      </c>
      <c r="B273" s="114" t="str">
        <f>VLOOKUP($C273,table!$B:$D,3,FALSE)</f>
        <v>관리자</v>
      </c>
      <c r="C273" s="43" t="s">
        <v>979</v>
      </c>
      <c r="D273" s="70" t="str">
        <f>VLOOKUP($C273,table!$B:$D,2,FALSE)</f>
        <v>T_COMPANY</v>
      </c>
      <c r="E273" s="114">
        <v>8</v>
      </c>
      <c r="F273" s="56" t="s">
        <v>0</v>
      </c>
      <c r="G273" s="43" t="str">
        <f>VLOOKUP($F273,domain!$B:$D,2,FALSE)</f>
        <v>NOTE</v>
      </c>
      <c r="H273" s="43" t="str">
        <f>VLOOKUP($F273,domain!$B:$D,3,FALSE)</f>
        <v>VARCHAR(4000)</v>
      </c>
      <c r="I273" s="68" t="s">
        <v>171</v>
      </c>
      <c r="J273" s="43"/>
      <c r="K273" s="80"/>
      <c r="L273" s="43"/>
      <c r="M273" s="43"/>
      <c r="N273" s="50" t="str">
        <f t="shared" si="4"/>
        <v xml:space="preserve">  , NOTE VARCHAR(4000) COMMENT '비고'</v>
      </c>
    </row>
    <row r="274" spans="1:14" s="50" customFormat="1" x14ac:dyDescent="0.35">
      <c r="A274" s="34">
        <v>281</v>
      </c>
      <c r="B274" s="114" t="str">
        <f>VLOOKUP($C274,table!$B:$D,3,FALSE)</f>
        <v>관리자</v>
      </c>
      <c r="C274" s="43" t="s">
        <v>979</v>
      </c>
      <c r="D274" s="70" t="str">
        <f>VLOOKUP($C274,table!$B:$D,2,FALSE)</f>
        <v>T_COMPANY</v>
      </c>
      <c r="E274" s="114">
        <v>9</v>
      </c>
      <c r="F274" s="56" t="s">
        <v>444</v>
      </c>
      <c r="G274" s="43" t="str">
        <f>VLOOKUP($F274,domain!$B:$D,2,FALSE)</f>
        <v>USE_YN</v>
      </c>
      <c r="H274" s="43" t="str">
        <f>VLOOKUP($F274,domain!$B:$D,3,FALSE)</f>
        <v>VARCHAR(1)</v>
      </c>
      <c r="I274" s="68" t="s">
        <v>171</v>
      </c>
      <c r="J274" s="50" t="s">
        <v>759</v>
      </c>
      <c r="K274" s="80"/>
      <c r="L274" s="43"/>
      <c r="M274" s="43"/>
      <c r="N274" s="50" t="str">
        <f t="shared" si="4"/>
        <v xml:space="preserve">  , USE_YN VARCHAR(1) DEFAULT 'Y' COMMENT '사용 여부'</v>
      </c>
    </row>
    <row r="275" spans="1:14" s="50" customFormat="1" x14ac:dyDescent="0.35">
      <c r="A275" s="34">
        <v>282</v>
      </c>
      <c r="B275" s="114" t="str">
        <f>VLOOKUP($C275,table!$B:$D,3,FALSE)</f>
        <v>관리자</v>
      </c>
      <c r="C275" s="43" t="s">
        <v>979</v>
      </c>
      <c r="D275" s="70" t="str">
        <f>VLOOKUP($C275,table!$B:$D,2,FALSE)</f>
        <v>T_COMPANY</v>
      </c>
      <c r="E275" s="114">
        <v>10</v>
      </c>
      <c r="F275" s="56" t="s">
        <v>57</v>
      </c>
      <c r="G275" s="43" t="str">
        <f>VLOOKUP($F275,domain!$B:$D,2,FALSE)</f>
        <v>RGST_ID</v>
      </c>
      <c r="H275" s="43" t="str">
        <f>VLOOKUP($F275,domain!$B:$D,3,FALSE)</f>
        <v>VARCHAR(32)</v>
      </c>
      <c r="I275" s="68" t="s">
        <v>172</v>
      </c>
      <c r="J275" s="43"/>
      <c r="K275" s="80"/>
      <c r="L275" s="43"/>
      <c r="M275" s="43"/>
      <c r="N275" s="50" t="str">
        <f t="shared" si="4"/>
        <v xml:space="preserve">  , RGST_ID VARCHAR(32) NOT NULL COMMENT '등록 ID'</v>
      </c>
    </row>
    <row r="276" spans="1:14" s="50" customFormat="1" x14ac:dyDescent="0.35">
      <c r="A276" s="34">
        <v>283</v>
      </c>
      <c r="B276" s="114" t="str">
        <f>VLOOKUP($C276,table!$B:$D,3,FALSE)</f>
        <v>관리자</v>
      </c>
      <c r="C276" s="43" t="s">
        <v>979</v>
      </c>
      <c r="D276" s="70" t="str">
        <f>VLOOKUP($C276,table!$B:$D,2,FALSE)</f>
        <v>T_COMPANY</v>
      </c>
      <c r="E276" s="114">
        <v>11</v>
      </c>
      <c r="F276" s="56" t="s">
        <v>377</v>
      </c>
      <c r="G276" s="43" t="str">
        <f>VLOOKUP($F276,domain!$B:$D,2,FALSE)</f>
        <v>RGST_DT</v>
      </c>
      <c r="H276" s="43" t="str">
        <f>VLOOKUP($F276,domain!$B:$D,3,FALSE)</f>
        <v>TIMESTAMP</v>
      </c>
      <c r="I276" s="68" t="s">
        <v>172</v>
      </c>
      <c r="J276" s="43"/>
      <c r="K276" s="80"/>
      <c r="L276" s="43"/>
      <c r="M276" s="43"/>
      <c r="N276" s="50" t="str">
        <f t="shared" si="4"/>
        <v xml:space="preserve">  , RGST_DT TIMESTAMP NOT NULL COMMENT '등록 일시'</v>
      </c>
    </row>
    <row r="277" spans="1:14" s="50" customFormat="1" x14ac:dyDescent="0.35">
      <c r="A277" s="34">
        <v>284</v>
      </c>
      <c r="B277" s="114" t="str">
        <f>VLOOKUP($C277,table!$B:$D,3,FALSE)</f>
        <v>관리자</v>
      </c>
      <c r="C277" s="43" t="s">
        <v>979</v>
      </c>
      <c r="D277" s="70" t="str">
        <f>VLOOKUP($C277,table!$B:$D,2,FALSE)</f>
        <v>T_COMPANY</v>
      </c>
      <c r="E277" s="114">
        <v>12</v>
      </c>
      <c r="F277" s="56" t="s">
        <v>84</v>
      </c>
      <c r="G277" s="43" t="str">
        <f>VLOOKUP($F277,domain!$B:$D,2,FALSE)</f>
        <v>MODI_ID</v>
      </c>
      <c r="H277" s="43" t="str">
        <f>VLOOKUP($F277,domain!$B:$D,3,FALSE)</f>
        <v>VARCHAR(32)</v>
      </c>
      <c r="I277" s="68" t="s">
        <v>172</v>
      </c>
      <c r="J277" s="43"/>
      <c r="K277" s="80"/>
      <c r="L277" s="43"/>
      <c r="M277" s="43"/>
      <c r="N277" s="50" t="str">
        <f t="shared" si="4"/>
        <v xml:space="preserve">  , MODI_ID VARCHAR(32) NOT NULL COMMENT '수정 ID'</v>
      </c>
    </row>
    <row r="278" spans="1:14" s="50" customFormat="1" x14ac:dyDescent="0.35">
      <c r="A278" s="34">
        <v>285</v>
      </c>
      <c r="B278" s="114" t="str">
        <f>VLOOKUP($C278,table!$B:$D,3,FALSE)</f>
        <v>관리자</v>
      </c>
      <c r="C278" s="43" t="s">
        <v>979</v>
      </c>
      <c r="D278" s="70" t="str">
        <f>VLOOKUP($C278,table!$B:$D,2,FALSE)</f>
        <v>T_COMPANY</v>
      </c>
      <c r="E278" s="114">
        <v>13</v>
      </c>
      <c r="F278" s="56" t="s">
        <v>88</v>
      </c>
      <c r="G278" s="43" t="str">
        <f>VLOOKUP($F278,domain!$B:$D,2,FALSE)</f>
        <v>MODI_DT</v>
      </c>
      <c r="H278" s="43" t="str">
        <f>VLOOKUP($F278,domain!$B:$D,3,FALSE)</f>
        <v>TIMESTAMP</v>
      </c>
      <c r="I278" s="68" t="s">
        <v>172</v>
      </c>
      <c r="J278" s="43"/>
      <c r="K278" s="80"/>
      <c r="L278" s="43"/>
      <c r="M278" s="43"/>
      <c r="N278" s="50" t="str">
        <f t="shared" ref="N278:N327" si="5">IF(E278=1,"    ","  , ")&amp;G278&amp;" "&amp;H278&amp;IF(J278="",""," "&amp;J278)&amp;IF(I278="N"," NOT NULL","")&amp;" COMMENT '"&amp;F278&amp;IF(L278="",""," "&amp;L278)&amp;"'"</f>
        <v xml:space="preserve">  , MODI_DT TIMESTAMP NOT NULL COMMENT '수정 일시'</v>
      </c>
    </row>
    <row r="279" spans="1:14" x14ac:dyDescent="0.35">
      <c r="A279" s="34">
        <v>286</v>
      </c>
      <c r="B279" s="13" t="str">
        <f>VLOOKUP($C279,table!$B:$D,3,FALSE)</f>
        <v>공통</v>
      </c>
      <c r="C279" s="5" t="s">
        <v>1021</v>
      </c>
      <c r="D279" s="31" t="str">
        <f>VLOOKUP($C279,table!$B:$D,2,FALSE)</f>
        <v>T_REPORT</v>
      </c>
      <c r="E279" s="13">
        <v>1</v>
      </c>
      <c r="F279" s="2" t="s">
        <v>1026</v>
      </c>
      <c r="G279" s="5" t="str">
        <f>VLOOKUP($F279,domain!$B:$D,2,FALSE)</f>
        <v>REPORT_ID</v>
      </c>
      <c r="H279" s="5" t="str">
        <f>VLOOKUP($F279,domain!$B:$D,3,FALSE)</f>
        <v>VARCHAR(16)</v>
      </c>
      <c r="I279" s="13" t="s">
        <v>172</v>
      </c>
      <c r="J279" s="2"/>
      <c r="K279" s="34"/>
      <c r="L279" s="2"/>
      <c r="M279" s="2"/>
      <c r="N279" s="26" t="str">
        <f t="shared" si="5"/>
        <v xml:space="preserve">    REPORT_ID VARCHAR(16) NOT NULL COMMENT '레포트 ID'</v>
      </c>
    </row>
    <row r="280" spans="1:14" x14ac:dyDescent="0.35">
      <c r="A280" s="34">
        <v>287</v>
      </c>
      <c r="B280" s="13" t="str">
        <f>VLOOKUP($C280,table!$B:$D,3,FALSE)</f>
        <v>공통</v>
      </c>
      <c r="C280" s="5" t="s">
        <v>1021</v>
      </c>
      <c r="D280" s="31" t="str">
        <f>VLOOKUP($C280,table!$B:$D,2,FALSE)</f>
        <v>T_REPORT</v>
      </c>
      <c r="E280" s="13">
        <v>2</v>
      </c>
      <c r="F280" s="2" t="s">
        <v>1027</v>
      </c>
      <c r="G280" s="5" t="str">
        <f>VLOOKUP($F280,domain!$B:$D,2,FALSE)</f>
        <v>REPORT_NM</v>
      </c>
      <c r="H280" s="5" t="str">
        <f>VLOOKUP($F280,domain!$B:$D,3,FALSE)</f>
        <v>VARCHAR(256)</v>
      </c>
      <c r="I280" s="13" t="s">
        <v>172</v>
      </c>
      <c r="J280" s="2"/>
      <c r="K280" s="34"/>
      <c r="L280" s="2"/>
      <c r="M280" s="2"/>
      <c r="N280" s="26" t="str">
        <f t="shared" si="5"/>
        <v xml:space="preserve">  , REPORT_NM VARCHAR(256) NOT NULL COMMENT '레포트 명'</v>
      </c>
    </row>
    <row r="281" spans="1:14" x14ac:dyDescent="0.35">
      <c r="A281" s="34">
        <v>288</v>
      </c>
      <c r="B281" s="13" t="str">
        <f>VLOOKUP($C281,table!$B:$D,3,FALSE)</f>
        <v>공통</v>
      </c>
      <c r="C281" s="5" t="s">
        <v>1021</v>
      </c>
      <c r="D281" s="31" t="str">
        <f>VLOOKUP($C281,table!$B:$D,2,FALSE)</f>
        <v>T_REPORT</v>
      </c>
      <c r="E281" s="13">
        <v>3</v>
      </c>
      <c r="F281" s="2" t="s">
        <v>1028</v>
      </c>
      <c r="G281" s="5" t="str">
        <f>VLOOKUP($F281,domain!$B:$D,2,FALSE)</f>
        <v>REPORT_URL</v>
      </c>
      <c r="H281" s="5" t="str">
        <f>VLOOKUP($F281,domain!$B:$D,3,FALSE)</f>
        <v>VARCHAR(4000)</v>
      </c>
      <c r="I281" s="13" t="s">
        <v>172</v>
      </c>
      <c r="J281" s="2"/>
      <c r="K281" s="34"/>
      <c r="L281" s="2"/>
      <c r="M281" s="2"/>
      <c r="N281" s="26" t="str">
        <f t="shared" si="5"/>
        <v xml:space="preserve">  , REPORT_URL VARCHAR(4000) NOT NULL COMMENT '레포트 URL'</v>
      </c>
    </row>
    <row r="282" spans="1:14" x14ac:dyDescent="0.35">
      <c r="A282" s="34">
        <v>289</v>
      </c>
      <c r="B282" s="13" t="str">
        <f>VLOOKUP($C282,table!$B:$D,3,FALSE)</f>
        <v>공통</v>
      </c>
      <c r="C282" s="5" t="s">
        <v>1021</v>
      </c>
      <c r="D282" s="31" t="str">
        <f>VLOOKUP($C282,table!$B:$D,2,FALSE)</f>
        <v>T_REPORT</v>
      </c>
      <c r="E282" s="13">
        <v>4</v>
      </c>
      <c r="F282" s="2" t="s">
        <v>981</v>
      </c>
      <c r="G282" s="5" t="str">
        <f>VLOOKUP($F282,domain!$B:$D,2,FALSE)</f>
        <v>COMPANY_CODE</v>
      </c>
      <c r="H282" s="5" t="str">
        <f>VLOOKUP($F282,domain!$B:$D,3,FALSE)</f>
        <v>VARCHAR(16)</v>
      </c>
      <c r="I282" s="13" t="s">
        <v>172</v>
      </c>
      <c r="J282" s="2"/>
      <c r="K282" s="34"/>
      <c r="L282" s="2"/>
      <c r="M282" s="2"/>
      <c r="N282" s="26" t="str">
        <f t="shared" si="5"/>
        <v xml:space="preserve">  , COMPANY_CODE VARCHAR(16) NOT NULL COMMENT '회사 코드'</v>
      </c>
    </row>
    <row r="283" spans="1:14" s="26" customFormat="1" x14ac:dyDescent="0.35">
      <c r="A283" s="34">
        <v>290</v>
      </c>
      <c r="B283" s="13" t="str">
        <f>VLOOKUP($C283,table!$B:$D,3,FALSE)</f>
        <v>공통</v>
      </c>
      <c r="C283" s="5" t="s">
        <v>1021</v>
      </c>
      <c r="D283" s="31" t="str">
        <f>VLOOKUP($C283,table!$B:$D,2,FALSE)</f>
        <v>T_REPORT</v>
      </c>
      <c r="E283" s="13">
        <v>5</v>
      </c>
      <c r="F283" s="2" t="s">
        <v>457</v>
      </c>
      <c r="G283" s="5" t="str">
        <f>VLOOKUP($F283,domain!$B:$D,2,FALSE)</f>
        <v>GROUP_ID</v>
      </c>
      <c r="H283" s="5" t="str">
        <f>VLOOKUP($F283,domain!$B:$D,3,FALSE)</f>
        <v>VARCHAR(64)</v>
      </c>
      <c r="I283" s="13" t="s">
        <v>171</v>
      </c>
      <c r="J283" s="2"/>
      <c r="K283" s="34"/>
      <c r="L283" s="2"/>
      <c r="M283" s="2"/>
      <c r="N283" s="26" t="str">
        <f>IF(E283=1,"    ","  , ")&amp;G283&amp;" "&amp;H283&amp;IF(J283="",""," "&amp;J283)&amp;IF(I283="N"," NOT NULL","")&amp;" COMMENT '"&amp;F283&amp;IF(L283="",""," "&amp;L283)&amp;"'"</f>
        <v xml:space="preserve">  , GROUP_ID VARCHAR(64) COMMENT '그룹 ID'</v>
      </c>
    </row>
    <row r="284" spans="1:14" s="26" customFormat="1" x14ac:dyDescent="0.35">
      <c r="A284" s="34">
        <v>291</v>
      </c>
      <c r="B284" s="13" t="str">
        <f>VLOOKUP($C284,table!$B:$D,3,FALSE)</f>
        <v>공통</v>
      </c>
      <c r="C284" s="5" t="s">
        <v>1021</v>
      </c>
      <c r="D284" s="31" t="str">
        <f>VLOOKUP($C284,table!$B:$D,2,FALSE)</f>
        <v>T_REPORT</v>
      </c>
      <c r="E284" s="13">
        <v>6</v>
      </c>
      <c r="F284" s="2" t="s">
        <v>1097</v>
      </c>
      <c r="G284" s="5" t="str">
        <f>VLOOKUP($F284,domain!$B:$D,2,FALSE)</f>
        <v>REPORT_TYPE</v>
      </c>
      <c r="H284" s="5" t="str">
        <f>VLOOKUP($F284,domain!$B:$D,3,FALSE)</f>
        <v>VARCHAR(1)</v>
      </c>
      <c r="I284" s="13" t="s">
        <v>172</v>
      </c>
      <c r="J284" s="2"/>
      <c r="K284" s="34"/>
      <c r="L284" s="2"/>
      <c r="M284" s="2"/>
      <c r="N284" s="26" t="str">
        <f>IF(E284=1,"    ","  , ")&amp;G284&amp;" "&amp;H284&amp;IF(J284="",""," "&amp;J284)&amp;IF(I284="N"," NOT NULL","")&amp;" COMMENT '"&amp;F284&amp;IF(L284="",""," "&amp;L284)&amp;"'"</f>
        <v xml:space="preserve">  , REPORT_TYPE VARCHAR(1) NOT NULL COMMENT '레포트 타입'</v>
      </c>
    </row>
    <row r="285" spans="1:14" x14ac:dyDescent="0.35">
      <c r="A285" s="34">
        <v>292</v>
      </c>
      <c r="B285" s="13" t="str">
        <f>VLOOKUP($C285,table!$B:$D,3,FALSE)</f>
        <v>공통</v>
      </c>
      <c r="C285" s="5" t="s">
        <v>1021</v>
      </c>
      <c r="D285" s="31" t="str">
        <f>VLOOKUP($C285,table!$B:$D,2,FALSE)</f>
        <v>T_REPORT</v>
      </c>
      <c r="E285" s="13">
        <v>7</v>
      </c>
      <c r="F285" s="2" t="s">
        <v>1029</v>
      </c>
      <c r="G285" s="5" t="str">
        <f>VLOOKUP($F285,domain!$B:$D,2,FALSE)</f>
        <v>REPORT_SIZE</v>
      </c>
      <c r="H285" s="5" t="str">
        <f>VLOOKUP($F285,domain!$B:$D,3,FALSE)</f>
        <v>VARCHAR(16)</v>
      </c>
      <c r="I285" s="13" t="s">
        <v>171</v>
      </c>
      <c r="J285" s="2"/>
      <c r="K285" s="34"/>
      <c r="L285" s="2"/>
      <c r="M285" s="2"/>
      <c r="N285" s="26" t="str">
        <f t="shared" si="5"/>
        <v xml:space="preserve">  , REPORT_SIZE VARCHAR(16) COMMENT '레포트 사이즈'</v>
      </c>
    </row>
    <row r="286" spans="1:14" s="26" customFormat="1" x14ac:dyDescent="0.35">
      <c r="A286" s="34">
        <v>293</v>
      </c>
      <c r="B286" s="13" t="str">
        <f>VLOOKUP($C286,table!$B:$D,3,FALSE)</f>
        <v>공통</v>
      </c>
      <c r="C286" s="5" t="s">
        <v>1021</v>
      </c>
      <c r="D286" s="31" t="str">
        <f>VLOOKUP($C286,table!$B:$D,2,FALSE)</f>
        <v>T_REPORT</v>
      </c>
      <c r="E286" s="13">
        <v>8</v>
      </c>
      <c r="F286" s="5" t="s">
        <v>1099</v>
      </c>
      <c r="G286" s="5" t="str">
        <f>VLOOKUP($F286,domain!$B:$D,2,FALSE)</f>
        <v>REPORT_DSC</v>
      </c>
      <c r="H286" s="5" t="str">
        <f>VLOOKUP($F286,domain!$B:$D,3,FALSE)</f>
        <v>VARCHAR(4000)</v>
      </c>
      <c r="I286" s="13" t="s">
        <v>171</v>
      </c>
      <c r="J286" s="5"/>
      <c r="K286" s="13"/>
      <c r="L286" s="5"/>
      <c r="M286" s="5"/>
      <c r="N286" s="26" t="str">
        <f>IF(E286=1,"    ","  , ")&amp;G286&amp;" "&amp;H286&amp;IF(J286="",""," "&amp;J286)&amp;IF(I286="N"," NOT NULL","")&amp;" COMMENT '"&amp;F286&amp;IF(L286="",""," "&amp;L286)&amp;"'"</f>
        <v xml:space="preserve">  , REPORT_DSC VARCHAR(4000) COMMENT '레포트 설명'</v>
      </c>
    </row>
    <row r="287" spans="1:14" x14ac:dyDescent="0.35">
      <c r="A287" s="34">
        <v>294</v>
      </c>
      <c r="B287" s="13" t="str">
        <f>VLOOKUP($C287,table!$B:$D,3,FALSE)</f>
        <v>공통</v>
      </c>
      <c r="C287" s="5" t="s">
        <v>1021</v>
      </c>
      <c r="D287" s="31" t="str">
        <f>VLOOKUP($C287,table!$B:$D,2,FALSE)</f>
        <v>T_REPORT</v>
      </c>
      <c r="E287" s="13">
        <v>9</v>
      </c>
      <c r="F287" s="5" t="s">
        <v>444</v>
      </c>
      <c r="G287" s="5" t="str">
        <f>VLOOKUP($F287,domain!$B:$D,2,FALSE)</f>
        <v>USE_YN</v>
      </c>
      <c r="H287" s="5" t="str">
        <f>VLOOKUP($F287,domain!$B:$D,3,FALSE)</f>
        <v>VARCHAR(1)</v>
      </c>
      <c r="I287" s="13" t="s">
        <v>171</v>
      </c>
      <c r="J287" s="2" t="s">
        <v>759</v>
      </c>
      <c r="K287" s="13"/>
      <c r="L287" s="5"/>
      <c r="M287" s="5"/>
      <c r="N287" s="26" t="str">
        <f t="shared" si="5"/>
        <v xml:space="preserve">  , USE_YN VARCHAR(1) DEFAULT 'Y' COMMENT '사용 여부'</v>
      </c>
    </row>
    <row r="288" spans="1:14" x14ac:dyDescent="0.35">
      <c r="A288" s="34">
        <v>295</v>
      </c>
      <c r="B288" s="13" t="str">
        <f>VLOOKUP($C288,table!$B:$D,3,FALSE)</f>
        <v>공통</v>
      </c>
      <c r="C288" s="5" t="s">
        <v>1021</v>
      </c>
      <c r="D288" s="31" t="str">
        <f>VLOOKUP($C288,table!$B:$D,2,FALSE)</f>
        <v>T_REPORT</v>
      </c>
      <c r="E288" s="13">
        <v>10</v>
      </c>
      <c r="F288" s="5" t="s">
        <v>57</v>
      </c>
      <c r="G288" s="5" t="str">
        <f>VLOOKUP($F288,domain!$B:$D,2,FALSE)</f>
        <v>RGST_ID</v>
      </c>
      <c r="H288" s="5" t="str">
        <f>VLOOKUP($F288,domain!$B:$D,3,FALSE)</f>
        <v>VARCHAR(32)</v>
      </c>
      <c r="I288" s="13" t="s">
        <v>172</v>
      </c>
      <c r="J288" s="5"/>
      <c r="K288" s="13"/>
      <c r="L288" s="5"/>
      <c r="M288" s="5"/>
      <c r="N288" s="26" t="str">
        <f t="shared" si="5"/>
        <v xml:space="preserve">  , RGST_ID VARCHAR(32) NOT NULL COMMENT '등록 ID'</v>
      </c>
    </row>
    <row r="289" spans="1:14" x14ac:dyDescent="0.35">
      <c r="A289" s="34">
        <v>296</v>
      </c>
      <c r="B289" s="13" t="str">
        <f>VLOOKUP($C289,table!$B:$D,3,FALSE)</f>
        <v>공통</v>
      </c>
      <c r="C289" s="5" t="s">
        <v>1021</v>
      </c>
      <c r="D289" s="31" t="str">
        <f>VLOOKUP($C289,table!$B:$D,2,FALSE)</f>
        <v>T_REPORT</v>
      </c>
      <c r="E289" s="13">
        <v>11</v>
      </c>
      <c r="F289" s="5" t="s">
        <v>377</v>
      </c>
      <c r="G289" s="5" t="str">
        <f>VLOOKUP($F289,domain!$B:$D,2,FALSE)</f>
        <v>RGST_DT</v>
      </c>
      <c r="H289" s="5" t="str">
        <f>VLOOKUP($F289,domain!$B:$D,3,FALSE)</f>
        <v>TIMESTAMP</v>
      </c>
      <c r="I289" s="13" t="s">
        <v>172</v>
      </c>
      <c r="J289" s="5"/>
      <c r="K289" s="13"/>
      <c r="L289" s="5"/>
      <c r="M289" s="5"/>
      <c r="N289" s="26" t="str">
        <f t="shared" si="5"/>
        <v xml:space="preserve">  , RGST_DT TIMESTAMP NOT NULL COMMENT '등록 일시'</v>
      </c>
    </row>
    <row r="290" spans="1:14" x14ac:dyDescent="0.35">
      <c r="A290" s="34">
        <v>297</v>
      </c>
      <c r="B290" s="13" t="str">
        <f>VLOOKUP($C290,table!$B:$D,3,FALSE)</f>
        <v>공통</v>
      </c>
      <c r="C290" s="5" t="s">
        <v>1021</v>
      </c>
      <c r="D290" s="31" t="str">
        <f>VLOOKUP($C290,table!$B:$D,2,FALSE)</f>
        <v>T_REPORT</v>
      </c>
      <c r="E290" s="13">
        <v>12</v>
      </c>
      <c r="F290" s="5" t="s">
        <v>84</v>
      </c>
      <c r="G290" s="5" t="str">
        <f>VLOOKUP($F290,domain!$B:$D,2,FALSE)</f>
        <v>MODI_ID</v>
      </c>
      <c r="H290" s="5" t="str">
        <f>VLOOKUP($F290,domain!$B:$D,3,FALSE)</f>
        <v>VARCHAR(32)</v>
      </c>
      <c r="I290" s="13" t="s">
        <v>172</v>
      </c>
      <c r="J290" s="5"/>
      <c r="K290" s="13"/>
      <c r="L290" s="5"/>
      <c r="M290" s="5"/>
      <c r="N290" s="26" t="str">
        <f t="shared" si="5"/>
        <v xml:space="preserve">  , MODI_ID VARCHAR(32) NOT NULL COMMENT '수정 ID'</v>
      </c>
    </row>
    <row r="291" spans="1:14" x14ac:dyDescent="0.35">
      <c r="A291" s="34">
        <v>298</v>
      </c>
      <c r="B291" s="13" t="str">
        <f>VLOOKUP($C291,table!$B:$D,3,FALSE)</f>
        <v>공통</v>
      </c>
      <c r="C291" s="5" t="s">
        <v>1021</v>
      </c>
      <c r="D291" s="31" t="str">
        <f>VLOOKUP($C291,table!$B:$D,2,FALSE)</f>
        <v>T_REPORT</v>
      </c>
      <c r="E291" s="13">
        <v>13</v>
      </c>
      <c r="F291" s="5" t="s">
        <v>88</v>
      </c>
      <c r="G291" s="5" t="str">
        <f>VLOOKUP($F291,domain!$B:$D,2,FALSE)</f>
        <v>MODI_DT</v>
      </c>
      <c r="H291" s="5" t="str">
        <f>VLOOKUP($F291,domain!$B:$D,3,FALSE)</f>
        <v>TIMESTAMP</v>
      </c>
      <c r="I291" s="13" t="s">
        <v>172</v>
      </c>
      <c r="J291" s="5"/>
      <c r="K291" s="13"/>
      <c r="L291" s="5"/>
      <c r="M291" s="5"/>
      <c r="N291" s="26" t="str">
        <f t="shared" si="5"/>
        <v xml:space="preserve">  , MODI_DT TIMESTAMP NOT NULL COMMENT '수정 일시'</v>
      </c>
    </row>
    <row r="292" spans="1:14" s="50" customFormat="1" x14ac:dyDescent="0.35">
      <c r="A292" s="34">
        <v>299</v>
      </c>
      <c r="B292" s="114" t="str">
        <f>VLOOKUP($C292,table!$B:$D,3,FALSE)</f>
        <v>공통</v>
      </c>
      <c r="C292" s="43" t="s">
        <v>1023</v>
      </c>
      <c r="D292" s="70" t="str">
        <f>VLOOKUP($C292,table!$B:$D,2,FALSE)</f>
        <v>T_RESET_PASSWORD</v>
      </c>
      <c r="E292" s="114">
        <v>1</v>
      </c>
      <c r="F292" s="56" t="s">
        <v>1024</v>
      </c>
      <c r="G292" s="43" t="s">
        <v>1034</v>
      </c>
      <c r="H292" s="43" t="str">
        <f>VLOOKUP($F292,domain!$B:$D,3,FALSE)</f>
        <v>VARCHAR(16)</v>
      </c>
      <c r="I292" s="68" t="s">
        <v>172</v>
      </c>
      <c r="J292" s="43"/>
      <c r="K292" s="80"/>
      <c r="L292" s="43"/>
      <c r="M292" s="43"/>
      <c r="N292" s="50" t="str">
        <f t="shared" si="5"/>
        <v xml:space="preserve">    RESET_ID VARCHAR(16) NOT NULL COMMENT '초기화 ID'</v>
      </c>
    </row>
    <row r="293" spans="1:14" s="50" customFormat="1" x14ac:dyDescent="0.35">
      <c r="A293" s="34">
        <v>300</v>
      </c>
      <c r="B293" s="114" t="str">
        <f>VLOOKUP($C293,table!$B:$D,3,FALSE)</f>
        <v>공통</v>
      </c>
      <c r="C293" s="43" t="s">
        <v>1023</v>
      </c>
      <c r="D293" s="70" t="str">
        <f>VLOOKUP($C293,table!$B:$D,2,FALSE)</f>
        <v>T_RESET_PASSWORD</v>
      </c>
      <c r="E293" s="114">
        <v>2</v>
      </c>
      <c r="F293" s="56" t="s">
        <v>987</v>
      </c>
      <c r="G293" s="43" t="str">
        <f>VLOOKUP($F293,domain!$B:$D,2,FALSE)</f>
        <v>COMPANY_NM</v>
      </c>
      <c r="H293" s="43" t="str">
        <f>VLOOKUP($F293,domain!$B:$D,3,FALSE)</f>
        <v>VARCHAR(100)</v>
      </c>
      <c r="I293" s="68" t="s">
        <v>172</v>
      </c>
      <c r="J293" s="43"/>
      <c r="K293" s="80"/>
      <c r="L293" s="43"/>
      <c r="M293" s="43"/>
      <c r="N293" s="50" t="str">
        <f t="shared" si="5"/>
        <v xml:space="preserve">  , COMPANY_NM VARCHAR(100) NOT NULL COMMENT '회사 명'</v>
      </c>
    </row>
    <row r="294" spans="1:14" s="50" customFormat="1" x14ac:dyDescent="0.35">
      <c r="A294" s="34">
        <v>301</v>
      </c>
      <c r="B294" s="114" t="str">
        <f>VLOOKUP($C294,table!$B:$D,3,FALSE)</f>
        <v>공통</v>
      </c>
      <c r="C294" s="43" t="s">
        <v>1023</v>
      </c>
      <c r="D294" s="70" t="str">
        <f>VLOOKUP($C294,table!$B:$D,2,FALSE)</f>
        <v>T_RESET_PASSWORD</v>
      </c>
      <c r="E294" s="114">
        <v>3</v>
      </c>
      <c r="F294" s="56" t="s">
        <v>461</v>
      </c>
      <c r="G294" s="43" t="str">
        <f>VLOOKUP($F294,domain!$B:$D,2,FALSE)</f>
        <v>USER_NM</v>
      </c>
      <c r="H294" s="43" t="str">
        <f>VLOOKUP($F294,domain!$B:$D,3,FALSE)</f>
        <v>VARCHAR(100)</v>
      </c>
      <c r="I294" s="68" t="s">
        <v>172</v>
      </c>
      <c r="J294" s="43"/>
      <c r="K294" s="80"/>
      <c r="L294" s="43"/>
      <c r="M294" s="43"/>
      <c r="N294" s="50" t="str">
        <f t="shared" si="5"/>
        <v xml:space="preserve">  , USER_NM VARCHAR(100) NOT NULL COMMENT '사용자 명'</v>
      </c>
    </row>
    <row r="295" spans="1:14" s="50" customFormat="1" x14ac:dyDescent="0.35">
      <c r="A295" s="34">
        <v>302</v>
      </c>
      <c r="B295" s="114" t="str">
        <f>VLOOKUP($C295,table!$B:$D,3,FALSE)</f>
        <v>공통</v>
      </c>
      <c r="C295" s="43" t="s">
        <v>1023</v>
      </c>
      <c r="D295" s="70" t="str">
        <f>VLOOKUP($C295,table!$B:$D,2,FALSE)</f>
        <v>T_RESET_PASSWORD</v>
      </c>
      <c r="E295" s="114">
        <v>4</v>
      </c>
      <c r="F295" s="56" t="s">
        <v>134</v>
      </c>
      <c r="G295" s="43" t="str">
        <f>VLOOKUP($F295,domain!$B:$D,2,FALSE)</f>
        <v>USER_ID</v>
      </c>
      <c r="H295" s="43" t="str">
        <f>VLOOKUP($F295,domain!$B:$D,3,FALSE)</f>
        <v>VARCHAR(32)</v>
      </c>
      <c r="I295" s="68" t="s">
        <v>172</v>
      </c>
      <c r="J295" s="43"/>
      <c r="K295" s="80"/>
      <c r="L295" s="43"/>
      <c r="M295" s="43"/>
      <c r="N295" s="50" t="str">
        <f t="shared" si="5"/>
        <v xml:space="preserve">  , USER_ID VARCHAR(32) NOT NULL COMMENT '사용자 ID'</v>
      </c>
    </row>
    <row r="296" spans="1:14" s="50" customFormat="1" x14ac:dyDescent="0.35">
      <c r="A296" s="34">
        <v>303</v>
      </c>
      <c r="B296" s="114" t="str">
        <f>VLOOKUP($C296,table!$B:$D,3,FALSE)</f>
        <v>공통</v>
      </c>
      <c r="C296" s="43" t="s">
        <v>1023</v>
      </c>
      <c r="D296" s="70" t="str">
        <f>VLOOKUP($C296,table!$B:$D,2,FALSE)</f>
        <v>T_RESET_PASSWORD</v>
      </c>
      <c r="E296" s="114">
        <v>5</v>
      </c>
      <c r="F296" s="56" t="s">
        <v>1025</v>
      </c>
      <c r="G296" s="43" t="str">
        <f>VLOOKUP($F296,domain!$B:$D,2,FALSE)</f>
        <v>RESET_CNT</v>
      </c>
      <c r="H296" s="43" t="str">
        <f>VLOOKUP($F296,domain!$B:$D,3,FALSE)</f>
        <v>NUMERIC(9,0)</v>
      </c>
      <c r="I296" s="68" t="s">
        <v>172</v>
      </c>
      <c r="J296" s="43" t="s">
        <v>211</v>
      </c>
      <c r="K296" s="80"/>
      <c r="L296" s="43"/>
      <c r="M296" s="43"/>
      <c r="N296" s="50" t="str">
        <f t="shared" si="5"/>
        <v xml:space="preserve">  , RESET_CNT NUMERIC(9,0) DEFAULT 0 NOT NULL COMMENT '카운트'</v>
      </c>
    </row>
    <row r="297" spans="1:14" s="50" customFormat="1" x14ac:dyDescent="0.35">
      <c r="A297" s="34">
        <v>304</v>
      </c>
      <c r="B297" s="114" t="str">
        <f>VLOOKUP($C297,table!$B:$D,3,FALSE)</f>
        <v>공통</v>
      </c>
      <c r="C297" s="43" t="s">
        <v>1023</v>
      </c>
      <c r="D297" s="70" t="str">
        <f>VLOOKUP($C297,table!$B:$D,2,FALSE)</f>
        <v>T_RESET_PASSWORD</v>
      </c>
      <c r="E297" s="114">
        <v>6</v>
      </c>
      <c r="F297" s="56" t="s">
        <v>1037</v>
      </c>
      <c r="G297" s="43" t="str">
        <f>VLOOKUP($F297,domain!$B:$D,2,FALSE)</f>
        <v>APPROVAL_YN</v>
      </c>
      <c r="H297" s="43" t="str">
        <f>VLOOKUP($F297,domain!$B:$D,3,FALSE)</f>
        <v>VARCHAR(1)</v>
      </c>
      <c r="I297" s="68" t="s">
        <v>171</v>
      </c>
      <c r="J297" s="43" t="s">
        <v>152</v>
      </c>
      <c r="K297" s="80"/>
      <c r="L297" s="43"/>
      <c r="M297" s="43"/>
      <c r="N297" s="50" t="str">
        <f t="shared" si="5"/>
        <v xml:space="preserve">  , APPROVAL_YN VARCHAR(1) DEFAULT 'N' COMMENT '승인 여부'</v>
      </c>
    </row>
    <row r="298" spans="1:14" s="50" customFormat="1" x14ac:dyDescent="0.35">
      <c r="A298" s="34">
        <v>305</v>
      </c>
      <c r="B298" s="114" t="str">
        <f>VLOOKUP($C298,table!$B:$D,3,FALSE)</f>
        <v>공통</v>
      </c>
      <c r="C298" s="43" t="s">
        <v>1023</v>
      </c>
      <c r="D298" s="70" t="str">
        <f>VLOOKUP($C298,table!$B:$D,2,FALSE)</f>
        <v>T_RESET_PASSWORD</v>
      </c>
      <c r="E298" s="114">
        <v>6</v>
      </c>
      <c r="F298" s="56" t="s">
        <v>444</v>
      </c>
      <c r="G298" s="43" t="str">
        <f>VLOOKUP($F298,domain!$B:$D,2,FALSE)</f>
        <v>USE_YN</v>
      </c>
      <c r="H298" s="43" t="str">
        <f>VLOOKUP($F298,domain!$B:$D,3,FALSE)</f>
        <v>VARCHAR(1)</v>
      </c>
      <c r="I298" s="68" t="s">
        <v>171</v>
      </c>
      <c r="J298" s="50" t="s">
        <v>759</v>
      </c>
      <c r="K298" s="80"/>
      <c r="L298" s="43"/>
      <c r="M298" s="43"/>
      <c r="N298" s="50" t="str">
        <f t="shared" si="5"/>
        <v xml:space="preserve">  , USE_YN VARCHAR(1) DEFAULT 'Y' COMMENT '사용 여부'</v>
      </c>
    </row>
    <row r="299" spans="1:14" s="50" customFormat="1" x14ac:dyDescent="0.35">
      <c r="A299" s="34">
        <v>306</v>
      </c>
      <c r="B299" s="114" t="str">
        <f>VLOOKUP($C299,table!$B:$D,3,FALSE)</f>
        <v>공통</v>
      </c>
      <c r="C299" s="43" t="s">
        <v>1023</v>
      </c>
      <c r="D299" s="70" t="str">
        <f>VLOOKUP($C299,table!$B:$D,2,FALSE)</f>
        <v>T_RESET_PASSWORD</v>
      </c>
      <c r="E299" s="114">
        <v>7</v>
      </c>
      <c r="F299" s="56" t="s">
        <v>57</v>
      </c>
      <c r="G299" s="43" t="str">
        <f>VLOOKUP($F299,domain!$B:$D,2,FALSE)</f>
        <v>RGST_ID</v>
      </c>
      <c r="H299" s="43" t="str">
        <f>VLOOKUP($F299,domain!$B:$D,3,FALSE)</f>
        <v>VARCHAR(32)</v>
      </c>
      <c r="I299" s="68" t="s">
        <v>172</v>
      </c>
      <c r="J299" s="43"/>
      <c r="K299" s="80"/>
      <c r="L299" s="43"/>
      <c r="M299" s="43"/>
      <c r="N299" s="50" t="str">
        <f t="shared" si="5"/>
        <v xml:space="preserve">  , RGST_ID VARCHAR(32) NOT NULL COMMENT '등록 ID'</v>
      </c>
    </row>
    <row r="300" spans="1:14" s="50" customFormat="1" x14ac:dyDescent="0.35">
      <c r="A300" s="34">
        <v>307</v>
      </c>
      <c r="B300" s="114" t="str">
        <f>VLOOKUP($C300,table!$B:$D,3,FALSE)</f>
        <v>공통</v>
      </c>
      <c r="C300" s="43" t="s">
        <v>1023</v>
      </c>
      <c r="D300" s="70" t="str">
        <f>VLOOKUP($C300,table!$B:$D,2,FALSE)</f>
        <v>T_RESET_PASSWORD</v>
      </c>
      <c r="E300" s="114">
        <v>8</v>
      </c>
      <c r="F300" s="56" t="s">
        <v>377</v>
      </c>
      <c r="G300" s="43" t="str">
        <f>VLOOKUP($F300,domain!$B:$D,2,FALSE)</f>
        <v>RGST_DT</v>
      </c>
      <c r="H300" s="43" t="str">
        <f>VLOOKUP($F300,domain!$B:$D,3,FALSE)</f>
        <v>TIMESTAMP</v>
      </c>
      <c r="I300" s="68" t="s">
        <v>172</v>
      </c>
      <c r="J300" s="43"/>
      <c r="K300" s="80"/>
      <c r="L300" s="43"/>
      <c r="M300" s="43"/>
      <c r="N300" s="50" t="str">
        <f t="shared" si="5"/>
        <v xml:space="preserve">  , RGST_DT TIMESTAMP NOT NULL COMMENT '등록 일시'</v>
      </c>
    </row>
    <row r="301" spans="1:14" s="50" customFormat="1" x14ac:dyDescent="0.35">
      <c r="A301" s="34">
        <v>308</v>
      </c>
      <c r="B301" s="114" t="str">
        <f>VLOOKUP($C301,table!$B:$D,3,FALSE)</f>
        <v>공통</v>
      </c>
      <c r="C301" s="43" t="s">
        <v>1023</v>
      </c>
      <c r="D301" s="70" t="str">
        <f>VLOOKUP($C301,table!$B:$D,2,FALSE)</f>
        <v>T_RESET_PASSWORD</v>
      </c>
      <c r="E301" s="114">
        <v>9</v>
      </c>
      <c r="F301" s="56" t="s">
        <v>84</v>
      </c>
      <c r="G301" s="43" t="str">
        <f>VLOOKUP($F301,domain!$B:$D,2,FALSE)</f>
        <v>MODI_ID</v>
      </c>
      <c r="H301" s="43" t="str">
        <f>VLOOKUP($F301,domain!$B:$D,3,FALSE)</f>
        <v>VARCHAR(32)</v>
      </c>
      <c r="I301" s="68" t="s">
        <v>172</v>
      </c>
      <c r="J301" s="43"/>
      <c r="K301" s="80"/>
      <c r="L301" s="43"/>
      <c r="M301" s="43"/>
      <c r="N301" s="50" t="str">
        <f t="shared" si="5"/>
        <v xml:space="preserve">  , MODI_ID VARCHAR(32) NOT NULL COMMENT '수정 ID'</v>
      </c>
    </row>
    <row r="302" spans="1:14" s="50" customFormat="1" x14ac:dyDescent="0.35">
      <c r="A302" s="34">
        <v>309</v>
      </c>
      <c r="B302" s="114" t="str">
        <f>VLOOKUP($C302,table!$B:$D,3,FALSE)</f>
        <v>공통</v>
      </c>
      <c r="C302" s="43" t="s">
        <v>1023</v>
      </c>
      <c r="D302" s="70" t="str">
        <f>VLOOKUP($C302,table!$B:$D,2,FALSE)</f>
        <v>T_RESET_PASSWORD</v>
      </c>
      <c r="E302" s="114">
        <v>10</v>
      </c>
      <c r="F302" s="56" t="s">
        <v>88</v>
      </c>
      <c r="G302" s="43" t="str">
        <f>VLOOKUP($F302,domain!$B:$D,2,FALSE)</f>
        <v>MODI_DT</v>
      </c>
      <c r="H302" s="43" t="str">
        <f>VLOOKUP($F302,domain!$B:$D,3,FALSE)</f>
        <v>TIMESTAMP</v>
      </c>
      <c r="I302" s="68" t="s">
        <v>172</v>
      </c>
      <c r="J302" s="43"/>
      <c r="K302" s="80"/>
      <c r="L302" s="43"/>
      <c r="M302" s="43"/>
      <c r="N302" s="50" t="str">
        <f t="shared" si="5"/>
        <v xml:space="preserve">  , MODI_DT TIMESTAMP NOT NULL COMMENT '수정 일시'</v>
      </c>
    </row>
    <row r="303" spans="1:14" x14ac:dyDescent="0.35">
      <c r="A303" s="34">
        <v>310</v>
      </c>
      <c r="B303" s="13" t="str">
        <f>VLOOKUP($C303,table!$B:$D,3,FALSE)</f>
        <v>공통</v>
      </c>
      <c r="C303" s="5" t="s">
        <v>1039</v>
      </c>
      <c r="D303" s="31" t="str">
        <f>VLOOKUP($C303,table!$B:$D,2,FALSE)</f>
        <v>T_ALARM</v>
      </c>
      <c r="E303" s="34">
        <v>1</v>
      </c>
      <c r="F303" s="5" t="s">
        <v>1055</v>
      </c>
      <c r="G303" s="5" t="str">
        <f>VLOOKUP($F303,domain!$B:$D,2,FALSE)</f>
        <v>ALARM_ID</v>
      </c>
      <c r="H303" s="5" t="str">
        <f>VLOOKUP($F303,domain!$B:$D,3,FALSE)</f>
        <v>VARCHAR(16)</v>
      </c>
      <c r="I303" s="13" t="s">
        <v>172</v>
      </c>
      <c r="J303" s="2"/>
      <c r="K303" s="34"/>
      <c r="L303" s="2"/>
      <c r="M303" s="2"/>
      <c r="N303" s="26" t="str">
        <f t="shared" si="5"/>
        <v xml:space="preserve">    ALARM_ID VARCHAR(16) NOT NULL COMMENT '알람 ID'</v>
      </c>
    </row>
    <row r="304" spans="1:14" s="26" customFormat="1" x14ac:dyDescent="0.35">
      <c r="A304" s="34">
        <v>311</v>
      </c>
      <c r="B304" s="13" t="str">
        <f>VLOOKUP($C304,table!$B:$D,3,FALSE)</f>
        <v>공통</v>
      </c>
      <c r="C304" s="5" t="s">
        <v>1039</v>
      </c>
      <c r="D304" s="31" t="str">
        <f>VLOOKUP($C304,table!$B:$D,2,FALSE)</f>
        <v>T_ALARM</v>
      </c>
      <c r="E304" s="34">
        <v>2</v>
      </c>
      <c r="F304" s="5" t="s">
        <v>244</v>
      </c>
      <c r="G304" s="5" t="str">
        <f>VLOOKUP($F304,domain!$B:$D,2,FALSE)</f>
        <v>SJ</v>
      </c>
      <c r="H304" s="5" t="str">
        <f>VLOOKUP($F304,domain!$B:$D,3,FALSE)</f>
        <v>VARCHAR(100)</v>
      </c>
      <c r="I304" s="13" t="s">
        <v>171</v>
      </c>
      <c r="J304" s="2"/>
      <c r="K304" s="34"/>
      <c r="L304" s="2"/>
      <c r="M304" s="2"/>
      <c r="N304" s="26" t="str">
        <f t="shared" si="5"/>
        <v xml:space="preserve">  , SJ VARCHAR(100) COMMENT '제목'</v>
      </c>
    </row>
    <row r="305" spans="1:14" s="26" customFormat="1" x14ac:dyDescent="0.35">
      <c r="A305" s="34">
        <v>312</v>
      </c>
      <c r="B305" s="13" t="str">
        <f>VLOOKUP($C305,table!$B:$D,3,FALSE)</f>
        <v>공통</v>
      </c>
      <c r="C305" s="5" t="s">
        <v>1039</v>
      </c>
      <c r="D305" s="31" t="str">
        <f>VLOOKUP($C305,table!$B:$D,2,FALSE)</f>
        <v>T_ALARM</v>
      </c>
      <c r="E305" s="34">
        <v>3</v>
      </c>
      <c r="F305" s="5" t="s">
        <v>246</v>
      </c>
      <c r="G305" s="5" t="str">
        <f>VLOOKUP($F305,domain!$B:$D,2,FALSE)</f>
        <v>CN</v>
      </c>
      <c r="H305" s="5" t="str">
        <f>VLOOKUP($F305,domain!$B:$D,3,FALSE)</f>
        <v>TEXT</v>
      </c>
      <c r="I305" s="13" t="s">
        <v>171</v>
      </c>
      <c r="J305" s="2"/>
      <c r="K305" s="34"/>
      <c r="L305" s="2"/>
      <c r="M305" s="2"/>
      <c r="N305" s="26" t="str">
        <f t="shared" si="5"/>
        <v xml:space="preserve">  , CN TEXT COMMENT '내용'</v>
      </c>
    </row>
    <row r="306" spans="1:14" s="26" customFormat="1" x14ac:dyDescent="0.35">
      <c r="A306" s="34">
        <v>313</v>
      </c>
      <c r="B306" s="13" t="str">
        <f>VLOOKUP($C306,table!$B:$D,3,FALSE)</f>
        <v>공통</v>
      </c>
      <c r="C306" s="5" t="s">
        <v>1039</v>
      </c>
      <c r="D306" s="31" t="str">
        <f>VLOOKUP($C306,table!$B:$D,2,FALSE)</f>
        <v>T_ALARM</v>
      </c>
      <c r="E306" s="34">
        <v>4</v>
      </c>
      <c r="F306" s="5" t="s">
        <v>1064</v>
      </c>
      <c r="G306" s="5" t="str">
        <f>VLOOKUP($F306,domain!$B:$D,2,FALSE)</f>
        <v>ALARM_SE</v>
      </c>
      <c r="H306" s="5" t="str">
        <f>VLOOKUP($F306,domain!$B:$D,3,FALSE)</f>
        <v>VARCHAR(1)</v>
      </c>
      <c r="I306" s="13" t="s">
        <v>171</v>
      </c>
      <c r="J306" s="2"/>
      <c r="K306" s="34"/>
      <c r="L306" s="2"/>
      <c r="M306" s="2"/>
      <c r="N306" s="26" t="str">
        <f t="shared" si="5"/>
        <v xml:space="preserve">  , ALARM_SE VARCHAR(1) COMMENT '알람 구분'</v>
      </c>
    </row>
    <row r="307" spans="1:14" x14ac:dyDescent="0.35">
      <c r="A307" s="34">
        <v>314</v>
      </c>
      <c r="B307" s="13" t="str">
        <f>VLOOKUP($C307,table!$B:$D,3,FALSE)</f>
        <v>공통</v>
      </c>
      <c r="C307" s="5" t="s">
        <v>1039</v>
      </c>
      <c r="D307" s="31" t="str">
        <f>VLOOKUP($C307,table!$B:$D,2,FALSE)</f>
        <v>T_ALARM</v>
      </c>
      <c r="E307" s="34">
        <v>4</v>
      </c>
      <c r="F307" s="5" t="s">
        <v>1056</v>
      </c>
      <c r="G307" s="5" t="str">
        <f>VLOOKUP($F307,domain!$B:$D,2,FALSE)</f>
        <v>SENDER_ID</v>
      </c>
      <c r="H307" s="5" t="str">
        <f>VLOOKUP($F307,domain!$B:$D,3,FALSE)</f>
        <v>VARCHAR(16)</v>
      </c>
      <c r="I307" s="13" t="s">
        <v>172</v>
      </c>
      <c r="J307" s="2"/>
      <c r="K307" s="34"/>
      <c r="L307" s="2"/>
      <c r="M307" s="2"/>
      <c r="N307" s="26" t="str">
        <f t="shared" si="5"/>
        <v xml:space="preserve">  , SENDER_ID VARCHAR(16) NOT NULL COMMENT '보내는 사용자 ID'</v>
      </c>
    </row>
    <row r="308" spans="1:14" x14ac:dyDescent="0.35">
      <c r="A308" s="34">
        <v>315</v>
      </c>
      <c r="B308" s="13" t="str">
        <f>VLOOKUP($C308,table!$B:$D,3,FALSE)</f>
        <v>공통</v>
      </c>
      <c r="C308" s="5" t="s">
        <v>1039</v>
      </c>
      <c r="D308" s="31" t="str">
        <f>VLOOKUP($C308,table!$B:$D,2,FALSE)</f>
        <v>T_ALARM</v>
      </c>
      <c r="E308" s="34">
        <v>5</v>
      </c>
      <c r="F308" s="5" t="s">
        <v>1060</v>
      </c>
      <c r="G308" s="5" t="str">
        <f>VLOOKUP($F308,domain!$B:$D,2,FALSE)</f>
        <v>RECIPIENT_ID</v>
      </c>
      <c r="H308" s="5" t="str">
        <f>VLOOKUP($F308,domain!$B:$D,3,FALSE)</f>
        <v>VARCHAR(16)</v>
      </c>
      <c r="I308" s="13" t="s">
        <v>172</v>
      </c>
      <c r="J308" s="2"/>
      <c r="K308" s="34"/>
      <c r="L308" s="2"/>
      <c r="M308" s="2"/>
      <c r="N308" s="26" t="str">
        <f t="shared" si="5"/>
        <v xml:space="preserve">  , RECIPIENT_ID VARCHAR(16) NOT NULL COMMENT '받는 사용자 ID'</v>
      </c>
    </row>
    <row r="309" spans="1:14" x14ac:dyDescent="0.35">
      <c r="A309" s="34">
        <v>316</v>
      </c>
      <c r="B309" s="13" t="str">
        <f>VLOOKUP($C309,table!$B:$D,3,FALSE)</f>
        <v>공통</v>
      </c>
      <c r="C309" s="5" t="s">
        <v>1039</v>
      </c>
      <c r="D309" s="31" t="str">
        <f>VLOOKUP($C309,table!$B:$D,2,FALSE)</f>
        <v>T_ALARM</v>
      </c>
      <c r="E309" s="34">
        <v>6</v>
      </c>
      <c r="F309" s="5" t="s">
        <v>1062</v>
      </c>
      <c r="G309" s="5" t="str">
        <f>VLOOKUP($F309,domain!$B:$D,2,FALSE)</f>
        <v>CHECK_YN</v>
      </c>
      <c r="H309" s="5" t="str">
        <f>VLOOKUP($F309,domain!$B:$D,3,FALSE)</f>
        <v>VARCHAR(1)</v>
      </c>
      <c r="I309" s="13" t="s">
        <v>172</v>
      </c>
      <c r="J309" s="2" t="s">
        <v>152</v>
      </c>
      <c r="K309" s="34"/>
      <c r="L309" s="2"/>
      <c r="M309" s="2"/>
      <c r="N309" s="26" t="str">
        <f t="shared" si="5"/>
        <v xml:space="preserve">  , CHECK_YN VARCHAR(1) DEFAULT 'N' NOT NULL COMMENT '확인 여부'</v>
      </c>
    </row>
    <row r="310" spans="1:14" s="26" customFormat="1" x14ac:dyDescent="0.35">
      <c r="A310" s="34">
        <v>317</v>
      </c>
      <c r="B310" s="13" t="str">
        <f>VLOOKUP($C310,table!$B:$D,3,FALSE)</f>
        <v>공통</v>
      </c>
      <c r="C310" s="5" t="s">
        <v>1039</v>
      </c>
      <c r="D310" s="31" t="str">
        <f>VLOOKUP($C310,table!$B:$D,2,FALSE)</f>
        <v>T_ALARM</v>
      </c>
      <c r="E310" s="13">
        <v>7</v>
      </c>
      <c r="F310" s="57" t="s">
        <v>57</v>
      </c>
      <c r="G310" s="5" t="str">
        <f>VLOOKUP($F310,domain!$B:$D,2,FALSE)</f>
        <v>RGST_ID</v>
      </c>
      <c r="H310" s="5" t="str">
        <f>VLOOKUP($F310,domain!$B:$D,3,FALSE)</f>
        <v>VARCHAR(32)</v>
      </c>
      <c r="I310" s="13" t="s">
        <v>172</v>
      </c>
      <c r="J310" s="5"/>
      <c r="K310" s="13"/>
      <c r="L310" s="5"/>
      <c r="M310" s="5"/>
      <c r="N310" s="26" t="str">
        <f t="shared" si="5"/>
        <v xml:space="preserve">  , RGST_ID VARCHAR(32) NOT NULL COMMENT '등록 ID'</v>
      </c>
    </row>
    <row r="311" spans="1:14" x14ac:dyDescent="0.35">
      <c r="A311" s="34">
        <v>318</v>
      </c>
      <c r="B311" s="13" t="str">
        <f>VLOOKUP($C311,table!$B:$D,3,FALSE)</f>
        <v>공통</v>
      </c>
      <c r="C311" s="5" t="s">
        <v>1039</v>
      </c>
      <c r="D311" s="31" t="str">
        <f>VLOOKUP($C311,table!$B:$D,2,FALSE)</f>
        <v>T_ALARM</v>
      </c>
      <c r="E311" s="34">
        <v>7</v>
      </c>
      <c r="F311" s="5" t="s">
        <v>378</v>
      </c>
      <c r="G311" s="5" t="str">
        <f>VLOOKUP($F311,domain!$B:$D,2,FALSE)</f>
        <v>RGST_DT</v>
      </c>
      <c r="H311" s="5" t="str">
        <f>VLOOKUP($F311,domain!$B:$D,3,FALSE)</f>
        <v>TIMESTAMP</v>
      </c>
      <c r="I311" s="13" t="s">
        <v>172</v>
      </c>
      <c r="J311" s="2"/>
      <c r="K311" s="34"/>
      <c r="L311" s="2"/>
      <c r="M311" s="2"/>
      <c r="N311" s="26" t="str">
        <f t="shared" si="5"/>
        <v xml:space="preserve">  , RGST_DT TIMESTAMP NOT NULL COMMENT '등록 일시'</v>
      </c>
    </row>
    <row r="312" spans="1:14" s="26" customFormat="1" x14ac:dyDescent="0.35">
      <c r="A312" s="34">
        <v>319</v>
      </c>
      <c r="B312" s="13" t="str">
        <f>VLOOKUP($C312,table!$B:$D,3,FALSE)</f>
        <v>공통</v>
      </c>
      <c r="C312" s="5" t="s">
        <v>1039</v>
      </c>
      <c r="D312" s="31" t="str">
        <f>VLOOKUP($C312,table!$B:$D,2,FALSE)</f>
        <v>T_ALARM</v>
      </c>
      <c r="E312" s="13">
        <v>9</v>
      </c>
      <c r="F312" s="57" t="s">
        <v>84</v>
      </c>
      <c r="G312" s="5" t="str">
        <f>VLOOKUP($F312,domain!$B:$D,2,FALSE)</f>
        <v>MODI_ID</v>
      </c>
      <c r="H312" s="5" t="str">
        <f>VLOOKUP($F312,domain!$B:$D,3,FALSE)</f>
        <v>VARCHAR(32)</v>
      </c>
      <c r="I312" s="13" t="s">
        <v>172</v>
      </c>
      <c r="J312" s="5"/>
      <c r="K312" s="13"/>
      <c r="L312" s="5"/>
      <c r="M312" s="5"/>
      <c r="N312" s="26" t="str">
        <f t="shared" si="5"/>
        <v xml:space="preserve">  , MODI_ID VARCHAR(32) NOT NULL COMMENT '수정 ID'</v>
      </c>
    </row>
    <row r="313" spans="1:14" x14ac:dyDescent="0.35">
      <c r="A313" s="34">
        <v>320</v>
      </c>
      <c r="B313" s="13" t="str">
        <f>VLOOKUP($C313,table!$B:$D,3,FALSE)</f>
        <v>공통</v>
      </c>
      <c r="C313" s="5" t="s">
        <v>1039</v>
      </c>
      <c r="D313" s="31" t="str">
        <f>VLOOKUP($C313,table!$B:$D,2,FALSE)</f>
        <v>T_ALARM</v>
      </c>
      <c r="E313" s="34">
        <v>8</v>
      </c>
      <c r="F313" s="5" t="s">
        <v>1057</v>
      </c>
      <c r="G313" s="5" t="str">
        <f>VLOOKUP($F313,domain!$B:$D,2,FALSE)</f>
        <v>MODI_DT</v>
      </c>
      <c r="H313" s="5" t="str">
        <f>VLOOKUP($F313,domain!$B:$D,3,FALSE)</f>
        <v>TIMESTAMP</v>
      </c>
      <c r="I313" s="13" t="s">
        <v>172</v>
      </c>
      <c r="J313" s="2"/>
      <c r="K313" s="34"/>
      <c r="L313" s="2"/>
      <c r="M313" s="2"/>
      <c r="N313" s="26" t="str">
        <f t="shared" si="5"/>
        <v xml:space="preserve">  , MODI_DT TIMESTAMP NOT NULL COMMENT '수정 일시'</v>
      </c>
    </row>
    <row r="314" spans="1:14" s="50" customFormat="1" x14ac:dyDescent="0.35">
      <c r="A314" s="34">
        <v>321</v>
      </c>
      <c r="B314" s="114" t="str">
        <f>VLOOKUP($C314,table!$B:$D,3,FALSE)</f>
        <v>관리자</v>
      </c>
      <c r="C314" s="43" t="s">
        <v>1121</v>
      </c>
      <c r="D314" s="70" t="str">
        <f>VLOOKUP($C314,table!$B:$D,2,FALSE)</f>
        <v>T_SUPPLIER</v>
      </c>
      <c r="E314" s="114">
        <v>1</v>
      </c>
      <c r="F314" s="56" t="s">
        <v>2204</v>
      </c>
      <c r="G314" s="43" t="str">
        <f>VLOOKUP($F314,domain!$B:$D,2,FALSE)</f>
        <v>SUPPLIER_ID</v>
      </c>
      <c r="H314" s="43" t="str">
        <f>VLOOKUP($F314,domain!$B:$D,3,FALSE)</f>
        <v>VARCHAR(16)</v>
      </c>
      <c r="I314" s="75" t="s">
        <v>172</v>
      </c>
      <c r="J314" s="43"/>
      <c r="K314" s="80">
        <v>1</v>
      </c>
      <c r="L314" s="43"/>
      <c r="M314" s="43"/>
      <c r="N314" s="50" t="str">
        <f t="shared" si="5"/>
        <v xml:space="preserve">    SUPPLIER_ID VARCHAR(16) NOT NULL COMMENT '공급 업체 ID'</v>
      </c>
    </row>
    <row r="315" spans="1:14" s="50" customFormat="1" x14ac:dyDescent="0.35">
      <c r="A315" s="34">
        <v>322</v>
      </c>
      <c r="B315" s="114" t="str">
        <f>VLOOKUP($C315,table!$B:$D,3,FALSE)</f>
        <v>관리자</v>
      </c>
      <c r="C315" s="43" t="s">
        <v>1121</v>
      </c>
      <c r="D315" s="70" t="str">
        <f>VLOOKUP($C315,table!$B:$D,2,FALSE)</f>
        <v>T_SUPPLIER</v>
      </c>
      <c r="E315" s="114">
        <v>2</v>
      </c>
      <c r="F315" s="56" t="s">
        <v>1109</v>
      </c>
      <c r="G315" s="43" t="str">
        <f>VLOOKUP($F315,domain!$B:$D,2,FALSE)</f>
        <v>UP_COMPANY_CODE</v>
      </c>
      <c r="H315" s="43" t="str">
        <f>VLOOKUP($F315,domain!$B:$D,3,FALSE)</f>
        <v>VARCHAR(16)</v>
      </c>
      <c r="I315" s="75" t="s">
        <v>172</v>
      </c>
      <c r="J315" s="43"/>
      <c r="K315" s="80">
        <v>2</v>
      </c>
      <c r="L315" s="43"/>
      <c r="M315" s="43"/>
      <c r="N315" s="50" t="str">
        <f>IF(E315=1,"    ","  , ")&amp;G315&amp;" "&amp;H315&amp;IF(J315="",""," "&amp;J315)&amp;IF(I315="N"," NOT NULL","")&amp;" COMMENT '"&amp;F315&amp;IF(L315="",""," "&amp;L315)&amp;"'"</f>
        <v xml:space="preserve">  , UP_COMPANY_CODE VARCHAR(16) NOT NULL COMMENT '소속 회사 코드'</v>
      </c>
    </row>
    <row r="316" spans="1:14" s="50" customFormat="1" x14ac:dyDescent="0.35">
      <c r="A316" s="34">
        <v>323</v>
      </c>
      <c r="B316" s="114" t="str">
        <f>VLOOKUP($C316,table!$B:$D,3,FALSE)</f>
        <v>관리자</v>
      </c>
      <c r="C316" s="43" t="s">
        <v>1121</v>
      </c>
      <c r="D316" s="70" t="str">
        <f>VLOOKUP($C316,table!$B:$D,2,FALSE)</f>
        <v>T_SUPPLIER</v>
      </c>
      <c r="E316" s="114">
        <v>3</v>
      </c>
      <c r="F316" s="56" t="s">
        <v>2207</v>
      </c>
      <c r="G316" s="43" t="str">
        <f>VLOOKUP($F316,domain!$B:$D,2,FALSE)</f>
        <v>SUPPLIER_CODE</v>
      </c>
      <c r="H316" s="43" t="str">
        <f>VLOOKUP($F316,domain!$B:$D,3,FALSE)</f>
        <v>VARCHAR(16)</v>
      </c>
      <c r="I316" s="75" t="s">
        <v>172</v>
      </c>
      <c r="J316" s="43"/>
      <c r="K316" s="80"/>
      <c r="L316" s="43"/>
      <c r="M316" s="43"/>
      <c r="N316" s="50" t="str">
        <f t="shared" si="5"/>
        <v xml:space="preserve">  , SUPPLIER_CODE VARCHAR(16) NOT NULL COMMENT '공급 업체 코드'</v>
      </c>
    </row>
    <row r="317" spans="1:14" s="50" customFormat="1" x14ac:dyDescent="0.35">
      <c r="A317" s="34">
        <v>324</v>
      </c>
      <c r="B317" s="114" t="str">
        <f>VLOOKUP($C317,table!$B:$D,3,FALSE)</f>
        <v>관리자</v>
      </c>
      <c r="C317" s="43" t="s">
        <v>1121</v>
      </c>
      <c r="D317" s="70" t="str">
        <f>VLOOKUP($C317,table!$B:$D,2,FALSE)</f>
        <v>T_SUPPLIER</v>
      </c>
      <c r="E317" s="114">
        <v>4</v>
      </c>
      <c r="F317" s="56" t="s">
        <v>2208</v>
      </c>
      <c r="G317" s="43" t="str">
        <f>VLOOKUP($F317,domain!$B:$D,2,FALSE)</f>
        <v>SUPPLIER_NO</v>
      </c>
      <c r="H317" s="43" t="str">
        <f>VLOOKUP($F317,domain!$B:$D,3,FALSE)</f>
        <v>VARCHAR(16)</v>
      </c>
      <c r="I317" s="75" t="s">
        <v>172</v>
      </c>
      <c r="J317" s="43"/>
      <c r="K317" s="80"/>
      <c r="L317" s="43"/>
      <c r="M317" s="43"/>
      <c r="N317" s="50" t="str">
        <f t="shared" si="5"/>
        <v xml:space="preserve">  , SUPPLIER_NO VARCHAR(16) NOT NULL COMMENT '공급 업체 사업자번호'</v>
      </c>
    </row>
    <row r="318" spans="1:14" s="50" customFormat="1" x14ac:dyDescent="0.35">
      <c r="A318" s="34">
        <v>325</v>
      </c>
      <c r="B318" s="114" t="str">
        <f>VLOOKUP($C318,table!$B:$D,3,FALSE)</f>
        <v>관리자</v>
      </c>
      <c r="C318" s="43" t="s">
        <v>1121</v>
      </c>
      <c r="D318" s="70" t="str">
        <f>VLOOKUP($C318,table!$B:$D,2,FALSE)</f>
        <v>T_SUPPLIER</v>
      </c>
      <c r="E318" s="114">
        <v>5</v>
      </c>
      <c r="F318" s="56" t="s">
        <v>2205</v>
      </c>
      <c r="G318" s="43" t="str">
        <f>VLOOKUP($F318,domain!$B:$D,2,FALSE)</f>
        <v>SUPPLIER_NM</v>
      </c>
      <c r="H318" s="43" t="str">
        <f>VLOOKUP($F318,domain!$B:$D,3,FALSE)</f>
        <v>VARCHAR(256)</v>
      </c>
      <c r="I318" s="75" t="s">
        <v>172</v>
      </c>
      <c r="J318" s="43"/>
      <c r="K318" s="80"/>
      <c r="L318" s="43"/>
      <c r="M318" s="43"/>
      <c r="N318" s="50" t="str">
        <f t="shared" si="5"/>
        <v xml:space="preserve">  , SUPPLIER_NM VARCHAR(256) NOT NULL COMMENT '공급 업체 명'</v>
      </c>
    </row>
    <row r="319" spans="1:14" s="50" customFormat="1" x14ac:dyDescent="0.35">
      <c r="A319" s="34">
        <v>326</v>
      </c>
      <c r="B319" s="114" t="str">
        <f>VLOOKUP($C319,table!$B:$D,3,FALSE)</f>
        <v>관리자</v>
      </c>
      <c r="C319" s="43" t="s">
        <v>1121</v>
      </c>
      <c r="D319" s="70" t="str">
        <f>VLOOKUP($C319,table!$B:$D,2,FALSE)</f>
        <v>T_SUPPLIER</v>
      </c>
      <c r="E319" s="114">
        <v>6</v>
      </c>
      <c r="F319" s="56" t="s">
        <v>2206</v>
      </c>
      <c r="G319" s="43" t="str">
        <f>VLOOKUP($F319,domain!$B:$D,2,FALSE)</f>
        <v>SUPPLIER_DSC</v>
      </c>
      <c r="H319" s="43" t="str">
        <f>VLOOKUP($F319,domain!$B:$D,3,FALSE)</f>
        <v>VARCHAR(4000)</v>
      </c>
      <c r="I319" s="75" t="s">
        <v>171</v>
      </c>
      <c r="J319" s="43"/>
      <c r="K319" s="80"/>
      <c r="L319" s="43"/>
      <c r="M319" s="43"/>
      <c r="N319" s="50" t="str">
        <f t="shared" si="5"/>
        <v xml:space="preserve">  , SUPPLIER_DSC VARCHAR(4000) COMMENT '공급 업체 설명'</v>
      </c>
    </row>
    <row r="320" spans="1:14" s="50" customFormat="1" x14ac:dyDescent="0.35">
      <c r="A320" s="34">
        <v>327</v>
      </c>
      <c r="B320" s="114" t="str">
        <f>VLOOKUP($C320,table!$B:$D,3,FALSE)</f>
        <v>관리자</v>
      </c>
      <c r="C320" s="43" t="s">
        <v>1121</v>
      </c>
      <c r="D320" s="70" t="str">
        <f>VLOOKUP($C320,table!$B:$D,2,FALSE)</f>
        <v>T_SUPPLIER</v>
      </c>
      <c r="E320" s="114">
        <v>7</v>
      </c>
      <c r="F320" s="56" t="s">
        <v>983</v>
      </c>
      <c r="G320" s="43" t="str">
        <f>VLOOKUP($F320,domain!$B:$D,2,FALSE)</f>
        <v>ADDRESS</v>
      </c>
      <c r="H320" s="43" t="str">
        <f>VLOOKUP($F320,domain!$B:$D,3,FALSE)</f>
        <v>VARCHAR(4000)</v>
      </c>
      <c r="I320" s="75" t="s">
        <v>172</v>
      </c>
      <c r="J320" s="43"/>
      <c r="K320" s="80"/>
      <c r="L320" s="43"/>
      <c r="M320" s="43"/>
      <c r="N320" s="50" t="str">
        <f t="shared" si="5"/>
        <v xml:space="preserve">  , ADDRESS VARCHAR(4000) NOT NULL COMMENT '주소'</v>
      </c>
    </row>
    <row r="321" spans="1:14" s="50" customFormat="1" x14ac:dyDescent="0.35">
      <c r="A321" s="34">
        <v>328</v>
      </c>
      <c r="B321" s="114" t="str">
        <f>VLOOKUP($C321,table!$B:$D,3,FALSE)</f>
        <v>관리자</v>
      </c>
      <c r="C321" s="43" t="s">
        <v>1121</v>
      </c>
      <c r="D321" s="70" t="str">
        <f>VLOOKUP($C321,table!$B:$D,2,FALSE)</f>
        <v>T_SUPPLIER</v>
      </c>
      <c r="E321" s="114">
        <v>8</v>
      </c>
      <c r="F321" s="56" t="s">
        <v>985</v>
      </c>
      <c r="G321" s="43" t="str">
        <f>VLOOKUP($F321,domain!$B:$D,2,FALSE)</f>
        <v>TELEPHONE_NO</v>
      </c>
      <c r="H321" s="43" t="str">
        <f>VLOOKUP($F321,domain!$B:$D,3,FALSE)</f>
        <v>VARCHAR(16)</v>
      </c>
      <c r="I321" s="75" t="s">
        <v>171</v>
      </c>
      <c r="J321" s="43"/>
      <c r="K321" s="80"/>
      <c r="L321" s="43"/>
      <c r="M321" s="43"/>
      <c r="N321" s="50" t="str">
        <f t="shared" si="5"/>
        <v xml:space="preserve">  , TELEPHONE_NO VARCHAR(16) COMMENT '전화번호'</v>
      </c>
    </row>
    <row r="322" spans="1:14" s="50" customFormat="1" x14ac:dyDescent="0.35">
      <c r="A322" s="34">
        <v>329</v>
      </c>
      <c r="B322" s="114" t="str">
        <f>VLOOKUP($C322,table!$B:$D,3,FALSE)</f>
        <v>관리자</v>
      </c>
      <c r="C322" s="43" t="s">
        <v>1121</v>
      </c>
      <c r="D322" s="70" t="str">
        <f>VLOOKUP($C322,table!$B:$D,2,FALSE)</f>
        <v>T_SUPPLIER</v>
      </c>
      <c r="E322" s="114">
        <v>9</v>
      </c>
      <c r="F322" s="56" t="s">
        <v>984</v>
      </c>
      <c r="G322" s="43" t="str">
        <f>VLOOKUP($F322,domain!$B:$D,2,FALSE)</f>
        <v>REPRESENTATIVE_NM</v>
      </c>
      <c r="H322" s="43" t="str">
        <f>VLOOKUP($F322,domain!$B:$D,3,FALSE)</f>
        <v>VARCHAR(16)</v>
      </c>
      <c r="I322" s="75" t="s">
        <v>171</v>
      </c>
      <c r="J322" s="43"/>
      <c r="K322" s="80"/>
      <c r="L322" s="43"/>
      <c r="M322" s="43"/>
      <c r="N322" s="50" t="str">
        <f t="shared" si="5"/>
        <v xml:space="preserve">  , REPRESENTATIVE_NM VARCHAR(16) COMMENT '대표자명'</v>
      </c>
    </row>
    <row r="323" spans="1:14" s="50" customFormat="1" x14ac:dyDescent="0.35">
      <c r="A323" s="34">
        <v>330</v>
      </c>
      <c r="B323" s="114" t="str">
        <f>VLOOKUP($C323,table!$B:$D,3,FALSE)</f>
        <v>관리자</v>
      </c>
      <c r="C323" s="43" t="s">
        <v>1121</v>
      </c>
      <c r="D323" s="70" t="str">
        <f>VLOOKUP($C323,table!$B:$D,2,FALSE)</f>
        <v>T_SUPPLIER</v>
      </c>
      <c r="E323" s="114">
        <v>10</v>
      </c>
      <c r="F323" s="56" t="s">
        <v>2276</v>
      </c>
      <c r="G323" s="43" t="str">
        <f>VLOOKUP($F323,domain!$B:$D,2,FALSE)</f>
        <v>MANAGEMENT_ID</v>
      </c>
      <c r="H323" s="43" t="str">
        <f>VLOOKUP($F323,domain!$B:$D,3,FALSE)</f>
        <v>VARCHAR(16)</v>
      </c>
      <c r="I323" s="75" t="s">
        <v>172</v>
      </c>
      <c r="J323" s="43"/>
      <c r="K323" s="80"/>
      <c r="L323" s="43"/>
      <c r="M323" s="43"/>
      <c r="N323" s="50" t="str">
        <f t="shared" si="5"/>
        <v xml:space="preserve">  , MANAGEMENT_ID VARCHAR(16) NOT NULL COMMENT '관리자 ID'</v>
      </c>
    </row>
    <row r="324" spans="1:14" s="50" customFormat="1" x14ac:dyDescent="0.35">
      <c r="A324" s="34">
        <v>331</v>
      </c>
      <c r="B324" s="114" t="str">
        <f>VLOOKUP($C324,table!$B:$D,3,FALSE)</f>
        <v>관리자</v>
      </c>
      <c r="C324" s="43" t="s">
        <v>1121</v>
      </c>
      <c r="D324" s="70" t="str">
        <f>VLOOKUP($C324,table!$B:$D,2,FALSE)</f>
        <v>T_SUPPLIER</v>
      </c>
      <c r="E324" s="114">
        <v>11</v>
      </c>
      <c r="F324" s="56" t="s">
        <v>444</v>
      </c>
      <c r="G324" s="43" t="str">
        <f>VLOOKUP($F324,domain!$B:$D,2,FALSE)</f>
        <v>USE_YN</v>
      </c>
      <c r="H324" s="43" t="str">
        <f>VLOOKUP($F324,domain!$B:$D,3,FALSE)</f>
        <v>VARCHAR(1)</v>
      </c>
      <c r="I324" s="75" t="s">
        <v>171</v>
      </c>
      <c r="J324" s="50" t="s">
        <v>759</v>
      </c>
      <c r="K324" s="80"/>
      <c r="L324" s="43"/>
      <c r="M324" s="43"/>
      <c r="N324" s="50" t="str">
        <f t="shared" si="5"/>
        <v xml:space="preserve">  , USE_YN VARCHAR(1) DEFAULT 'Y' COMMENT '사용 여부'</v>
      </c>
    </row>
    <row r="325" spans="1:14" s="50" customFormat="1" x14ac:dyDescent="0.35">
      <c r="A325" s="34">
        <v>332</v>
      </c>
      <c r="B325" s="114" t="str">
        <f>VLOOKUP($C325,table!$B:$D,3,FALSE)</f>
        <v>관리자</v>
      </c>
      <c r="C325" s="43" t="s">
        <v>1121</v>
      </c>
      <c r="D325" s="70" t="str">
        <f>VLOOKUP($C325,table!$B:$D,2,FALSE)</f>
        <v>T_SUPPLIER</v>
      </c>
      <c r="E325" s="114">
        <v>12</v>
      </c>
      <c r="F325" s="56" t="s">
        <v>57</v>
      </c>
      <c r="G325" s="43" t="str">
        <f>VLOOKUP($F325,domain!$B:$D,2,FALSE)</f>
        <v>RGST_ID</v>
      </c>
      <c r="H325" s="43" t="str">
        <f>VLOOKUP($F325,domain!$B:$D,3,FALSE)</f>
        <v>VARCHAR(32)</v>
      </c>
      <c r="I325" s="75" t="s">
        <v>172</v>
      </c>
      <c r="J325" s="43"/>
      <c r="K325" s="80"/>
      <c r="L325" s="43"/>
      <c r="M325" s="43"/>
      <c r="N325" s="50" t="str">
        <f t="shared" si="5"/>
        <v xml:space="preserve">  , RGST_ID VARCHAR(32) NOT NULL COMMENT '등록 ID'</v>
      </c>
    </row>
    <row r="326" spans="1:14" s="50" customFormat="1" x14ac:dyDescent="0.35">
      <c r="A326" s="34">
        <v>333</v>
      </c>
      <c r="B326" s="114" t="str">
        <f>VLOOKUP($C326,table!$B:$D,3,FALSE)</f>
        <v>관리자</v>
      </c>
      <c r="C326" s="43" t="s">
        <v>1121</v>
      </c>
      <c r="D326" s="70" t="str">
        <f>VLOOKUP($C326,table!$B:$D,2,FALSE)</f>
        <v>T_SUPPLIER</v>
      </c>
      <c r="E326" s="114">
        <v>13</v>
      </c>
      <c r="F326" s="56" t="s">
        <v>377</v>
      </c>
      <c r="G326" s="43" t="str">
        <f>VLOOKUP($F326,domain!$B:$D,2,FALSE)</f>
        <v>RGST_DT</v>
      </c>
      <c r="H326" s="43" t="str">
        <f>VLOOKUP($F326,domain!$B:$D,3,FALSE)</f>
        <v>TIMESTAMP</v>
      </c>
      <c r="I326" s="75" t="s">
        <v>172</v>
      </c>
      <c r="J326" s="43"/>
      <c r="K326" s="80"/>
      <c r="L326" s="43"/>
      <c r="M326" s="43"/>
      <c r="N326" s="50" t="str">
        <f t="shared" si="5"/>
        <v xml:space="preserve">  , RGST_DT TIMESTAMP NOT NULL COMMENT '등록 일시'</v>
      </c>
    </row>
    <row r="327" spans="1:14" s="50" customFormat="1" x14ac:dyDescent="0.35">
      <c r="A327" s="34">
        <v>334</v>
      </c>
      <c r="B327" s="114" t="str">
        <f>VLOOKUP($C327,table!$B:$D,3,FALSE)</f>
        <v>관리자</v>
      </c>
      <c r="C327" s="43" t="s">
        <v>1121</v>
      </c>
      <c r="D327" s="70" t="str">
        <f>VLOOKUP($C327,table!$B:$D,2,FALSE)</f>
        <v>T_SUPPLIER</v>
      </c>
      <c r="E327" s="114">
        <v>14</v>
      </c>
      <c r="F327" s="56" t="s">
        <v>84</v>
      </c>
      <c r="G327" s="43" t="str">
        <f>VLOOKUP($F327,domain!$B:$D,2,FALSE)</f>
        <v>MODI_ID</v>
      </c>
      <c r="H327" s="43" t="str">
        <f>VLOOKUP($F327,domain!$B:$D,3,FALSE)</f>
        <v>VARCHAR(32)</v>
      </c>
      <c r="I327" s="75" t="s">
        <v>172</v>
      </c>
      <c r="J327" s="43"/>
      <c r="K327" s="80"/>
      <c r="L327" s="43"/>
      <c r="M327" s="43"/>
      <c r="N327" s="50" t="str">
        <f t="shared" si="5"/>
        <v xml:space="preserve">  , MODI_ID VARCHAR(32) NOT NULL COMMENT '수정 ID'</v>
      </c>
    </row>
    <row r="328" spans="1:14" s="50" customFormat="1" x14ac:dyDescent="0.35">
      <c r="A328" s="34">
        <v>335</v>
      </c>
      <c r="B328" s="114" t="str">
        <f>VLOOKUP($C328,table!$B:$D,3,FALSE)</f>
        <v>관리자</v>
      </c>
      <c r="C328" s="43" t="s">
        <v>1121</v>
      </c>
      <c r="D328" s="70" t="str">
        <f>VLOOKUP($C328,table!$B:$D,2,FALSE)</f>
        <v>T_SUPPLIER</v>
      </c>
      <c r="E328" s="114">
        <v>15</v>
      </c>
      <c r="F328" s="56" t="s">
        <v>88</v>
      </c>
      <c r="G328" s="43" t="str">
        <f>VLOOKUP($F328,domain!$B:$D,2,FALSE)</f>
        <v>MODI_DT</v>
      </c>
      <c r="H328" s="43" t="str">
        <f>VLOOKUP($F328,domain!$B:$D,3,FALSE)</f>
        <v>TIMESTAMP</v>
      </c>
      <c r="I328" s="75" t="s">
        <v>172</v>
      </c>
      <c r="J328" s="43"/>
      <c r="K328" s="80"/>
      <c r="L328" s="43"/>
      <c r="M328" s="43"/>
      <c r="N328" s="50" t="str">
        <f>IF(E328=1,"    ","  , ")&amp;G328&amp;" "&amp;H328&amp;IF(J328="",""," "&amp;J328)&amp;IF(I328="N"," NOT NULL","")&amp;" COMMENT '"&amp;F328&amp;IF(L328="",""," "&amp;L328)&amp;"'"</f>
        <v xml:space="preserve">  , MODI_DT TIMESTAMP NOT NULL COMMENT '수정 일시'</v>
      </c>
    </row>
    <row r="329" spans="1:14" s="26" customFormat="1" x14ac:dyDescent="0.35">
      <c r="A329" s="34">
        <v>336</v>
      </c>
      <c r="B329" s="13" t="str">
        <f>VLOOKUP($C329,table!$B:$D,3,FALSE)</f>
        <v>관리자</v>
      </c>
      <c r="C329" s="2" t="s">
        <v>1128</v>
      </c>
      <c r="D329" s="31" t="str">
        <f>VLOOKUP($C329,table!$B:$D,2,FALSE)</f>
        <v>T_SUPPLIER_MANAGER</v>
      </c>
      <c r="E329" s="34">
        <v>1</v>
      </c>
      <c r="F329" s="57" t="s">
        <v>1130</v>
      </c>
      <c r="G329" s="5" t="str">
        <f>VLOOKUP($F329,domain!$B:$D,2,FALSE)</f>
        <v>MANAGER_ID</v>
      </c>
      <c r="H329" s="5" t="str">
        <f>VLOOKUP($F329,domain!$B:$D,3,FALSE)</f>
        <v>VARCHAR(16)</v>
      </c>
      <c r="I329" s="13" t="s">
        <v>172</v>
      </c>
      <c r="J329" s="2"/>
      <c r="K329" s="34"/>
      <c r="L329" s="2"/>
      <c r="M329" s="2"/>
      <c r="N329" s="26" t="str">
        <f t="shared" ref="N329:N341" si="6">IF(E329=1,"    ","  , ")&amp;G329&amp;" "&amp;H329&amp;IF(J329="",""," "&amp;J329)&amp;IF(I329="N"," NOT NULL","")&amp;" COMMENT '"&amp;F329&amp;IF(L329="",""," "&amp;L329)&amp;"'"</f>
        <v xml:space="preserve">    MANAGER_ID VARCHAR(16) NOT NULL COMMENT '담당자 ID'</v>
      </c>
    </row>
    <row r="330" spans="1:14" s="26" customFormat="1" x14ac:dyDescent="0.35">
      <c r="A330" s="34">
        <v>337</v>
      </c>
      <c r="B330" s="13" t="str">
        <f>VLOOKUP($C330,table!$B:$D,3,FALSE)</f>
        <v>관리자</v>
      </c>
      <c r="C330" s="2" t="s">
        <v>1128</v>
      </c>
      <c r="D330" s="31" t="str">
        <f>VLOOKUP($C330,table!$B:$D,2,FALSE)</f>
        <v>T_SUPPLIER_MANAGER</v>
      </c>
      <c r="E330" s="34">
        <v>2</v>
      </c>
      <c r="F330" s="57" t="s">
        <v>2207</v>
      </c>
      <c r="G330" s="5" t="str">
        <f>VLOOKUP($F330,domain!$B:$D,2,FALSE)</f>
        <v>SUPPLIER_CODE</v>
      </c>
      <c r="H330" s="5" t="str">
        <f>VLOOKUP($F330,domain!$B:$D,3,FALSE)</f>
        <v>VARCHAR(16)</v>
      </c>
      <c r="I330" s="13" t="s">
        <v>172</v>
      </c>
      <c r="J330" s="2"/>
      <c r="K330" s="34"/>
      <c r="L330" s="2"/>
      <c r="M330" s="2"/>
      <c r="N330" s="26" t="str">
        <f t="shared" si="6"/>
        <v xml:space="preserve">  , SUPPLIER_CODE VARCHAR(16) NOT NULL COMMENT '공급 업체 코드'</v>
      </c>
    </row>
    <row r="331" spans="1:14" s="26" customFormat="1" x14ac:dyDescent="0.35">
      <c r="A331" s="34">
        <v>338</v>
      </c>
      <c r="B331" s="13" t="str">
        <f>VLOOKUP($C331,table!$B:$D,3,FALSE)</f>
        <v>관리자</v>
      </c>
      <c r="C331" s="2" t="s">
        <v>1128</v>
      </c>
      <c r="D331" s="31" t="str">
        <f>VLOOKUP($C331,table!$B:$D,2,FALSE)</f>
        <v>T_SUPPLIER_MANAGER</v>
      </c>
      <c r="E331" s="34">
        <v>3</v>
      </c>
      <c r="F331" s="57" t="s">
        <v>1131</v>
      </c>
      <c r="G331" s="5" t="str">
        <f>VLOOKUP($F331,domain!$B:$D,2,FALSE)</f>
        <v>MANAGER_NM</v>
      </c>
      <c r="H331" s="5" t="str">
        <f>VLOOKUP($F331,domain!$B:$D,3,FALSE)</f>
        <v>VARCHAR(256)</v>
      </c>
      <c r="I331" s="13" t="s">
        <v>172</v>
      </c>
      <c r="J331" s="2"/>
      <c r="K331" s="34"/>
      <c r="L331" s="2"/>
      <c r="M331" s="2"/>
      <c r="N331" s="26" t="str">
        <f t="shared" si="6"/>
        <v xml:space="preserve">  , MANAGER_NM VARCHAR(256) NOT NULL COMMENT '담당자 명'</v>
      </c>
    </row>
    <row r="332" spans="1:14" s="26" customFormat="1" x14ac:dyDescent="0.35">
      <c r="A332" s="34">
        <v>339</v>
      </c>
      <c r="B332" s="13" t="str">
        <f>VLOOKUP($C332,table!$B:$D,3,FALSE)</f>
        <v>관리자</v>
      </c>
      <c r="C332" s="2" t="s">
        <v>1128</v>
      </c>
      <c r="D332" s="31" t="str">
        <f>VLOOKUP($C332,table!$B:$D,2,FALSE)</f>
        <v>T_SUPPLIER_MANAGER</v>
      </c>
      <c r="E332" s="34">
        <v>4</v>
      </c>
      <c r="F332" s="57" t="s">
        <v>1132</v>
      </c>
      <c r="G332" s="5" t="str">
        <f>VLOOKUP($F332,domain!$B:$D,2,FALSE)</f>
        <v>MANAGER_PHONE</v>
      </c>
      <c r="H332" s="5" t="str">
        <f>VLOOKUP($F332,domain!$B:$D,3,FALSE)</f>
        <v>VARCHAR(16)</v>
      </c>
      <c r="I332" s="13" t="s">
        <v>172</v>
      </c>
      <c r="J332" s="2"/>
      <c r="K332" s="34"/>
      <c r="L332" s="2"/>
      <c r="M332" s="2"/>
      <c r="N332" s="26" t="str">
        <f t="shared" si="6"/>
        <v xml:space="preserve">  , MANAGER_PHONE VARCHAR(16) NOT NULL COMMENT '담당자 연락처'</v>
      </c>
    </row>
    <row r="333" spans="1:14" s="26" customFormat="1" x14ac:dyDescent="0.35">
      <c r="A333" s="34">
        <v>340</v>
      </c>
      <c r="B333" s="13" t="str">
        <f>VLOOKUP($C333,table!$B:$D,3,FALSE)</f>
        <v>관리자</v>
      </c>
      <c r="C333" s="2" t="s">
        <v>1128</v>
      </c>
      <c r="D333" s="31" t="str">
        <f>VLOOKUP($C333,table!$B:$D,2,FALSE)</f>
        <v>T_SUPPLIER_MANAGER</v>
      </c>
      <c r="E333" s="34">
        <v>5</v>
      </c>
      <c r="F333" s="57" t="s">
        <v>1133</v>
      </c>
      <c r="G333" s="5" t="str">
        <f>VLOOKUP($F333,domain!$B:$D,2,FALSE)</f>
        <v>MANAGER_MAIL</v>
      </c>
      <c r="H333" s="5" t="str">
        <f>VLOOKUP($F333,domain!$B:$D,3,FALSE)</f>
        <v>VARCHAR(256)</v>
      </c>
      <c r="I333" s="13" t="s">
        <v>172</v>
      </c>
      <c r="J333" s="2"/>
      <c r="K333" s="34"/>
      <c r="L333" s="2"/>
      <c r="M333" s="2"/>
      <c r="N333" s="26" t="str">
        <f t="shared" si="6"/>
        <v xml:space="preserve">  , MANAGER_MAIL VARCHAR(256) NOT NULL COMMENT '담당자 메일'</v>
      </c>
    </row>
    <row r="334" spans="1:14" s="26" customFormat="1" x14ac:dyDescent="0.35">
      <c r="A334" s="34">
        <v>341</v>
      </c>
      <c r="B334" s="13" t="str">
        <f>VLOOKUP($C334,table!$B:$D,3,FALSE)</f>
        <v>관리자</v>
      </c>
      <c r="C334" s="2" t="s">
        <v>1128</v>
      </c>
      <c r="D334" s="31" t="str">
        <f>VLOOKUP($C334,table!$B:$D,2,FALSE)</f>
        <v>T_SUPPLIER_MANAGER</v>
      </c>
      <c r="E334" s="34">
        <v>6</v>
      </c>
      <c r="F334" s="57" t="s">
        <v>1134</v>
      </c>
      <c r="G334" s="5" t="str">
        <f>VLOOKUP($F334,domain!$B:$D,2,FALSE)</f>
        <v>MANAGER_DEPT</v>
      </c>
      <c r="H334" s="5" t="str">
        <f>VLOOKUP($F334,domain!$B:$D,3,FALSE)</f>
        <v>VARCHAR(256)</v>
      </c>
      <c r="I334" s="13" t="s">
        <v>171</v>
      </c>
      <c r="J334" s="2"/>
      <c r="K334" s="34"/>
      <c r="L334" s="2"/>
      <c r="M334" s="2"/>
      <c r="N334" s="26" t="str">
        <f t="shared" si="6"/>
        <v xml:space="preserve">  , MANAGER_DEPT VARCHAR(256) COMMENT '담당자 부서'</v>
      </c>
    </row>
    <row r="335" spans="1:14" s="26" customFormat="1" x14ac:dyDescent="0.35">
      <c r="A335" s="34">
        <v>342</v>
      </c>
      <c r="B335" s="13" t="str">
        <f>VLOOKUP($C335,table!$B:$D,3,FALSE)</f>
        <v>관리자</v>
      </c>
      <c r="C335" s="2" t="s">
        <v>1128</v>
      </c>
      <c r="D335" s="31" t="str">
        <f>VLOOKUP($C335,table!$B:$D,2,FALSE)</f>
        <v>T_SUPPLIER_MANAGER</v>
      </c>
      <c r="E335" s="34">
        <v>7</v>
      </c>
      <c r="F335" s="57" t="s">
        <v>1135</v>
      </c>
      <c r="G335" s="5" t="str">
        <f>VLOOKUP($F335,domain!$B:$D,2,FALSE)</f>
        <v>MANAGER_PSTN</v>
      </c>
      <c r="H335" s="5" t="str">
        <f>VLOOKUP($F335,domain!$B:$D,3,FALSE)</f>
        <v>VARCHAR(256)</v>
      </c>
      <c r="I335" s="13" t="s">
        <v>171</v>
      </c>
      <c r="J335" s="2"/>
      <c r="K335" s="34"/>
      <c r="L335" s="2"/>
      <c r="M335" s="2"/>
      <c r="N335" s="26" t="str">
        <f t="shared" si="6"/>
        <v xml:space="preserve">  , MANAGER_PSTN VARCHAR(256) COMMENT '담당자 직위'</v>
      </c>
    </row>
    <row r="336" spans="1:14" s="51" customFormat="1" x14ac:dyDescent="0.35">
      <c r="A336" s="34">
        <v>343</v>
      </c>
      <c r="B336" s="13" t="str">
        <f>VLOOKUP($C336,table!$B:$D,3,FALSE)</f>
        <v>관리자</v>
      </c>
      <c r="C336" s="2" t="s">
        <v>1128</v>
      </c>
      <c r="D336" s="69" t="str">
        <f>VLOOKUP($C336,table!$B:$D,2,FALSE)</f>
        <v>T_SUPPLIER_MANAGER</v>
      </c>
      <c r="E336" s="34">
        <v>8</v>
      </c>
      <c r="F336" s="57" t="s">
        <v>2230</v>
      </c>
      <c r="G336" s="5" t="str">
        <f>VLOOKUP($F336,domain!$B:$D,2,FALSE)</f>
        <v>MANAGER_REPRESENT</v>
      </c>
      <c r="H336" s="5" t="str">
        <f>VLOOKUP($F336,domain!$B:$D,3,FALSE)</f>
        <v>VARCHAR(256)</v>
      </c>
      <c r="I336" s="13" t="s">
        <v>171</v>
      </c>
      <c r="J336" s="2"/>
      <c r="K336" s="13"/>
      <c r="L336" s="5"/>
      <c r="M336" s="5"/>
      <c r="N336" s="51" t="str">
        <f t="shared" ref="N336" si="7">IF(E336=1,"    ","  , ")&amp;G336&amp;" "&amp;H336&amp;IF(J336="",""," "&amp;J336)&amp;IF(I336="N"," NOT NULL","")&amp;" COMMENT '"&amp;F336&amp;IF(L336="",""," "&amp;L336)&amp;"'"</f>
        <v xml:space="preserve">  , MANAGER_REPRESENT VARCHAR(256) COMMENT '담당자 대표'</v>
      </c>
    </row>
    <row r="337" spans="1:14" s="51" customFormat="1" x14ac:dyDescent="0.35">
      <c r="A337" s="34">
        <v>343</v>
      </c>
      <c r="B337" s="13" t="str">
        <f>VLOOKUP($C337,table!$B:$D,3,FALSE)</f>
        <v>관리자</v>
      </c>
      <c r="C337" s="2" t="s">
        <v>1128</v>
      </c>
      <c r="D337" s="69" t="str">
        <f>VLOOKUP($C337,table!$B:$D,2,FALSE)</f>
        <v>T_SUPPLIER_MANAGER</v>
      </c>
      <c r="E337" s="34">
        <v>8</v>
      </c>
      <c r="F337" s="57" t="s">
        <v>444</v>
      </c>
      <c r="G337" s="5" t="str">
        <f>VLOOKUP($F337,domain!$B:$D,2,FALSE)</f>
        <v>USE_YN</v>
      </c>
      <c r="H337" s="5" t="str">
        <f>VLOOKUP($F337,domain!$B:$D,3,FALSE)</f>
        <v>VARCHAR(1)</v>
      </c>
      <c r="I337" s="13" t="s">
        <v>172</v>
      </c>
      <c r="J337" s="2" t="s">
        <v>759</v>
      </c>
      <c r="K337" s="13"/>
      <c r="L337" s="5"/>
      <c r="M337" s="5"/>
      <c r="N337" s="51" t="str">
        <f t="shared" si="6"/>
        <v xml:space="preserve">  , USE_YN VARCHAR(1) DEFAULT 'Y' NOT NULL COMMENT '사용 여부'</v>
      </c>
    </row>
    <row r="338" spans="1:14" s="26" customFormat="1" x14ac:dyDescent="0.35">
      <c r="A338" s="34">
        <v>344</v>
      </c>
      <c r="B338" s="13" t="str">
        <f>VLOOKUP($C338,table!$B:$D,3,FALSE)</f>
        <v>관리자</v>
      </c>
      <c r="C338" s="2" t="s">
        <v>1128</v>
      </c>
      <c r="D338" s="31" t="str">
        <f>VLOOKUP($C338,table!$B:$D,2,FALSE)</f>
        <v>T_SUPPLIER_MANAGER</v>
      </c>
      <c r="E338" s="34">
        <v>9</v>
      </c>
      <c r="F338" s="57" t="s">
        <v>57</v>
      </c>
      <c r="G338" s="5" t="str">
        <f>VLOOKUP($F338,domain!$B:$D,2,FALSE)</f>
        <v>RGST_ID</v>
      </c>
      <c r="H338" s="5" t="str">
        <f>VLOOKUP($F338,domain!$B:$D,3,FALSE)</f>
        <v>VARCHAR(32)</v>
      </c>
      <c r="I338" s="13" t="s">
        <v>172</v>
      </c>
      <c r="J338" s="2"/>
      <c r="K338" s="34"/>
      <c r="L338" s="2"/>
      <c r="M338" s="2"/>
      <c r="N338" s="26" t="str">
        <f t="shared" si="6"/>
        <v xml:space="preserve">  , RGST_ID VARCHAR(32) NOT NULL COMMENT '등록 ID'</v>
      </c>
    </row>
    <row r="339" spans="1:14" s="26" customFormat="1" x14ac:dyDescent="0.35">
      <c r="A339" s="34">
        <v>345</v>
      </c>
      <c r="B339" s="13" t="str">
        <f>VLOOKUP($C339,table!$B:$D,3,FALSE)</f>
        <v>관리자</v>
      </c>
      <c r="C339" s="2" t="s">
        <v>1128</v>
      </c>
      <c r="D339" s="31" t="str">
        <f>VLOOKUP($C339,table!$B:$D,2,FALSE)</f>
        <v>T_SUPPLIER_MANAGER</v>
      </c>
      <c r="E339" s="34">
        <v>10</v>
      </c>
      <c r="F339" s="57" t="s">
        <v>377</v>
      </c>
      <c r="G339" s="5" t="str">
        <f>VLOOKUP($F339,domain!$B:$D,2,FALSE)</f>
        <v>RGST_DT</v>
      </c>
      <c r="H339" s="5" t="str">
        <f>VLOOKUP($F339,domain!$B:$D,3,FALSE)</f>
        <v>TIMESTAMP</v>
      </c>
      <c r="I339" s="13" t="s">
        <v>172</v>
      </c>
      <c r="J339" s="2"/>
      <c r="K339" s="34"/>
      <c r="L339" s="2"/>
      <c r="M339" s="2"/>
      <c r="N339" s="26" t="str">
        <f t="shared" si="6"/>
        <v xml:space="preserve">  , RGST_DT TIMESTAMP NOT NULL COMMENT '등록 일시'</v>
      </c>
    </row>
    <row r="340" spans="1:14" s="26" customFormat="1" x14ac:dyDescent="0.35">
      <c r="A340" s="34">
        <v>346</v>
      </c>
      <c r="B340" s="13" t="str">
        <f>VLOOKUP($C340,table!$B:$D,3,FALSE)</f>
        <v>관리자</v>
      </c>
      <c r="C340" s="2" t="s">
        <v>1128</v>
      </c>
      <c r="D340" s="31" t="str">
        <f>VLOOKUP($C340,table!$B:$D,2,FALSE)</f>
        <v>T_SUPPLIER_MANAGER</v>
      </c>
      <c r="E340" s="34">
        <v>11</v>
      </c>
      <c r="F340" s="57" t="s">
        <v>84</v>
      </c>
      <c r="G340" s="5" t="str">
        <f>VLOOKUP($F340,domain!$B:$D,2,FALSE)</f>
        <v>MODI_ID</v>
      </c>
      <c r="H340" s="5" t="str">
        <f>VLOOKUP($F340,domain!$B:$D,3,FALSE)</f>
        <v>VARCHAR(32)</v>
      </c>
      <c r="I340" s="13" t="s">
        <v>172</v>
      </c>
      <c r="J340" s="2"/>
      <c r="K340" s="34"/>
      <c r="L340" s="2"/>
      <c r="M340" s="2"/>
      <c r="N340" s="26" t="str">
        <f t="shared" si="6"/>
        <v xml:space="preserve">  , MODI_ID VARCHAR(32) NOT NULL COMMENT '수정 ID'</v>
      </c>
    </row>
    <row r="341" spans="1:14" s="26" customFormat="1" x14ac:dyDescent="0.35">
      <c r="A341" s="34">
        <v>347</v>
      </c>
      <c r="B341" s="13" t="str">
        <f>VLOOKUP($C341,table!$B:$D,3,FALSE)</f>
        <v>관리자</v>
      </c>
      <c r="C341" s="2" t="s">
        <v>1128</v>
      </c>
      <c r="D341" s="31" t="str">
        <f>VLOOKUP($C341,table!$B:$D,2,FALSE)</f>
        <v>T_SUPPLIER_MANAGER</v>
      </c>
      <c r="E341" s="34">
        <v>12</v>
      </c>
      <c r="F341" s="57" t="s">
        <v>88</v>
      </c>
      <c r="G341" s="5" t="str">
        <f>VLOOKUP($F341,domain!$B:$D,2,FALSE)</f>
        <v>MODI_DT</v>
      </c>
      <c r="H341" s="5" t="str">
        <f>VLOOKUP($F341,domain!$B:$D,3,FALSE)</f>
        <v>TIMESTAMP</v>
      </c>
      <c r="I341" s="13" t="s">
        <v>172</v>
      </c>
      <c r="J341" s="2"/>
      <c r="K341" s="34"/>
      <c r="L341" s="2"/>
      <c r="M341" s="2"/>
      <c r="N341" s="26" t="str">
        <f t="shared" si="6"/>
        <v xml:space="preserve">  , MODI_DT TIMESTAMP NOT NULL COMMENT '수정 일시'</v>
      </c>
    </row>
    <row r="342" spans="1:14" s="50" customFormat="1" x14ac:dyDescent="0.35">
      <c r="A342" s="34">
        <v>348</v>
      </c>
      <c r="B342" s="114" t="str">
        <f>VLOOKUP($C342,table!$B:$D,3,FALSE)</f>
        <v>공통</v>
      </c>
      <c r="C342" s="43" t="s">
        <v>1123</v>
      </c>
      <c r="D342" s="70" t="str">
        <f>VLOOKUP($C342,table!$B:$D,2,FALSE)</f>
        <v>T_PACKAGING_CODE</v>
      </c>
      <c r="E342" s="114">
        <v>1</v>
      </c>
      <c r="F342" s="56" t="s">
        <v>53</v>
      </c>
      <c r="G342" s="43" t="str">
        <f>VLOOKUP($F342,domain!$B:$D,2,FALSE)</f>
        <v>GROUP_ID</v>
      </c>
      <c r="H342" s="43" t="str">
        <f>VLOOKUP($F342,domain!$B:$D,3,FALSE)</f>
        <v>VARCHAR(64)</v>
      </c>
      <c r="I342" s="80" t="s">
        <v>172</v>
      </c>
      <c r="J342" s="43"/>
      <c r="K342" s="80">
        <v>1</v>
      </c>
      <c r="L342" s="43"/>
      <c r="M342" s="43"/>
      <c r="N342" s="50" t="str">
        <f t="shared" ref="N342:N356" si="8">IF(E342=1,"    ","  , ")&amp;G342&amp;" "&amp;H342&amp;IF(J342="",""," "&amp;J342)&amp;IF(I342="N"," NOT NULL","")&amp;" COMMENT '"&amp;F342&amp;IF(L342="",""," "&amp;L342)&amp;"'"</f>
        <v xml:space="preserve">    GROUP_ID VARCHAR(64) NOT NULL COMMENT '그룹 ID'</v>
      </c>
    </row>
    <row r="343" spans="1:14" s="50" customFormat="1" x14ac:dyDescent="0.35">
      <c r="A343" s="34">
        <v>349</v>
      </c>
      <c r="B343" s="114" t="str">
        <f>VLOOKUP($C343,table!$B:$D,3,FALSE)</f>
        <v>공통</v>
      </c>
      <c r="C343" s="43" t="s">
        <v>1123</v>
      </c>
      <c r="D343" s="70" t="str">
        <f>VLOOKUP($C343,table!$B:$D,2,FALSE)</f>
        <v>T_PACKAGING_CODE</v>
      </c>
      <c r="E343" s="114">
        <v>2</v>
      </c>
      <c r="F343" s="56" t="s">
        <v>1109</v>
      </c>
      <c r="G343" s="43" t="str">
        <f>VLOOKUP($F343,domain!$B:$D,2,FALSE)</f>
        <v>UP_COMPANY_CODE</v>
      </c>
      <c r="H343" s="43" t="str">
        <f>VLOOKUP($F343,domain!$B:$D,3,FALSE)</f>
        <v>VARCHAR(16)</v>
      </c>
      <c r="I343" s="80" t="s">
        <v>172</v>
      </c>
      <c r="J343" s="43"/>
      <c r="K343" s="80">
        <v>2</v>
      </c>
      <c r="L343" s="43"/>
      <c r="M343" s="43"/>
      <c r="N343" s="50" t="str">
        <f t="shared" si="8"/>
        <v xml:space="preserve">  , UP_COMPANY_CODE VARCHAR(16) NOT NULL COMMENT '소속 회사 코드'</v>
      </c>
    </row>
    <row r="344" spans="1:14" s="50" customFormat="1" x14ac:dyDescent="0.35">
      <c r="A344" s="34">
        <v>351</v>
      </c>
      <c r="B344" s="114" t="str">
        <f>VLOOKUP($C344,table!$B:$D,3,FALSE)</f>
        <v>공통</v>
      </c>
      <c r="C344" s="43" t="s">
        <v>1123</v>
      </c>
      <c r="D344" s="70" t="str">
        <f>VLOOKUP($C344,table!$B:$D,2,FALSE)</f>
        <v>T_PACKAGING_CODE</v>
      </c>
      <c r="E344" s="114">
        <v>4</v>
      </c>
      <c r="F344" s="56" t="s">
        <v>103</v>
      </c>
      <c r="G344" s="43" t="str">
        <f>VLOOKUP($F344,domain!$B:$D,2,FALSE)</f>
        <v>CODE_ID</v>
      </c>
      <c r="H344" s="43" t="str">
        <f>VLOOKUP($F344,domain!$B:$D,3,FALSE)</f>
        <v>VARCHAR(64)</v>
      </c>
      <c r="I344" s="80" t="s">
        <v>172</v>
      </c>
      <c r="J344" s="43"/>
      <c r="K344" s="80">
        <v>3</v>
      </c>
      <c r="L344" s="43"/>
      <c r="M344" s="43"/>
      <c r="N344" s="50" t="str">
        <f t="shared" si="8"/>
        <v xml:space="preserve">  , CODE_ID VARCHAR(64) NOT NULL COMMENT '코드 ID'</v>
      </c>
    </row>
    <row r="345" spans="1:14" s="50" customFormat="1" x14ac:dyDescent="0.35">
      <c r="A345" s="34">
        <v>350</v>
      </c>
      <c r="B345" s="114" t="str">
        <f>VLOOKUP($C345,table!$B:$D,3,FALSE)</f>
        <v>공통</v>
      </c>
      <c r="C345" s="43" t="s">
        <v>1123</v>
      </c>
      <c r="D345" s="70" t="str">
        <f>VLOOKUP($C345,table!$B:$D,2,FALSE)</f>
        <v>T_PACKAGING_CODE</v>
      </c>
      <c r="E345" s="114">
        <v>3</v>
      </c>
      <c r="F345" s="56" t="s">
        <v>1975</v>
      </c>
      <c r="G345" s="43" t="str">
        <f>VLOOKUP($F345,domain!$B:$D,2,FALSE)</f>
        <v>CODE_TYPE</v>
      </c>
      <c r="H345" s="43" t="str">
        <f>VLOOKUP($F345,domain!$B:$D,3,FALSE)</f>
        <v>VARCHAR(2)</v>
      </c>
      <c r="I345" s="92" t="s">
        <v>171</v>
      </c>
      <c r="J345" s="43"/>
      <c r="K345" s="92"/>
      <c r="L345" s="43"/>
      <c r="M345" s="43"/>
      <c r="N345" s="50" t="str">
        <f>IF(E345=1,"    ","  , ")&amp;G345&amp;" "&amp;H345&amp;IF(J345="",""," "&amp;J345)&amp;IF(I345="N"," NOT NULL","")&amp;" COMMENT '"&amp;F345&amp;IF(L345="",""," "&amp;L345)&amp;"'"</f>
        <v xml:space="preserve">  , CODE_TYPE VARCHAR(2) COMMENT '코드 타입'</v>
      </c>
    </row>
    <row r="346" spans="1:14" s="50" customFormat="1" x14ac:dyDescent="0.35">
      <c r="A346" s="34">
        <v>352</v>
      </c>
      <c r="B346" s="114" t="str">
        <f>VLOOKUP($C346,table!$B:$D,3,FALSE)</f>
        <v>공통</v>
      </c>
      <c r="C346" s="43" t="s">
        <v>1123</v>
      </c>
      <c r="D346" s="70" t="str">
        <f>VLOOKUP($C346,table!$B:$D,2,FALSE)</f>
        <v>T_PACKAGING_CODE</v>
      </c>
      <c r="E346" s="114">
        <v>5</v>
      </c>
      <c r="F346" s="56" t="s">
        <v>1142</v>
      </c>
      <c r="G346" s="43" t="str">
        <f>VLOOKUP($F346,domain!$B:$D,2,FALSE)</f>
        <v>CODE_KEY</v>
      </c>
      <c r="H346" s="43" t="str">
        <f>VLOOKUP($F346,domain!$B:$D,3,FALSE)</f>
        <v>VARCHAR(16)</v>
      </c>
      <c r="I346" s="80" t="s">
        <v>171</v>
      </c>
      <c r="J346" s="43"/>
      <c r="K346" s="80"/>
      <c r="L346" s="43"/>
      <c r="M346" s="43"/>
      <c r="N346" s="50" t="str">
        <f t="shared" si="8"/>
        <v xml:space="preserve">  , CODE_KEY VARCHAR(16) COMMENT '코드 키'</v>
      </c>
    </row>
    <row r="347" spans="1:14" s="50" customFormat="1" x14ac:dyDescent="0.35">
      <c r="A347" s="34">
        <v>353</v>
      </c>
      <c r="B347" s="114" t="str">
        <f>VLOOKUP($C347,table!$B:$D,3,FALSE)</f>
        <v>공통</v>
      </c>
      <c r="C347" s="43" t="s">
        <v>1123</v>
      </c>
      <c r="D347" s="70" t="str">
        <f>VLOOKUP($C347,table!$B:$D,2,FALSE)</f>
        <v>T_PACKAGING_CODE</v>
      </c>
      <c r="E347" s="114">
        <v>6</v>
      </c>
      <c r="F347" s="56" t="s">
        <v>105</v>
      </c>
      <c r="G347" s="43" t="str">
        <f>VLOOKUP($F347,domain!$B:$D,2,FALSE)</f>
        <v>CODE_NM</v>
      </c>
      <c r="H347" s="43" t="str">
        <f>VLOOKUP($F347,domain!$B:$D,3,FALSE)</f>
        <v>VARCHAR(256)</v>
      </c>
      <c r="I347" s="80" t="s">
        <v>172</v>
      </c>
      <c r="J347" s="43"/>
      <c r="K347" s="80"/>
      <c r="L347" s="43"/>
      <c r="M347" s="43"/>
      <c r="N347" s="50" t="str">
        <f t="shared" si="8"/>
        <v xml:space="preserve">  , CODE_NM VARCHAR(256) NOT NULL COMMENT '코드 명'</v>
      </c>
    </row>
    <row r="348" spans="1:14" s="50" customFormat="1" x14ac:dyDescent="0.35">
      <c r="A348" s="34">
        <v>354</v>
      </c>
      <c r="B348" s="114" t="str">
        <f>VLOOKUP($C348,table!$B:$D,3,FALSE)</f>
        <v>공통</v>
      </c>
      <c r="C348" s="43" t="s">
        <v>1123</v>
      </c>
      <c r="D348" s="70" t="str">
        <f>VLOOKUP($C348,table!$B:$D,2,FALSE)</f>
        <v>T_PACKAGING_CODE</v>
      </c>
      <c r="E348" s="114">
        <v>7</v>
      </c>
      <c r="F348" s="56" t="s">
        <v>107</v>
      </c>
      <c r="G348" s="43" t="str">
        <f>VLOOKUP($F348,domain!$B:$D,2,FALSE)</f>
        <v>CODE_DSC</v>
      </c>
      <c r="H348" s="43" t="str">
        <f>VLOOKUP($F348,domain!$B:$D,3,FALSE)</f>
        <v>VARCHAR(1000)</v>
      </c>
      <c r="I348" s="80" t="s">
        <v>171</v>
      </c>
      <c r="J348" s="43"/>
      <c r="K348" s="80"/>
      <c r="L348" s="43"/>
      <c r="M348" s="43"/>
      <c r="N348" s="50" t="str">
        <f t="shared" si="8"/>
        <v xml:space="preserve">  , CODE_DSC VARCHAR(1000) COMMENT '코드 설명'</v>
      </c>
    </row>
    <row r="349" spans="1:14" s="50" customFormat="1" x14ac:dyDescent="0.35">
      <c r="A349" s="34">
        <v>355</v>
      </c>
      <c r="B349" s="114" t="str">
        <f>VLOOKUP($C349,table!$B:$D,3,FALSE)</f>
        <v>공통</v>
      </c>
      <c r="C349" s="43" t="s">
        <v>1123</v>
      </c>
      <c r="D349" s="70" t="str">
        <f>VLOOKUP($C349,table!$B:$D,2,FALSE)</f>
        <v>T_PACKAGING_CODE</v>
      </c>
      <c r="E349" s="114">
        <v>8</v>
      </c>
      <c r="F349" s="56" t="s">
        <v>254</v>
      </c>
      <c r="G349" s="43" t="str">
        <f>VLOOKUP($F349,domain!$B:$D,2,FALSE)</f>
        <v>ORD_SEQ</v>
      </c>
      <c r="H349" s="43" t="str">
        <f>VLOOKUP($F349,domain!$B:$D,3,FALSE)</f>
        <v>NUMERIC(5,0)</v>
      </c>
      <c r="I349" s="80" t="s">
        <v>172</v>
      </c>
      <c r="J349" s="43"/>
      <c r="K349" s="80"/>
      <c r="L349" s="43"/>
      <c r="M349" s="43"/>
      <c r="N349" s="50" t="str">
        <f t="shared" si="8"/>
        <v xml:space="preserve">  , ORD_SEQ NUMERIC(5,0) NOT NULL COMMENT '정렬 순서'</v>
      </c>
    </row>
    <row r="350" spans="1:14" s="50" customFormat="1" x14ac:dyDescent="0.35">
      <c r="A350" s="34">
        <v>356</v>
      </c>
      <c r="B350" s="114" t="str">
        <f>VLOOKUP($C350,table!$B:$D,3,FALSE)</f>
        <v>공통</v>
      </c>
      <c r="C350" s="43" t="s">
        <v>1123</v>
      </c>
      <c r="D350" s="70" t="str">
        <f>VLOOKUP($C350,table!$B:$D,2,FALSE)</f>
        <v>T_PACKAGING_CODE</v>
      </c>
      <c r="E350" s="114">
        <v>9</v>
      </c>
      <c r="F350" s="56" t="s">
        <v>444</v>
      </c>
      <c r="G350" s="43" t="str">
        <f>VLOOKUP($F350,domain!$B:$D,2,FALSE)</f>
        <v>USE_YN</v>
      </c>
      <c r="H350" s="43" t="str">
        <f>VLOOKUP($F350,domain!$B:$D,3,FALSE)</f>
        <v>VARCHAR(1)</v>
      </c>
      <c r="I350" s="80" t="s">
        <v>172</v>
      </c>
      <c r="J350" s="43" t="s">
        <v>759</v>
      </c>
      <c r="K350" s="80"/>
      <c r="L350" s="43"/>
      <c r="M350" s="43"/>
      <c r="N350" s="50" t="str">
        <f t="shared" si="8"/>
        <v xml:space="preserve">  , USE_YN VARCHAR(1) DEFAULT 'Y' NOT NULL COMMENT '사용 여부'</v>
      </c>
    </row>
    <row r="351" spans="1:14" s="50" customFormat="1" x14ac:dyDescent="0.35">
      <c r="A351" s="34">
        <v>357</v>
      </c>
      <c r="B351" s="114" t="str">
        <f>VLOOKUP($C351,table!$B:$D,3,FALSE)</f>
        <v>공통</v>
      </c>
      <c r="C351" s="43" t="s">
        <v>1123</v>
      </c>
      <c r="D351" s="70" t="str">
        <f>VLOOKUP($C351,table!$B:$D,2,FALSE)</f>
        <v>T_PACKAGING_CODE</v>
      </c>
      <c r="E351" s="114">
        <v>10</v>
      </c>
      <c r="F351" s="56" t="s">
        <v>57</v>
      </c>
      <c r="G351" s="43" t="str">
        <f>VLOOKUP($F351,domain!$B:$D,2,FALSE)</f>
        <v>RGST_ID</v>
      </c>
      <c r="H351" s="43" t="str">
        <f>VLOOKUP($F351,domain!$B:$D,3,FALSE)</f>
        <v>VARCHAR(32)</v>
      </c>
      <c r="I351" s="80" t="s">
        <v>172</v>
      </c>
      <c r="J351" s="43"/>
      <c r="K351" s="80"/>
      <c r="L351" s="43"/>
      <c r="M351" s="43"/>
      <c r="N351" s="50" t="str">
        <f t="shared" si="8"/>
        <v xml:space="preserve">  , RGST_ID VARCHAR(32) NOT NULL COMMENT '등록 ID'</v>
      </c>
    </row>
    <row r="352" spans="1:14" s="50" customFormat="1" x14ac:dyDescent="0.35">
      <c r="A352" s="34">
        <v>358</v>
      </c>
      <c r="B352" s="114" t="str">
        <f>VLOOKUP($C352,table!$B:$D,3,FALSE)</f>
        <v>공통</v>
      </c>
      <c r="C352" s="43" t="s">
        <v>1123</v>
      </c>
      <c r="D352" s="70" t="str">
        <f>VLOOKUP($C352,table!$B:$D,2,FALSE)</f>
        <v>T_PACKAGING_CODE</v>
      </c>
      <c r="E352" s="114">
        <v>11</v>
      </c>
      <c r="F352" s="56" t="s">
        <v>377</v>
      </c>
      <c r="G352" s="43" t="str">
        <f>VLOOKUP($F352,domain!$B:$D,2,FALSE)</f>
        <v>RGST_DT</v>
      </c>
      <c r="H352" s="43" t="str">
        <f>VLOOKUP($F352,domain!$B:$D,3,FALSE)</f>
        <v>TIMESTAMP</v>
      </c>
      <c r="I352" s="80" t="s">
        <v>172</v>
      </c>
      <c r="J352" s="43"/>
      <c r="K352" s="80"/>
      <c r="L352" s="43"/>
      <c r="M352" s="43"/>
      <c r="N352" s="50" t="str">
        <f t="shared" si="8"/>
        <v xml:space="preserve">  , RGST_DT TIMESTAMP NOT NULL COMMENT '등록 일시'</v>
      </c>
    </row>
    <row r="353" spans="1:14" s="50" customFormat="1" x14ac:dyDescent="0.35">
      <c r="A353" s="34">
        <v>359</v>
      </c>
      <c r="B353" s="114" t="str">
        <f>VLOOKUP($C353,table!$B:$D,3,FALSE)</f>
        <v>공통</v>
      </c>
      <c r="C353" s="43" t="s">
        <v>1123</v>
      </c>
      <c r="D353" s="70" t="str">
        <f>VLOOKUP($C353,table!$B:$D,2,FALSE)</f>
        <v>T_PACKAGING_CODE</v>
      </c>
      <c r="E353" s="114">
        <v>12</v>
      </c>
      <c r="F353" s="56" t="s">
        <v>84</v>
      </c>
      <c r="G353" s="43" t="str">
        <f>VLOOKUP($F353,domain!$B:$D,2,FALSE)</f>
        <v>MODI_ID</v>
      </c>
      <c r="H353" s="43" t="str">
        <f>VLOOKUP($F353,domain!$B:$D,3,FALSE)</f>
        <v>VARCHAR(32)</v>
      </c>
      <c r="I353" s="80" t="s">
        <v>172</v>
      </c>
      <c r="J353" s="43"/>
      <c r="K353" s="80"/>
      <c r="L353" s="43"/>
      <c r="M353" s="43"/>
      <c r="N353" s="50" t="str">
        <f t="shared" si="8"/>
        <v xml:space="preserve">  , MODI_ID VARCHAR(32) NOT NULL COMMENT '수정 ID'</v>
      </c>
    </row>
    <row r="354" spans="1:14" s="50" customFormat="1" x14ac:dyDescent="0.35">
      <c r="A354" s="34">
        <v>360</v>
      </c>
      <c r="B354" s="114" t="str">
        <f>VLOOKUP($C354,table!$B:$D,3,FALSE)</f>
        <v>공통</v>
      </c>
      <c r="C354" s="43" t="s">
        <v>1123</v>
      </c>
      <c r="D354" s="70" t="str">
        <f>VLOOKUP($C354,table!$B:$D,2,FALSE)</f>
        <v>T_PACKAGING_CODE</v>
      </c>
      <c r="E354" s="114">
        <v>13</v>
      </c>
      <c r="F354" s="56" t="s">
        <v>88</v>
      </c>
      <c r="G354" s="43" t="str">
        <f>VLOOKUP($F354,domain!$B:$D,2,FALSE)</f>
        <v>MODI_DT</v>
      </c>
      <c r="H354" s="43" t="str">
        <f>VLOOKUP($F354,domain!$B:$D,3,FALSE)</f>
        <v>TIMESTAMP</v>
      </c>
      <c r="I354" s="80" t="s">
        <v>172</v>
      </c>
      <c r="J354" s="43"/>
      <c r="K354" s="80"/>
      <c r="L354" s="43"/>
      <c r="M354" s="43"/>
      <c r="N354" s="50" t="str">
        <f t="shared" si="8"/>
        <v xml:space="preserve">  , MODI_DT TIMESTAMP NOT NULL COMMENT '수정 일시'</v>
      </c>
    </row>
    <row r="355" spans="1:14" s="51" customFormat="1" x14ac:dyDescent="0.35">
      <c r="A355" s="34">
        <v>361</v>
      </c>
      <c r="B355" s="13" t="str">
        <f>VLOOKUP($C355,table!$B:$D,3,FALSE)</f>
        <v>공통</v>
      </c>
      <c r="C355" s="5" t="s">
        <v>1146</v>
      </c>
      <c r="D355" s="69" t="str">
        <f>VLOOKUP($C355,table!$B:$D,2,FALSE)</f>
        <v>T_ENVIRONMENT_CODE</v>
      </c>
      <c r="E355" s="13">
        <v>1</v>
      </c>
      <c r="F355" s="57" t="s">
        <v>53</v>
      </c>
      <c r="G355" s="5" t="str">
        <f>VLOOKUP($F355,domain!$B:$D,2,FALSE)</f>
        <v>GROUP_ID</v>
      </c>
      <c r="H355" s="5" t="str">
        <f>VLOOKUP($F355,domain!$B:$D,3,FALSE)</f>
        <v>VARCHAR(64)</v>
      </c>
      <c r="I355" s="13" t="s">
        <v>172</v>
      </c>
      <c r="J355" s="5"/>
      <c r="K355" s="13">
        <v>1</v>
      </c>
      <c r="L355" s="5"/>
      <c r="M355" s="5"/>
      <c r="N355" s="51" t="str">
        <f t="shared" si="8"/>
        <v xml:space="preserve">    GROUP_ID VARCHAR(64) NOT NULL COMMENT '그룹 ID'</v>
      </c>
    </row>
    <row r="356" spans="1:14" s="51" customFormat="1" x14ac:dyDescent="0.35">
      <c r="A356" s="34">
        <v>362</v>
      </c>
      <c r="B356" s="13" t="str">
        <f>VLOOKUP($C356,table!$B:$D,3,FALSE)</f>
        <v>공통</v>
      </c>
      <c r="C356" s="5" t="s">
        <v>1146</v>
      </c>
      <c r="D356" s="69" t="str">
        <f>VLOOKUP($C356,table!$B:$D,2,FALSE)</f>
        <v>T_ENVIRONMENT_CODE</v>
      </c>
      <c r="E356" s="13">
        <v>2</v>
      </c>
      <c r="F356" s="57" t="s">
        <v>1109</v>
      </c>
      <c r="G356" s="5" t="str">
        <f>VLOOKUP($F356,domain!$B:$D,2,FALSE)</f>
        <v>UP_COMPANY_CODE</v>
      </c>
      <c r="H356" s="5" t="str">
        <f>VLOOKUP($F356,domain!$B:$D,3,FALSE)</f>
        <v>VARCHAR(16)</v>
      </c>
      <c r="I356" s="13" t="s">
        <v>171</v>
      </c>
      <c r="J356" s="5"/>
      <c r="K356" s="13"/>
      <c r="L356" s="5"/>
      <c r="M356" s="5"/>
      <c r="N356" s="51" t="str">
        <f t="shared" si="8"/>
        <v xml:space="preserve">  , UP_COMPANY_CODE VARCHAR(16) COMMENT '소속 회사 코드'</v>
      </c>
    </row>
    <row r="357" spans="1:14" s="51" customFormat="1" x14ac:dyDescent="0.35">
      <c r="A357" s="34">
        <v>363</v>
      </c>
      <c r="B357" s="13" t="str">
        <f>VLOOKUP($C357,table!$B:$D,3,FALSE)</f>
        <v>공통</v>
      </c>
      <c r="C357" s="5" t="s">
        <v>1146</v>
      </c>
      <c r="D357" s="69" t="str">
        <f>VLOOKUP($C357,table!$B:$D,2,FALSE)</f>
        <v>T_ENVIRONMENT_CODE</v>
      </c>
      <c r="E357" s="13">
        <v>3</v>
      </c>
      <c r="F357" s="57" t="s">
        <v>103</v>
      </c>
      <c r="G357" s="5" t="str">
        <f>VLOOKUP($F357,domain!$B:$D,2,FALSE)</f>
        <v>CODE_ID</v>
      </c>
      <c r="H357" s="5" t="str">
        <f>VLOOKUP($F357,domain!$B:$D,3,FALSE)</f>
        <v>VARCHAR(64)</v>
      </c>
      <c r="I357" s="13" t="s">
        <v>172</v>
      </c>
      <c r="J357" s="5"/>
      <c r="K357" s="13">
        <v>2</v>
      </c>
      <c r="L357" s="5"/>
      <c r="M357" s="5"/>
      <c r="N357" s="51" t="str">
        <f t="shared" ref="N357:N374" si="9">IF(E357=1,"    ","  , ")&amp;G357&amp;" "&amp;H357&amp;IF(J357="",""," "&amp;J357)&amp;IF(I357="N"," NOT NULL","")&amp;" COMMENT '"&amp;F357&amp;IF(L357="",""," "&amp;L357)&amp;"'"</f>
        <v xml:space="preserve">  , CODE_ID VARCHAR(64) NOT NULL COMMENT '코드 ID'</v>
      </c>
    </row>
    <row r="358" spans="1:14" s="51" customFormat="1" x14ac:dyDescent="0.35">
      <c r="A358" s="34">
        <v>364</v>
      </c>
      <c r="B358" s="13" t="str">
        <f>VLOOKUP($C358,table!$B:$D,3,FALSE)</f>
        <v>공통</v>
      </c>
      <c r="C358" s="5" t="s">
        <v>1146</v>
      </c>
      <c r="D358" s="69" t="str">
        <f>VLOOKUP($C358,table!$B:$D,2,FALSE)</f>
        <v>T_ENVIRONMENT_CODE</v>
      </c>
      <c r="E358" s="13">
        <v>4</v>
      </c>
      <c r="F358" s="57" t="s">
        <v>1151</v>
      </c>
      <c r="G358" s="5" t="str">
        <f>VLOOKUP($F358,domain!$B:$D,2,FALSE)</f>
        <v>REVISION_YEAR</v>
      </c>
      <c r="H358" s="5" t="str">
        <f>VLOOKUP($F358,domain!$B:$D,3,FALSE)</f>
        <v>VARCHAR(4)</v>
      </c>
      <c r="I358" s="13" t="s">
        <v>172</v>
      </c>
      <c r="J358" s="5"/>
      <c r="K358" s="13"/>
      <c r="L358" s="5"/>
      <c r="M358" s="5"/>
      <c r="N358" s="51" t="str">
        <f>IF(E358=1,"    ","  , ")&amp;G358&amp;" "&amp;H358&amp;IF(J358="",""," "&amp;J358)&amp;IF(I358="N"," NOT NULL","")&amp;" COMMENT '"&amp;F358&amp;IF(L358="",""," "&amp;L358)&amp;"'"</f>
        <v xml:space="preserve">  , REVISION_YEAR VARCHAR(4) NOT NULL COMMENT '개정 년'</v>
      </c>
    </row>
    <row r="359" spans="1:14" s="51" customFormat="1" x14ac:dyDescent="0.35">
      <c r="A359" s="34">
        <v>365</v>
      </c>
      <c r="B359" s="13" t="str">
        <f>VLOOKUP($C359,table!$B:$D,3,FALSE)</f>
        <v>공통</v>
      </c>
      <c r="C359" s="5" t="s">
        <v>1146</v>
      </c>
      <c r="D359" s="69" t="str">
        <f>VLOOKUP($C359,table!$B:$D,2,FALSE)</f>
        <v>T_ENVIRONMENT_CODE</v>
      </c>
      <c r="E359" s="13">
        <v>5</v>
      </c>
      <c r="F359" s="57" t="s">
        <v>1149</v>
      </c>
      <c r="G359" s="5" t="str">
        <f>VLOOKUP($F359,domain!$B:$D,2,FALSE)</f>
        <v>REVISION_MONTH</v>
      </c>
      <c r="H359" s="5" t="str">
        <f>VLOOKUP($F359,domain!$B:$D,3,FALSE)</f>
        <v>VARCHAR(2)</v>
      </c>
      <c r="I359" s="13" t="s">
        <v>172</v>
      </c>
      <c r="J359" s="5"/>
      <c r="K359" s="13"/>
      <c r="L359" s="5"/>
      <c r="M359" s="5"/>
      <c r="N359" s="51" t="str">
        <f>IF(E359=1,"    ","  , ")&amp;G359&amp;" "&amp;H359&amp;IF(J359="",""," "&amp;J359)&amp;IF(I359="N"," NOT NULL","")&amp;" COMMENT '"&amp;F359&amp;IF(L359="",""," "&amp;L359)&amp;"'"</f>
        <v xml:space="preserve">  , REVISION_MONTH VARCHAR(2) NOT NULL COMMENT '개정 월'</v>
      </c>
    </row>
    <row r="360" spans="1:14" s="51" customFormat="1" x14ac:dyDescent="0.35">
      <c r="A360" s="34">
        <v>366</v>
      </c>
      <c r="B360" s="13" t="str">
        <f>VLOOKUP($C360,table!$B:$D,3,FALSE)</f>
        <v>공통</v>
      </c>
      <c r="C360" s="5" t="s">
        <v>1146</v>
      </c>
      <c r="D360" s="69" t="str">
        <f>VLOOKUP($C360,table!$B:$D,2,FALSE)</f>
        <v>T_ENVIRONMENT_CODE</v>
      </c>
      <c r="E360" s="13">
        <v>6</v>
      </c>
      <c r="F360" s="57" t="s">
        <v>1142</v>
      </c>
      <c r="G360" s="5" t="str">
        <f>VLOOKUP($F360,domain!$B:$D,2,FALSE)</f>
        <v>CODE_KEY</v>
      </c>
      <c r="H360" s="5" t="str">
        <f>VLOOKUP($F360,domain!$B:$D,3,FALSE)</f>
        <v>VARCHAR(16)</v>
      </c>
      <c r="I360" s="13" t="s">
        <v>171</v>
      </c>
      <c r="J360" s="5"/>
      <c r="K360" s="13"/>
      <c r="L360" s="5"/>
      <c r="M360" s="5"/>
      <c r="N360" s="51" t="str">
        <f t="shared" si="9"/>
        <v xml:space="preserve">  , CODE_KEY VARCHAR(16) COMMENT '코드 키'</v>
      </c>
    </row>
    <row r="361" spans="1:14" s="51" customFormat="1" x14ac:dyDescent="0.35">
      <c r="A361" s="34">
        <v>367</v>
      </c>
      <c r="B361" s="13" t="str">
        <f>VLOOKUP($C361,table!$B:$D,3,FALSE)</f>
        <v>공통</v>
      </c>
      <c r="C361" s="5" t="s">
        <v>1146</v>
      </c>
      <c r="D361" s="69" t="str">
        <f>VLOOKUP($C361,table!$B:$D,2,FALSE)</f>
        <v>T_ENVIRONMENT_CODE</v>
      </c>
      <c r="E361" s="13">
        <v>7</v>
      </c>
      <c r="F361" s="57" t="s">
        <v>105</v>
      </c>
      <c r="G361" s="5" t="str">
        <f>VLOOKUP($F361,domain!$B:$D,2,FALSE)</f>
        <v>CODE_NM</v>
      </c>
      <c r="H361" s="5" t="str">
        <f>VLOOKUP($F361,domain!$B:$D,3,FALSE)</f>
        <v>VARCHAR(256)</v>
      </c>
      <c r="I361" s="13" t="s">
        <v>172</v>
      </c>
      <c r="J361" s="5"/>
      <c r="K361" s="13"/>
      <c r="L361" s="5"/>
      <c r="M361" s="5"/>
      <c r="N361" s="51" t="str">
        <f t="shared" si="9"/>
        <v xml:space="preserve">  , CODE_NM VARCHAR(256) NOT NULL COMMENT '코드 명'</v>
      </c>
    </row>
    <row r="362" spans="1:14" s="51" customFormat="1" x14ac:dyDescent="0.35">
      <c r="A362" s="34">
        <v>368</v>
      </c>
      <c r="B362" s="13" t="str">
        <f>VLOOKUP($C362,table!$B:$D,3,FALSE)</f>
        <v>공통</v>
      </c>
      <c r="C362" s="5" t="s">
        <v>1146</v>
      </c>
      <c r="D362" s="69" t="str">
        <f>VLOOKUP($C362,table!$B:$D,2,FALSE)</f>
        <v>T_ENVIRONMENT_CODE</v>
      </c>
      <c r="E362" s="13">
        <v>8</v>
      </c>
      <c r="F362" s="57" t="s">
        <v>107</v>
      </c>
      <c r="G362" s="5" t="str">
        <f>VLOOKUP($F362,domain!$B:$D,2,FALSE)</f>
        <v>CODE_DSC</v>
      </c>
      <c r="H362" s="5" t="str">
        <f>VLOOKUP($F362,domain!$B:$D,3,FALSE)</f>
        <v>VARCHAR(1000)</v>
      </c>
      <c r="I362" s="13" t="s">
        <v>171</v>
      </c>
      <c r="J362" s="5"/>
      <c r="K362" s="13"/>
      <c r="L362" s="5"/>
      <c r="M362" s="5"/>
      <c r="N362" s="51" t="str">
        <f>IF(E362=1,"    ","  , ")&amp;G362&amp;" "&amp;H362&amp;IF(J362="",""," "&amp;J362)&amp;IF(I362="N"," NOT NULL","")&amp;" COMMENT '"&amp;F362&amp;IF(L362="",""," "&amp;L362)&amp;"'"</f>
        <v xml:space="preserve">  , CODE_DSC VARCHAR(1000) COMMENT '코드 설명'</v>
      </c>
    </row>
    <row r="363" spans="1:14" s="51" customFormat="1" x14ac:dyDescent="0.35">
      <c r="A363" s="34">
        <v>369</v>
      </c>
      <c r="B363" s="13" t="str">
        <f>VLOOKUP($C363,table!$B:$D,3,FALSE)</f>
        <v>공통</v>
      </c>
      <c r="C363" s="5" t="s">
        <v>1146</v>
      </c>
      <c r="D363" s="69" t="str">
        <f>VLOOKUP($C363,table!$B:$D,2,FALSE)</f>
        <v>T_ENVIRONMENT_CODE</v>
      </c>
      <c r="E363" s="13">
        <v>9</v>
      </c>
      <c r="F363" s="57" t="s">
        <v>1159</v>
      </c>
      <c r="G363" s="5" t="str">
        <f>VLOOKUP($F363,domain!$B:$D,2,FALSE)</f>
        <v>RPT_MAT_STRUCT</v>
      </c>
      <c r="H363" s="5" t="str">
        <f>VLOOKUP($F363,domain!$B:$D,3,FALSE)</f>
        <v>VARCHAR(1)</v>
      </c>
      <c r="I363" s="13" t="s">
        <v>171</v>
      </c>
      <c r="J363" s="5"/>
      <c r="K363" s="13"/>
      <c r="L363" s="5"/>
      <c r="M363" s="5"/>
      <c r="N363" s="51" t="str">
        <f>IF(E363=1,"    ","  , ")&amp;G363&amp;" "&amp;H363&amp;IF(J363="",""," "&amp;J363)&amp;IF(I363="N"," NOT NULL","")&amp;" COMMENT '"&amp;F363&amp;IF(L363="",""," "&amp;L363)&amp;"'"</f>
        <v xml:space="preserve">  , RPT_MAT_STRUCT VARCHAR(1) COMMENT '포장재질구조증명서'</v>
      </c>
    </row>
    <row r="364" spans="1:14" s="51" customFormat="1" x14ac:dyDescent="0.35">
      <c r="A364" s="34">
        <v>370</v>
      </c>
      <c r="B364" s="13" t="str">
        <f>VLOOKUP($C364,table!$B:$D,3,FALSE)</f>
        <v>공통</v>
      </c>
      <c r="C364" s="5" t="s">
        <v>1146</v>
      </c>
      <c r="D364" s="69" t="str">
        <f>VLOOKUP($C364,table!$B:$D,2,FALSE)</f>
        <v>T_ENVIRONMENT_CODE</v>
      </c>
      <c r="E364" s="13">
        <v>10</v>
      </c>
      <c r="F364" s="57" t="s">
        <v>1171</v>
      </c>
      <c r="G364" s="5" t="str">
        <f>VLOOKUP($F364,domain!$B:$D,2,FALSE)</f>
        <v>RPT_DEV_ANAL</v>
      </c>
      <c r="H364" s="5" t="str">
        <f>VLOOKUP($F364,domain!$B:$D,3,FALSE)</f>
        <v>VARCHAR(1)</v>
      </c>
      <c r="I364" s="13" t="s">
        <v>171</v>
      </c>
      <c r="J364" s="5"/>
      <c r="K364" s="13"/>
      <c r="L364" s="5"/>
      <c r="M364" s="5"/>
      <c r="N364" s="51" t="str">
        <f>IF(E364=1,"    ","  , ")&amp;G364&amp;" "&amp;H364&amp;IF(J364="",""," "&amp;J364)&amp;IF(I364="N"," NOT NULL","")&amp;" COMMENT '"&amp;F364&amp;IF(L364="",""," "&amp;L364)&amp;"'"</f>
        <v xml:space="preserve">  , RPT_DEV_ANAL VARCHAR(1) COMMENT '기기분석증명서'</v>
      </c>
    </row>
    <row r="365" spans="1:14" s="51" customFormat="1" x14ac:dyDescent="0.35">
      <c r="A365" s="34">
        <v>371</v>
      </c>
      <c r="B365" s="13" t="str">
        <f>VLOOKUP($C365,table!$B:$D,3,FALSE)</f>
        <v>공통</v>
      </c>
      <c r="C365" s="5" t="s">
        <v>1146</v>
      </c>
      <c r="D365" s="69" t="str">
        <f>VLOOKUP($C365,table!$B:$D,2,FALSE)</f>
        <v>T_ENVIRONMENT_CODE</v>
      </c>
      <c r="E365" s="13">
        <v>11</v>
      </c>
      <c r="F365" s="57" t="s">
        <v>1174</v>
      </c>
      <c r="G365" s="5" t="str">
        <f>VLOOKUP($F365,domain!$B:$D,2,FALSE)</f>
        <v>RPT_VISUAL_JUDG</v>
      </c>
      <c r="H365" s="5" t="str">
        <f>VLOOKUP($F365,domain!$B:$D,3,FALSE)</f>
        <v>VARCHAR(1)</v>
      </c>
      <c r="I365" s="13" t="s">
        <v>171</v>
      </c>
      <c r="J365" s="5"/>
      <c r="K365" s="13"/>
      <c r="L365" s="5"/>
      <c r="M365" s="5"/>
      <c r="N365" s="51" t="str">
        <f>IF(E365=1,"    ","  , ")&amp;G365&amp;" "&amp;H365&amp;IF(J365="",""," "&amp;J365)&amp;IF(I365="N"," NOT NULL","")&amp;" COMMENT '"&amp;F365&amp;IF(L365="",""," "&amp;L365)&amp;"'"</f>
        <v xml:space="preserve">  , RPT_VISUAL_JUDG VARCHAR(1) COMMENT '육안판정서'</v>
      </c>
    </row>
    <row r="366" spans="1:14" s="51" customFormat="1" x14ac:dyDescent="0.35">
      <c r="A366" s="34">
        <v>372</v>
      </c>
      <c r="B366" s="13" t="str">
        <f>VLOOKUP($C366,table!$B:$D,3,FALSE)</f>
        <v>공통</v>
      </c>
      <c r="C366" s="5" t="s">
        <v>1146</v>
      </c>
      <c r="D366" s="69" t="str">
        <f>VLOOKUP($C366,table!$B:$D,2,FALSE)</f>
        <v>T_ENVIRONMENT_CODE</v>
      </c>
      <c r="E366" s="13">
        <v>12</v>
      </c>
      <c r="F366" s="57" t="s">
        <v>1161</v>
      </c>
      <c r="G366" s="5" t="str">
        <f>VLOOKUP($F366,domain!$B:$D,2,FALSE)</f>
        <v>RPT_TEST</v>
      </c>
      <c r="H366" s="5" t="str">
        <f>VLOOKUP($F366,domain!$B:$D,3,FALSE)</f>
        <v>VARCHAR(1)</v>
      </c>
      <c r="I366" s="13" t="s">
        <v>171</v>
      </c>
      <c r="J366" s="5"/>
      <c r="K366" s="13"/>
      <c r="L366" s="5"/>
      <c r="M366" s="5"/>
      <c r="N366" s="51" t="str">
        <f t="shared" si="9"/>
        <v xml:space="preserve">  , RPT_TEST VARCHAR(1) COMMENT '공인시험성적서'</v>
      </c>
    </row>
    <row r="367" spans="1:14" s="51" customFormat="1" x14ac:dyDescent="0.35">
      <c r="A367" s="34">
        <v>373</v>
      </c>
      <c r="B367" s="13" t="str">
        <f>VLOOKUP($C367,table!$B:$D,3,FALSE)</f>
        <v>공통</v>
      </c>
      <c r="C367" s="5" t="s">
        <v>1146</v>
      </c>
      <c r="D367" s="69" t="str">
        <f>VLOOKUP($C367,table!$B:$D,2,FALSE)</f>
        <v>T_ENVIRONMENT_CODE</v>
      </c>
      <c r="E367" s="13">
        <v>13</v>
      </c>
      <c r="F367" s="57" t="s">
        <v>1163</v>
      </c>
      <c r="G367" s="5" t="str">
        <f>VLOOKUP($F367,domain!$B:$D,2,FALSE)</f>
        <v>RPT_PERMISSION</v>
      </c>
      <c r="H367" s="5" t="str">
        <f>VLOOKUP($F367,domain!$B:$D,3,FALSE)</f>
        <v>VARCHAR(1)</v>
      </c>
      <c r="I367" s="13" t="s">
        <v>171</v>
      </c>
      <c r="J367" s="5"/>
      <c r="K367" s="13"/>
      <c r="L367" s="5"/>
      <c r="M367" s="5"/>
      <c r="N367" s="51" t="str">
        <f>IF(E367=1,"    ","  , ")&amp;G367&amp;" "&amp;H367&amp;IF(J367="",""," "&amp;J367)&amp;IF(I367="N"," NOT NULL","")&amp;" COMMENT '"&amp;F367&amp;IF(L367="",""," "&amp;L367)&amp;"'"</f>
        <v xml:space="preserve">  , RPT_PERMISSION VARCHAR(1) COMMENT '신고허가서류'</v>
      </c>
    </row>
    <row r="368" spans="1:14" s="51" customFormat="1" x14ac:dyDescent="0.35">
      <c r="A368" s="34">
        <v>374</v>
      </c>
      <c r="B368" s="13" t="str">
        <f>VLOOKUP($C368,table!$B:$D,3,FALSE)</f>
        <v>공통</v>
      </c>
      <c r="C368" s="5" t="s">
        <v>1146</v>
      </c>
      <c r="D368" s="69" t="str">
        <f>VLOOKUP($C368,table!$B:$D,2,FALSE)</f>
        <v>T_ENVIRONMENT_CODE</v>
      </c>
      <c r="E368" s="13">
        <v>14</v>
      </c>
      <c r="F368" s="57" t="s">
        <v>1173</v>
      </c>
      <c r="G368" s="5" t="str">
        <f>VLOOKUP($F368,domain!$B:$D,2,FALSE)</f>
        <v>RPT_ETC</v>
      </c>
      <c r="H368" s="5" t="str">
        <f>VLOOKUP($F368,domain!$B:$D,3,FALSE)</f>
        <v>VARCHAR(1)</v>
      </c>
      <c r="I368" s="13" t="s">
        <v>171</v>
      </c>
      <c r="J368" s="5"/>
      <c r="K368" s="13"/>
      <c r="L368" s="5"/>
      <c r="M368" s="5"/>
      <c r="N368" s="51" t="str">
        <f>IF(E368=1,"    ","  , ")&amp;G368&amp;" "&amp;H368&amp;IF(J368="",""," "&amp;J368)&amp;IF(I368="N"," NOT NULL","")&amp;" COMMENT '"&amp;F368&amp;IF(L368="",""," "&amp;L368)&amp;"'"</f>
        <v xml:space="preserve">  , RPT_ETC VARCHAR(1) COMMENT '기타서류'</v>
      </c>
    </row>
    <row r="369" spans="1:14" s="51" customFormat="1" x14ac:dyDescent="0.35">
      <c r="A369" s="34">
        <v>375</v>
      </c>
      <c r="B369" s="13" t="str">
        <f>VLOOKUP($C369,table!$B:$D,3,FALSE)</f>
        <v>공통</v>
      </c>
      <c r="C369" s="5" t="s">
        <v>1146</v>
      </c>
      <c r="D369" s="69" t="str">
        <f>VLOOKUP($C369,table!$B:$D,2,FALSE)</f>
        <v>T_ENVIRONMENT_CODE</v>
      </c>
      <c r="E369" s="13">
        <v>15</v>
      </c>
      <c r="F369" s="57" t="s">
        <v>254</v>
      </c>
      <c r="G369" s="5" t="str">
        <f>VLOOKUP($F369,domain!$B:$D,2,FALSE)</f>
        <v>ORD_SEQ</v>
      </c>
      <c r="H369" s="5" t="str">
        <f>VLOOKUP($F369,domain!$B:$D,3,FALSE)</f>
        <v>NUMERIC(5,0)</v>
      </c>
      <c r="I369" s="13" t="s">
        <v>172</v>
      </c>
      <c r="J369" s="5"/>
      <c r="K369" s="13"/>
      <c r="L369" s="5"/>
      <c r="M369" s="5"/>
      <c r="N369" s="51" t="str">
        <f t="shared" si="9"/>
        <v xml:space="preserve">  , ORD_SEQ NUMERIC(5,0) NOT NULL COMMENT '정렬 순서'</v>
      </c>
    </row>
    <row r="370" spans="1:14" s="51" customFormat="1" x14ac:dyDescent="0.35">
      <c r="A370" s="34">
        <v>376</v>
      </c>
      <c r="B370" s="13" t="str">
        <f>VLOOKUP($C370,table!$B:$D,3,FALSE)</f>
        <v>공통</v>
      </c>
      <c r="C370" s="5" t="s">
        <v>1146</v>
      </c>
      <c r="D370" s="69" t="str">
        <f>VLOOKUP($C370,table!$B:$D,2,FALSE)</f>
        <v>T_ENVIRONMENT_CODE</v>
      </c>
      <c r="E370" s="13">
        <v>16</v>
      </c>
      <c r="F370" s="57" t="s">
        <v>444</v>
      </c>
      <c r="G370" s="5" t="str">
        <f>VLOOKUP($F370,domain!$B:$D,2,FALSE)</f>
        <v>USE_YN</v>
      </c>
      <c r="H370" s="5" t="str">
        <f>VLOOKUP($F370,domain!$B:$D,3,FALSE)</f>
        <v>VARCHAR(1)</v>
      </c>
      <c r="I370" s="13" t="s">
        <v>172</v>
      </c>
      <c r="J370" s="5" t="s">
        <v>759</v>
      </c>
      <c r="K370" s="13"/>
      <c r="L370" s="5"/>
      <c r="M370" s="5"/>
      <c r="N370" s="51" t="str">
        <f t="shared" si="9"/>
        <v xml:space="preserve">  , USE_YN VARCHAR(1) DEFAULT 'Y' NOT NULL COMMENT '사용 여부'</v>
      </c>
    </row>
    <row r="371" spans="1:14" s="51" customFormat="1" x14ac:dyDescent="0.35">
      <c r="A371" s="34">
        <v>377</v>
      </c>
      <c r="B371" s="13" t="str">
        <f>VLOOKUP($C371,table!$B:$D,3,FALSE)</f>
        <v>공통</v>
      </c>
      <c r="C371" s="5" t="s">
        <v>1146</v>
      </c>
      <c r="D371" s="69" t="str">
        <f>VLOOKUP($C371,table!$B:$D,2,FALSE)</f>
        <v>T_ENVIRONMENT_CODE</v>
      </c>
      <c r="E371" s="13">
        <v>17</v>
      </c>
      <c r="F371" s="57" t="s">
        <v>57</v>
      </c>
      <c r="G371" s="5" t="str">
        <f>VLOOKUP($F371,domain!$B:$D,2,FALSE)</f>
        <v>RGST_ID</v>
      </c>
      <c r="H371" s="5" t="str">
        <f>VLOOKUP($F371,domain!$B:$D,3,FALSE)</f>
        <v>VARCHAR(32)</v>
      </c>
      <c r="I371" s="13" t="s">
        <v>172</v>
      </c>
      <c r="J371" s="5"/>
      <c r="K371" s="13"/>
      <c r="L371" s="5"/>
      <c r="M371" s="5"/>
      <c r="N371" s="51" t="str">
        <f t="shared" si="9"/>
        <v xml:space="preserve">  , RGST_ID VARCHAR(32) NOT NULL COMMENT '등록 ID'</v>
      </c>
    </row>
    <row r="372" spans="1:14" s="51" customFormat="1" x14ac:dyDescent="0.35">
      <c r="A372" s="34">
        <v>378</v>
      </c>
      <c r="B372" s="13" t="str">
        <f>VLOOKUP($C372,table!$B:$D,3,FALSE)</f>
        <v>공통</v>
      </c>
      <c r="C372" s="5" t="s">
        <v>1146</v>
      </c>
      <c r="D372" s="69" t="str">
        <f>VLOOKUP($C372,table!$B:$D,2,FALSE)</f>
        <v>T_ENVIRONMENT_CODE</v>
      </c>
      <c r="E372" s="13">
        <v>18</v>
      </c>
      <c r="F372" s="57" t="s">
        <v>377</v>
      </c>
      <c r="G372" s="5" t="str">
        <f>VLOOKUP($F372,domain!$B:$D,2,FALSE)</f>
        <v>RGST_DT</v>
      </c>
      <c r="H372" s="5" t="str">
        <f>VLOOKUP($F372,domain!$B:$D,3,FALSE)</f>
        <v>TIMESTAMP</v>
      </c>
      <c r="I372" s="13" t="s">
        <v>172</v>
      </c>
      <c r="J372" s="5"/>
      <c r="K372" s="13"/>
      <c r="L372" s="5"/>
      <c r="M372" s="5"/>
      <c r="N372" s="51" t="str">
        <f t="shared" si="9"/>
        <v xml:space="preserve">  , RGST_DT TIMESTAMP NOT NULL COMMENT '등록 일시'</v>
      </c>
    </row>
    <row r="373" spans="1:14" s="51" customFormat="1" x14ac:dyDescent="0.35">
      <c r="A373" s="34">
        <v>379</v>
      </c>
      <c r="B373" s="13" t="str">
        <f>VLOOKUP($C373,table!$B:$D,3,FALSE)</f>
        <v>공통</v>
      </c>
      <c r="C373" s="5" t="s">
        <v>1146</v>
      </c>
      <c r="D373" s="69" t="str">
        <f>VLOOKUP($C373,table!$B:$D,2,FALSE)</f>
        <v>T_ENVIRONMENT_CODE</v>
      </c>
      <c r="E373" s="13">
        <v>19</v>
      </c>
      <c r="F373" s="57" t="s">
        <v>84</v>
      </c>
      <c r="G373" s="5" t="str">
        <f>VLOOKUP($F373,domain!$B:$D,2,FALSE)</f>
        <v>MODI_ID</v>
      </c>
      <c r="H373" s="5" t="str">
        <f>VLOOKUP($F373,domain!$B:$D,3,FALSE)</f>
        <v>VARCHAR(32)</v>
      </c>
      <c r="I373" s="13" t="s">
        <v>172</v>
      </c>
      <c r="J373" s="5"/>
      <c r="K373" s="13"/>
      <c r="L373" s="5"/>
      <c r="M373" s="5"/>
      <c r="N373" s="51" t="str">
        <f t="shared" si="9"/>
        <v xml:space="preserve">  , MODI_ID VARCHAR(32) NOT NULL COMMENT '수정 ID'</v>
      </c>
    </row>
    <row r="374" spans="1:14" s="51" customFormat="1" x14ac:dyDescent="0.35">
      <c r="A374" s="34">
        <v>380</v>
      </c>
      <c r="B374" s="13" t="str">
        <f>VLOOKUP($C374,table!$B:$D,3,FALSE)</f>
        <v>공통</v>
      </c>
      <c r="C374" s="5" t="s">
        <v>1146</v>
      </c>
      <c r="D374" s="69" t="str">
        <f>VLOOKUP($C374,table!$B:$D,2,FALSE)</f>
        <v>T_ENVIRONMENT_CODE</v>
      </c>
      <c r="E374" s="13">
        <v>20</v>
      </c>
      <c r="F374" s="57" t="s">
        <v>88</v>
      </c>
      <c r="G374" s="5" t="str">
        <f>VLOOKUP($F374,domain!$B:$D,2,FALSE)</f>
        <v>MODI_DT</v>
      </c>
      <c r="H374" s="5" t="str">
        <f>VLOOKUP($F374,domain!$B:$D,3,FALSE)</f>
        <v>TIMESTAMP</v>
      </c>
      <c r="I374" s="13" t="s">
        <v>172</v>
      </c>
      <c r="J374" s="5"/>
      <c r="K374" s="13"/>
      <c r="L374" s="5"/>
      <c r="M374" s="5"/>
      <c r="N374" s="51" t="str">
        <f t="shared" si="9"/>
        <v xml:space="preserve">  , MODI_DT TIMESTAMP NOT NULL COMMENT '수정 일시'</v>
      </c>
    </row>
    <row r="375" spans="1:14" s="50" customFormat="1" x14ac:dyDescent="0.35">
      <c r="A375" s="92">
        <v>389</v>
      </c>
      <c r="B375" s="114" t="str">
        <f>VLOOKUP($C375,table!$B:$D,3,FALSE)</f>
        <v>공통</v>
      </c>
      <c r="C375" s="43" t="s">
        <v>1111</v>
      </c>
      <c r="D375" s="70" t="str">
        <f>VLOOKUP($C375,table!$B:$D,2,FALSE)</f>
        <v>T_PRODUCT</v>
      </c>
      <c r="E375" s="114">
        <v>1</v>
      </c>
      <c r="F375" s="43" t="s">
        <v>1112</v>
      </c>
      <c r="G375" s="43" t="str">
        <f>VLOOKUP($F375,domain!$B:$D,2,FALSE)</f>
        <v>PRODUCT_ID</v>
      </c>
      <c r="H375" s="43" t="str">
        <f>VLOOKUP($F375,domain!$B:$D,3,FALSE)</f>
        <v>VARCHAR(16)</v>
      </c>
      <c r="I375" s="92" t="s">
        <v>172</v>
      </c>
      <c r="J375" s="43"/>
      <c r="K375" s="92"/>
      <c r="L375" s="43"/>
      <c r="M375" s="43"/>
      <c r="N375" s="50" t="str">
        <f t="shared" ref="N375:N383" si="10">IF(E375=1,"    ","  , ")&amp;G375&amp;" "&amp;H375&amp;IF(J375="",""," "&amp;J375)&amp;IF(I375="N"," NOT NULL","")&amp;" COMMENT '"&amp;F375&amp;IF(L375="",""," "&amp;L375)&amp;"'"</f>
        <v xml:space="preserve">    PRODUCT_ID VARCHAR(16) NOT NULL COMMENT '제품 ID'</v>
      </c>
    </row>
    <row r="376" spans="1:14" s="50" customFormat="1" x14ac:dyDescent="0.35">
      <c r="A376" s="92">
        <v>390</v>
      </c>
      <c r="B376" s="114" t="str">
        <f>VLOOKUP($C376,table!$B:$D,3,FALSE)</f>
        <v>공통</v>
      </c>
      <c r="C376" s="43" t="s">
        <v>1111</v>
      </c>
      <c r="D376" s="70" t="str">
        <f>VLOOKUP($C376,table!$B:$D,2,FALSE)</f>
        <v>T_PRODUCT</v>
      </c>
      <c r="E376" s="114">
        <v>2</v>
      </c>
      <c r="F376" s="43" t="s">
        <v>1113</v>
      </c>
      <c r="G376" s="43" t="str">
        <f>VLOOKUP($F376,domain!$B:$D,2,FALSE)</f>
        <v>PRODUCT_NM</v>
      </c>
      <c r="H376" s="43" t="str">
        <f>VLOOKUP($F376,domain!$B:$D,3,FALSE)</f>
        <v>VARCHAR(4000)</v>
      </c>
      <c r="I376" s="92" t="s">
        <v>172</v>
      </c>
      <c r="J376" s="43"/>
      <c r="K376" s="92"/>
      <c r="L376" s="43"/>
      <c r="M376" s="43"/>
      <c r="N376" s="50" t="str">
        <f t="shared" si="10"/>
        <v xml:space="preserve">  , PRODUCT_NM VARCHAR(4000) NOT NULL COMMENT '제품 명'</v>
      </c>
    </row>
    <row r="377" spans="1:14" s="50" customFormat="1" x14ac:dyDescent="0.35">
      <c r="A377" s="92">
        <v>391</v>
      </c>
      <c r="B377" s="114" t="str">
        <f>VLOOKUP($C377,table!$B:$D,3,FALSE)</f>
        <v>공통</v>
      </c>
      <c r="C377" s="43" t="s">
        <v>1111</v>
      </c>
      <c r="D377" s="70" t="str">
        <f>VLOOKUP($C377,table!$B:$D,2,FALSE)</f>
        <v>T_PRODUCT</v>
      </c>
      <c r="E377" s="114">
        <v>3</v>
      </c>
      <c r="F377" s="43" t="s">
        <v>1974</v>
      </c>
      <c r="G377" s="43" t="str">
        <f>VLOOKUP($F377,domain!$B:$D,2,FALSE)</f>
        <v>PRODUCT_CODE</v>
      </c>
      <c r="H377" s="43" t="str">
        <f>VLOOKUP($F377,domain!$B:$D,3,FALSE)</f>
        <v>VARCHAR(16)</v>
      </c>
      <c r="I377" s="92" t="s">
        <v>172</v>
      </c>
      <c r="J377" s="43"/>
      <c r="K377" s="92"/>
      <c r="L377" s="43"/>
      <c r="M377" s="43"/>
      <c r="N377" s="50" t="str">
        <f t="shared" si="10"/>
        <v xml:space="preserve">  , PRODUCT_CODE VARCHAR(16) NOT NULL COMMENT '제품 코드'</v>
      </c>
    </row>
    <row r="378" spans="1:14" s="50" customFormat="1" x14ac:dyDescent="0.35">
      <c r="A378" s="92">
        <v>392</v>
      </c>
      <c r="B378" s="114" t="str">
        <f>VLOOKUP($C378,table!$B:$D,3,FALSE)</f>
        <v>공통</v>
      </c>
      <c r="C378" s="43" t="s">
        <v>1110</v>
      </c>
      <c r="D378" s="70" t="str">
        <f>VLOOKUP($C378,table!$B:$D,2,FALSE)</f>
        <v>T_PRODUCT</v>
      </c>
      <c r="E378" s="114">
        <v>4</v>
      </c>
      <c r="F378" s="43" t="s">
        <v>1973</v>
      </c>
      <c r="G378" s="43" t="str">
        <f>VLOOKUP($F378,domain!$B:$D,2,FALSE)</f>
        <v>PRODUCT_TYPE</v>
      </c>
      <c r="H378" s="43" t="str">
        <f>VLOOKUP($F378,domain!$B:$D,3,FALSE)</f>
        <v>VARCHAR(2)</v>
      </c>
      <c r="I378" s="92" t="s">
        <v>171</v>
      </c>
      <c r="J378" s="43"/>
      <c r="K378" s="92"/>
      <c r="L378" s="43"/>
      <c r="M378" s="43"/>
      <c r="N378" s="50" t="str">
        <f t="shared" ref="N378" si="11">IF(E378=1,"    ","  , ")&amp;G378&amp;" "&amp;H378&amp;IF(J378="",""," "&amp;J378)&amp;IF(I378="N"," NOT NULL","")&amp;" COMMENT '"&amp;F378&amp;IF(L378="",""," "&amp;L378)&amp;"'"</f>
        <v xml:space="preserve">  , PRODUCT_TYPE VARCHAR(2) COMMENT '제품 타입'</v>
      </c>
    </row>
    <row r="379" spans="1:14" s="50" customFormat="1" x14ac:dyDescent="0.35">
      <c r="A379" s="92">
        <v>393</v>
      </c>
      <c r="B379" s="114" t="str">
        <f>VLOOKUP($C379,table!$B:$D,3,FALSE)</f>
        <v>공통</v>
      </c>
      <c r="C379" s="43" t="s">
        <v>1111</v>
      </c>
      <c r="D379" s="70" t="str">
        <f>VLOOKUP($C379,table!$B:$D,2,FALSE)</f>
        <v>T_PRODUCT</v>
      </c>
      <c r="E379" s="114">
        <v>5</v>
      </c>
      <c r="F379" s="56" t="s">
        <v>444</v>
      </c>
      <c r="G379" s="43" t="str">
        <f>VLOOKUP($F379,domain!$B:$D,2,FALSE)</f>
        <v>USE_YN</v>
      </c>
      <c r="H379" s="43" t="str">
        <f>VLOOKUP($F379,domain!$B:$D,3,FALSE)</f>
        <v>VARCHAR(1)</v>
      </c>
      <c r="I379" s="92" t="s">
        <v>172</v>
      </c>
      <c r="J379" s="43" t="s">
        <v>759</v>
      </c>
      <c r="K379" s="92"/>
      <c r="L379" s="43"/>
      <c r="M379" s="43"/>
      <c r="N379" s="50" t="str">
        <f t="shared" si="10"/>
        <v xml:space="preserve">  , USE_YN VARCHAR(1) DEFAULT 'Y' NOT NULL COMMENT '사용 여부'</v>
      </c>
    </row>
    <row r="380" spans="1:14" s="50" customFormat="1" x14ac:dyDescent="0.35">
      <c r="A380" s="92">
        <v>394</v>
      </c>
      <c r="B380" s="114" t="str">
        <f>VLOOKUP($C380,table!$B:$D,3,FALSE)</f>
        <v>공통</v>
      </c>
      <c r="C380" s="43" t="s">
        <v>1111</v>
      </c>
      <c r="D380" s="70" t="str">
        <f>VLOOKUP($C380,table!$B:$D,2,FALSE)</f>
        <v>T_PRODUCT</v>
      </c>
      <c r="E380" s="114">
        <v>6</v>
      </c>
      <c r="F380" s="56" t="s">
        <v>57</v>
      </c>
      <c r="G380" s="43" t="str">
        <f>VLOOKUP($F380,domain!$B:$D,2,FALSE)</f>
        <v>RGST_ID</v>
      </c>
      <c r="H380" s="43" t="str">
        <f>VLOOKUP($F380,domain!$B:$D,3,FALSE)</f>
        <v>VARCHAR(32)</v>
      </c>
      <c r="I380" s="92" t="s">
        <v>172</v>
      </c>
      <c r="J380" s="43"/>
      <c r="K380" s="92"/>
      <c r="L380" s="43"/>
      <c r="M380" s="43"/>
      <c r="N380" s="50" t="str">
        <f t="shared" si="10"/>
        <v xml:space="preserve">  , RGST_ID VARCHAR(32) NOT NULL COMMENT '등록 ID'</v>
      </c>
    </row>
    <row r="381" spans="1:14" s="50" customFormat="1" x14ac:dyDescent="0.35">
      <c r="A381" s="92">
        <v>395</v>
      </c>
      <c r="B381" s="114" t="str">
        <f>VLOOKUP($C381,table!$B:$D,3,FALSE)</f>
        <v>공통</v>
      </c>
      <c r="C381" s="43" t="s">
        <v>1111</v>
      </c>
      <c r="D381" s="70" t="str">
        <f>VLOOKUP($C381,table!$B:$D,2,FALSE)</f>
        <v>T_PRODUCT</v>
      </c>
      <c r="E381" s="114">
        <v>7</v>
      </c>
      <c r="F381" s="56" t="s">
        <v>377</v>
      </c>
      <c r="G381" s="43" t="str">
        <f>VLOOKUP($F381,domain!$B:$D,2,FALSE)</f>
        <v>RGST_DT</v>
      </c>
      <c r="H381" s="43" t="str">
        <f>VLOOKUP($F381,domain!$B:$D,3,FALSE)</f>
        <v>TIMESTAMP</v>
      </c>
      <c r="I381" s="92" t="s">
        <v>172</v>
      </c>
      <c r="J381" s="43"/>
      <c r="K381" s="92"/>
      <c r="L381" s="43"/>
      <c r="M381" s="43"/>
      <c r="N381" s="50" t="str">
        <f t="shared" si="10"/>
        <v xml:space="preserve">  , RGST_DT TIMESTAMP NOT NULL COMMENT '등록 일시'</v>
      </c>
    </row>
    <row r="382" spans="1:14" s="50" customFormat="1" x14ac:dyDescent="0.35">
      <c r="A382" s="92">
        <v>396</v>
      </c>
      <c r="B382" s="114" t="str">
        <f>VLOOKUP($C382,table!$B:$D,3,FALSE)</f>
        <v>공통</v>
      </c>
      <c r="C382" s="43" t="s">
        <v>1111</v>
      </c>
      <c r="D382" s="70" t="str">
        <f>VLOOKUP($C382,table!$B:$D,2,FALSE)</f>
        <v>T_PRODUCT</v>
      </c>
      <c r="E382" s="114">
        <v>8</v>
      </c>
      <c r="F382" s="56" t="s">
        <v>84</v>
      </c>
      <c r="G382" s="43" t="str">
        <f>VLOOKUP($F382,domain!$B:$D,2,FALSE)</f>
        <v>MODI_ID</v>
      </c>
      <c r="H382" s="43" t="str">
        <f>VLOOKUP($F382,domain!$B:$D,3,FALSE)</f>
        <v>VARCHAR(32)</v>
      </c>
      <c r="I382" s="92" t="s">
        <v>172</v>
      </c>
      <c r="J382" s="43"/>
      <c r="K382" s="92"/>
      <c r="L382" s="43"/>
      <c r="M382" s="43"/>
      <c r="N382" s="50" t="str">
        <f t="shared" si="10"/>
        <v xml:space="preserve">  , MODI_ID VARCHAR(32) NOT NULL COMMENT '수정 ID'</v>
      </c>
    </row>
    <row r="383" spans="1:14" s="50" customFormat="1" x14ac:dyDescent="0.35">
      <c r="A383" s="110">
        <v>397</v>
      </c>
      <c r="B383" s="114" t="str">
        <f>VLOOKUP($C383,table!$B:$D,3,FALSE)</f>
        <v>공통</v>
      </c>
      <c r="C383" s="43" t="s">
        <v>1111</v>
      </c>
      <c r="D383" s="70" t="str">
        <f>VLOOKUP($C383,table!$B:$D,2,FALSE)</f>
        <v>T_PRODUCT</v>
      </c>
      <c r="E383" s="114">
        <v>9</v>
      </c>
      <c r="F383" s="56" t="s">
        <v>88</v>
      </c>
      <c r="G383" s="43" t="str">
        <f>VLOOKUP($F383,domain!$B:$D,2,FALSE)</f>
        <v>MODI_DT</v>
      </c>
      <c r="H383" s="43" t="str">
        <f>VLOOKUP($F383,domain!$B:$D,3,FALSE)</f>
        <v>TIMESTAMP</v>
      </c>
      <c r="I383" s="92" t="s">
        <v>172</v>
      </c>
      <c r="J383" s="43"/>
      <c r="K383" s="92"/>
      <c r="L383" s="43"/>
      <c r="M383" s="43"/>
      <c r="N383" s="50" t="str">
        <f t="shared" si="10"/>
        <v xml:space="preserve">  , MODI_DT TIMESTAMP NOT NULL COMMENT '수정 일시'</v>
      </c>
    </row>
    <row r="384" spans="1:14" s="51" customFormat="1" x14ac:dyDescent="0.35">
      <c r="A384" s="110">
        <v>398</v>
      </c>
      <c r="B384" s="13" t="str">
        <f>VLOOKUP($C384,table!$B:$D,3,FALSE)</f>
        <v>공통</v>
      </c>
      <c r="C384" s="5" t="s">
        <v>1984</v>
      </c>
      <c r="D384" s="69" t="str">
        <f>VLOOKUP($C384,table!$B:$D,2,FALSE)</f>
        <v>T_PRODUCT_PACKAGING</v>
      </c>
      <c r="E384" s="13">
        <v>1</v>
      </c>
      <c r="F384" s="5" t="s">
        <v>2281</v>
      </c>
      <c r="G384" s="5" t="str">
        <f>VLOOKUP($F384,domain!$B:$D,2,FALSE)</f>
        <v>PACKAGING_ID</v>
      </c>
      <c r="H384" s="5" t="str">
        <f>VLOOKUP($F384,domain!$B:$D,3,FALSE)</f>
        <v>VARCHAR(16)</v>
      </c>
      <c r="I384" s="13" t="s">
        <v>172</v>
      </c>
      <c r="J384" s="5"/>
      <c r="K384" s="13"/>
      <c r="L384" s="5"/>
      <c r="M384" s="5"/>
      <c r="N384" s="51" t="str">
        <f t="shared" ref="N384:N416" si="12">IF(E384=1,"    ","  , ")&amp;G384&amp;" "&amp;H384&amp;IF(J384="",""," "&amp;J384)&amp;IF(I384="N"," NOT NULL","")&amp;" COMMENT '"&amp;F384&amp;IF(L384="",""," "&amp;L384)&amp;"'"</f>
        <v xml:space="preserve">    PACKAGING_ID VARCHAR(16) NOT NULL COMMENT '포장 ID'</v>
      </c>
    </row>
    <row r="385" spans="1:14" s="51" customFormat="1" x14ac:dyDescent="0.35">
      <c r="A385" s="110">
        <v>399</v>
      </c>
      <c r="B385" s="13" t="str">
        <f>VLOOKUP($C385,table!$B:$D,3,FALSE)</f>
        <v>공통</v>
      </c>
      <c r="C385" s="5" t="s">
        <v>1984</v>
      </c>
      <c r="D385" s="69" t="str">
        <f>VLOOKUP($C385,table!$B:$D,2,FALSE)</f>
        <v>T_PRODUCT_PACKAGING</v>
      </c>
      <c r="E385" s="13">
        <v>2</v>
      </c>
      <c r="F385" s="5" t="s">
        <v>2285</v>
      </c>
      <c r="G385" s="5" t="str">
        <f>VLOOKUP($F385,domain!$B:$D,2,FALSE)</f>
        <v>PRODUCT_ID</v>
      </c>
      <c r="H385" s="5" t="str">
        <f>VLOOKUP($F385,domain!$B:$D,3,FALSE)</f>
        <v>VARCHAR(16)</v>
      </c>
      <c r="I385" s="13" t="s">
        <v>172</v>
      </c>
      <c r="J385" s="5"/>
      <c r="K385" s="13"/>
      <c r="L385" s="5"/>
      <c r="M385" s="5"/>
      <c r="N385" s="51" t="str">
        <f t="shared" si="12"/>
        <v xml:space="preserve">  , PRODUCT_ID VARCHAR(16) NOT NULL COMMENT '제품 ID'</v>
      </c>
    </row>
    <row r="386" spans="1:14" s="51" customFormat="1" x14ac:dyDescent="0.35">
      <c r="A386" s="110">
        <v>400</v>
      </c>
      <c r="B386" s="13" t="str">
        <f>VLOOKUP($C386,table!$B:$D,3,FALSE)</f>
        <v>공통</v>
      </c>
      <c r="C386" s="5" t="s">
        <v>1984</v>
      </c>
      <c r="D386" s="69" t="str">
        <f>VLOOKUP($C386,table!$B:$D,2,FALSE)</f>
        <v>T_PRODUCT_PACKAGING</v>
      </c>
      <c r="E386" s="13">
        <v>3</v>
      </c>
      <c r="F386" s="5" t="s">
        <v>2311</v>
      </c>
      <c r="G386" s="5" t="str">
        <f>VLOOKUP($F386,domain!$B:$D,2,FALSE)</f>
        <v>PACKAGING_NM</v>
      </c>
      <c r="H386" s="5" t="str">
        <f>VLOOKUP($F386,domain!$B:$D,3,FALSE)</f>
        <v>VARCHAR(256)</v>
      </c>
      <c r="I386" s="13" t="s">
        <v>172</v>
      </c>
      <c r="J386" s="5"/>
      <c r="K386" s="13"/>
      <c r="L386" s="5"/>
      <c r="M386" s="5"/>
      <c r="N386" s="51" t="str">
        <f t="shared" si="12"/>
        <v xml:space="preserve">  , PACKAGING_NM VARCHAR(256) NOT NULL COMMENT '포장 명'</v>
      </c>
    </row>
    <row r="387" spans="1:14" s="51" customFormat="1" x14ac:dyDescent="0.35">
      <c r="A387" s="110">
        <v>401</v>
      </c>
      <c r="B387" s="13" t="str">
        <f>VLOOKUP($C387,table!$B:$D,3,FALSE)</f>
        <v>공통</v>
      </c>
      <c r="C387" s="5" t="s">
        <v>1984</v>
      </c>
      <c r="D387" s="69" t="str">
        <f>VLOOKUP($C387,table!$B:$D,2,FALSE)</f>
        <v>T_PRODUCT_PACKAGING</v>
      </c>
      <c r="E387" s="13">
        <v>4</v>
      </c>
      <c r="F387" s="5" t="s">
        <v>2312</v>
      </c>
      <c r="G387" s="5" t="str">
        <f>VLOOKUP($F387,domain!$B:$D,2,FALSE)</f>
        <v>PACKAGING_DSC</v>
      </c>
      <c r="H387" s="5" t="str">
        <f>VLOOKUP($F387,domain!$B:$D,3,FALSE)</f>
        <v>VARCHAR(4000)</v>
      </c>
      <c r="I387" s="13" t="s">
        <v>171</v>
      </c>
      <c r="J387" s="5"/>
      <c r="K387" s="13"/>
      <c r="L387" s="5"/>
      <c r="M387" s="5"/>
      <c r="N387" s="51" t="str">
        <f t="shared" si="12"/>
        <v xml:space="preserve">  , PACKAGING_DSC VARCHAR(4000) COMMENT '포장 설명'</v>
      </c>
    </row>
    <row r="388" spans="1:14" s="51" customFormat="1" x14ac:dyDescent="0.35">
      <c r="A388" s="110">
        <v>402</v>
      </c>
      <c r="B388" s="13" t="str">
        <f>VLOOKUP($C388,table!$B:$D,3,FALSE)</f>
        <v>공통</v>
      </c>
      <c r="C388" s="5" t="s">
        <v>1984</v>
      </c>
      <c r="D388" s="69" t="str">
        <f>VLOOKUP($C388,table!$B:$D,2,FALSE)</f>
        <v>T_PRODUCT_PACKAGING</v>
      </c>
      <c r="E388" s="13">
        <v>5</v>
      </c>
      <c r="F388" s="5" t="s">
        <v>2286</v>
      </c>
      <c r="G388" s="5" t="str">
        <f>VLOOKUP($F388,domain!$B:$D,2,FALSE)</f>
        <v>PACKAGING_ORDER</v>
      </c>
      <c r="H388" s="5" t="str">
        <f>VLOOKUP($F388,domain!$B:$D,3,FALSE)</f>
        <v>VARCHAR(1)</v>
      </c>
      <c r="I388" s="13" t="s">
        <v>172</v>
      </c>
      <c r="J388" s="5"/>
      <c r="K388" s="13"/>
      <c r="L388" s="5"/>
      <c r="M388" s="5"/>
      <c r="N388" s="51" t="str">
        <f t="shared" si="12"/>
        <v xml:space="preserve">  , PACKAGING_ORDER VARCHAR(1) NOT NULL COMMENT '포장 차수'</v>
      </c>
    </row>
    <row r="389" spans="1:14" s="51" customFormat="1" x14ac:dyDescent="0.35">
      <c r="A389" s="110">
        <v>403</v>
      </c>
      <c r="B389" s="13" t="str">
        <f>VLOOKUP($C389,table!$B:$D,3,FALSE)</f>
        <v>공통</v>
      </c>
      <c r="C389" s="5" t="s">
        <v>1984</v>
      </c>
      <c r="D389" s="69" t="str">
        <f>VLOOKUP($C389,table!$B:$D,2,FALSE)</f>
        <v>T_PRODUCT_PACKAGING</v>
      </c>
      <c r="E389" s="13">
        <v>6</v>
      </c>
      <c r="F389" s="5" t="s">
        <v>2287</v>
      </c>
      <c r="G389" s="5" t="str">
        <f>VLOOKUP($F389,domain!$B:$D,2,FALSE)</f>
        <v>MAT_TYPE</v>
      </c>
      <c r="H389" s="5" t="str">
        <f>VLOOKUP($F389,domain!$B:$D,3,FALSE)</f>
        <v>VARCHAR(16)</v>
      </c>
      <c r="I389" s="13" t="s">
        <v>171</v>
      </c>
      <c r="J389" s="5"/>
      <c r="K389" s="13"/>
      <c r="L389" s="5"/>
      <c r="M389" s="5"/>
      <c r="N389" s="51" t="str">
        <f t="shared" si="12"/>
        <v xml:space="preserve">  , MAT_TYPE VARCHAR(16) COMMENT '재질 유형'</v>
      </c>
    </row>
    <row r="390" spans="1:14" s="51" customFormat="1" x14ac:dyDescent="0.35">
      <c r="A390" s="110">
        <v>404</v>
      </c>
      <c r="B390" s="13" t="str">
        <f>VLOOKUP($C390,table!$B:$D,3,FALSE)</f>
        <v>공통</v>
      </c>
      <c r="C390" s="5" t="s">
        <v>1984</v>
      </c>
      <c r="D390" s="69" t="str">
        <f>VLOOKUP($C390,table!$B:$D,2,FALSE)</f>
        <v>T_PRODUCT_PACKAGING</v>
      </c>
      <c r="E390" s="13">
        <v>7</v>
      </c>
      <c r="F390" s="5" t="s">
        <v>2288</v>
      </c>
      <c r="G390" s="5" t="str">
        <f>VLOOKUP($F390,domain!$B:$D,2,FALSE)</f>
        <v>PART_TYPE</v>
      </c>
      <c r="H390" s="5" t="str">
        <f>VLOOKUP($F390,domain!$B:$D,3,FALSE)</f>
        <v>VARCHAR(16)</v>
      </c>
      <c r="I390" s="13" t="s">
        <v>171</v>
      </c>
      <c r="J390" s="5"/>
      <c r="K390" s="13"/>
      <c r="L390" s="5"/>
      <c r="M390" s="5"/>
      <c r="N390" s="51" t="str">
        <f t="shared" si="12"/>
        <v xml:space="preserve">  , PART_TYPE VARCHAR(16) COMMENT '부위 유형'</v>
      </c>
    </row>
    <row r="391" spans="1:14" s="51" customFormat="1" x14ac:dyDescent="0.35">
      <c r="A391" s="110">
        <v>405</v>
      </c>
      <c r="B391" s="13" t="str">
        <f>VLOOKUP($C391,table!$B:$D,3,FALSE)</f>
        <v>공통</v>
      </c>
      <c r="C391" s="5" t="s">
        <v>1984</v>
      </c>
      <c r="D391" s="69" t="str">
        <f>VLOOKUP($C391,table!$B:$D,2,FALSE)</f>
        <v>T_PRODUCT_PACKAGING</v>
      </c>
      <c r="E391" s="13">
        <v>8</v>
      </c>
      <c r="F391" s="5" t="s">
        <v>2289</v>
      </c>
      <c r="G391" s="5" t="str">
        <f>VLOOKUP($F391,domain!$B:$D,2,FALSE)</f>
        <v>MAT_INFO</v>
      </c>
      <c r="H391" s="5" t="str">
        <f>VLOOKUP($F391,domain!$B:$D,3,FALSE)</f>
        <v>VARCHAR(16)</v>
      </c>
      <c r="I391" s="13" t="s">
        <v>171</v>
      </c>
      <c r="J391" s="5"/>
      <c r="K391" s="13"/>
      <c r="L391" s="5"/>
      <c r="M391" s="5"/>
      <c r="N391" s="51" t="str">
        <f t="shared" si="12"/>
        <v xml:space="preserve">  , MAT_INFO VARCHAR(16) COMMENT '재질 정보'</v>
      </c>
    </row>
    <row r="392" spans="1:14" s="51" customFormat="1" x14ac:dyDescent="0.35">
      <c r="A392" s="110">
        <v>406</v>
      </c>
      <c r="B392" s="13" t="str">
        <f>VLOOKUP($C392,table!$B:$D,3,FALSE)</f>
        <v>공통</v>
      </c>
      <c r="C392" s="5" t="s">
        <v>1984</v>
      </c>
      <c r="D392" s="69" t="str">
        <f>VLOOKUP($C392,table!$B:$D,2,FALSE)</f>
        <v>T_PRODUCT_PACKAGING</v>
      </c>
      <c r="E392" s="13">
        <v>9</v>
      </c>
      <c r="F392" s="5" t="s">
        <v>2290</v>
      </c>
      <c r="G392" s="5" t="str">
        <f>VLOOKUP($F392,domain!$B:$D,2,FALSE)</f>
        <v>WEIGHT</v>
      </c>
      <c r="H392" s="5" t="str">
        <f>VLOOKUP($F392,domain!$B:$D,3,FALSE)</f>
        <v>VARCHAR(16)</v>
      </c>
      <c r="I392" s="13" t="s">
        <v>171</v>
      </c>
      <c r="J392" s="5"/>
      <c r="K392" s="13"/>
      <c r="L392" s="5"/>
      <c r="M392" s="5"/>
      <c r="N392" s="51" t="str">
        <f t="shared" ref="N392:N394" si="13">IF(E392=1,"    ","  , ")&amp;G392&amp;" "&amp;H392&amp;IF(J392="",""," "&amp;J392)&amp;IF(I392="N"," NOT NULL","")&amp;" COMMENT '"&amp;F392&amp;IF(L392="",""," "&amp;L392)&amp;"'"</f>
        <v xml:space="preserve">  , WEIGHT VARCHAR(16) COMMENT '중량'</v>
      </c>
    </row>
    <row r="393" spans="1:14" s="51" customFormat="1" x14ac:dyDescent="0.35">
      <c r="A393" s="110">
        <v>407</v>
      </c>
      <c r="B393" s="13" t="str">
        <f>VLOOKUP($C393,table!$B:$D,3,FALSE)</f>
        <v>공통</v>
      </c>
      <c r="C393" s="5" t="s">
        <v>1984</v>
      </c>
      <c r="D393" s="69" t="str">
        <f>VLOOKUP($C393,table!$B:$D,2,FALSE)</f>
        <v>T_PRODUCT_PACKAGING</v>
      </c>
      <c r="E393" s="13">
        <v>10</v>
      </c>
      <c r="F393" s="5" t="s">
        <v>2291</v>
      </c>
      <c r="G393" s="5" t="str">
        <f>VLOOKUP($F393,domain!$B:$D,2,FALSE)</f>
        <v>STANDARD</v>
      </c>
      <c r="H393" s="5" t="str">
        <f>VLOOKUP($F393,domain!$B:$D,3,FALSE)</f>
        <v>VARCHAR(16)</v>
      </c>
      <c r="I393" s="13" t="s">
        <v>171</v>
      </c>
      <c r="J393" s="5"/>
      <c r="K393" s="13"/>
      <c r="L393" s="5"/>
      <c r="M393" s="5"/>
      <c r="N393" s="51" t="str">
        <f t="shared" si="13"/>
        <v xml:space="preserve">  , STANDARD VARCHAR(16) COMMENT '규격'</v>
      </c>
    </row>
    <row r="394" spans="1:14" s="51" customFormat="1" x14ac:dyDescent="0.35">
      <c r="A394" s="110">
        <v>408</v>
      </c>
      <c r="B394" s="13" t="str">
        <f>VLOOKUP($C394,table!$B:$D,3,FALSE)</f>
        <v>공통</v>
      </c>
      <c r="C394" s="5" t="s">
        <v>1984</v>
      </c>
      <c r="D394" s="69" t="str">
        <f>VLOOKUP($C394,table!$B:$D,2,FALSE)</f>
        <v>T_PRODUCT_PACKAGING</v>
      </c>
      <c r="E394" s="13">
        <v>11</v>
      </c>
      <c r="F394" s="5" t="s">
        <v>2292</v>
      </c>
      <c r="G394" s="5" t="str">
        <f>VLOOKUP($F394,domain!$B:$D,2,FALSE)</f>
        <v>COLOR</v>
      </c>
      <c r="H394" s="5" t="str">
        <f>VLOOKUP($F394,domain!$B:$D,3,FALSE)</f>
        <v>VARCHAR(16)</v>
      </c>
      <c r="I394" s="13" t="s">
        <v>171</v>
      </c>
      <c r="J394" s="5"/>
      <c r="K394" s="13"/>
      <c r="L394" s="5"/>
      <c r="M394" s="5"/>
      <c r="N394" s="51" t="str">
        <f t="shared" si="13"/>
        <v xml:space="preserve">  , COLOR VARCHAR(16) COMMENT '색상'</v>
      </c>
    </row>
    <row r="395" spans="1:14" s="51" customFormat="1" x14ac:dyDescent="0.35">
      <c r="A395" s="110">
        <v>409</v>
      </c>
      <c r="B395" s="13" t="str">
        <f>VLOOKUP($C395,table!$B:$D,3,FALSE)</f>
        <v>공통</v>
      </c>
      <c r="C395" s="5" t="s">
        <v>1984</v>
      </c>
      <c r="D395" s="69" t="str">
        <f>VLOOKUP($C395,table!$B:$D,2,FALSE)</f>
        <v>T_PRODUCT_PACKAGING</v>
      </c>
      <c r="E395" s="13">
        <v>12</v>
      </c>
      <c r="F395" s="5" t="s">
        <v>2293</v>
      </c>
      <c r="G395" s="5" t="str">
        <f>VLOOKUP($F395,domain!$B:$D,2,FALSE)</f>
        <v>ADD_EXPLAN</v>
      </c>
      <c r="H395" s="5" t="str">
        <f>VLOOKUP($F395,domain!$B:$D,3,FALSE)</f>
        <v>VARCHAR(4000)</v>
      </c>
      <c r="I395" s="13" t="s">
        <v>171</v>
      </c>
      <c r="J395" s="5"/>
      <c r="K395" s="13"/>
      <c r="L395" s="5"/>
      <c r="M395" s="5"/>
      <c r="N395" s="51" t="str">
        <f t="shared" si="12"/>
        <v xml:space="preserve">  , ADD_EXPLAN VARCHAR(4000) COMMENT '추가설명'</v>
      </c>
    </row>
    <row r="396" spans="1:14" s="51" customFormat="1" x14ac:dyDescent="0.35">
      <c r="A396" s="110">
        <v>410</v>
      </c>
      <c r="B396" s="13" t="str">
        <f>VLOOKUP($C396,table!$B:$D,3,FALSE)</f>
        <v>공통</v>
      </c>
      <c r="C396" s="5" t="s">
        <v>1984</v>
      </c>
      <c r="D396" s="69" t="str">
        <f>VLOOKUP($C396,table!$B:$D,2,FALSE)</f>
        <v>T_PRODUCT_PACKAGING</v>
      </c>
      <c r="E396" s="13">
        <v>13</v>
      </c>
      <c r="F396" s="5" t="s">
        <v>2294</v>
      </c>
      <c r="G396" s="5" t="str">
        <f>VLOOKUP($F396,domain!$B:$D,2,FALSE)</f>
        <v>MAT_FILE_ID</v>
      </c>
      <c r="H396" s="5" t="str">
        <f>VLOOKUP($F396,domain!$B:$D,3,FALSE)</f>
        <v>VARCHAR(16)</v>
      </c>
      <c r="I396" s="13" t="s">
        <v>171</v>
      </c>
      <c r="J396" s="5"/>
      <c r="K396" s="13"/>
      <c r="L396" s="5"/>
      <c r="M396" s="5"/>
      <c r="N396" s="51" t="str">
        <f t="shared" ref="N396" si="14">IF(E396=1,"    ","  , ")&amp;G396&amp;" "&amp;H396&amp;IF(J396="",""," "&amp;J396)&amp;IF(I396="N"," NOT NULL","")&amp;" COMMENT '"&amp;F396&amp;IF(L396="",""," "&amp;L396)&amp;"'"</f>
        <v xml:space="preserve">  , MAT_FILE_ID VARCHAR(16) COMMENT '재질증명 파일 ID'</v>
      </c>
    </row>
    <row r="397" spans="1:14" s="51" customFormat="1" x14ac:dyDescent="0.35">
      <c r="A397" s="110">
        <v>411</v>
      </c>
      <c r="B397" s="13" t="str">
        <f>VLOOKUP($C397,table!$B:$D,3,FALSE)</f>
        <v>공통</v>
      </c>
      <c r="C397" s="5" t="s">
        <v>1984</v>
      </c>
      <c r="D397" s="69" t="str">
        <f>VLOOKUP($C397,table!$B:$D,2,FALSE)</f>
        <v>T_PRODUCT_PACKAGING</v>
      </c>
      <c r="E397" s="13">
        <v>14</v>
      </c>
      <c r="F397" s="5" t="s">
        <v>2207</v>
      </c>
      <c r="G397" s="5" t="str">
        <f>VLOOKUP($F397,domain!$B:$D,2,FALSE)</f>
        <v>SUPPLIER_CODE</v>
      </c>
      <c r="H397" s="5" t="str">
        <f>VLOOKUP($F397,domain!$B:$D,3,FALSE)</f>
        <v>VARCHAR(16)</v>
      </c>
      <c r="I397" s="13" t="s">
        <v>172</v>
      </c>
      <c r="J397" s="5"/>
      <c r="K397" s="13"/>
      <c r="L397" s="5"/>
      <c r="M397" s="5"/>
      <c r="N397" s="51" t="str">
        <f t="shared" si="12"/>
        <v xml:space="preserve">  , SUPPLIER_CODE VARCHAR(16) NOT NULL COMMENT '공급 업체 코드'</v>
      </c>
    </row>
    <row r="398" spans="1:14" s="51" customFormat="1" x14ac:dyDescent="0.35">
      <c r="A398" s="110">
        <v>412</v>
      </c>
      <c r="B398" s="13" t="str">
        <f>VLOOKUP($C398,table!$B:$D,3,FALSE)</f>
        <v>공통</v>
      </c>
      <c r="C398" s="5" t="s">
        <v>1984</v>
      </c>
      <c r="D398" s="69" t="str">
        <f>VLOOKUP($C398,table!$B:$D,2,FALSE)</f>
        <v>T_PRODUCT_PACKAGING</v>
      </c>
      <c r="E398" s="13">
        <v>15</v>
      </c>
      <c r="F398" s="57" t="s">
        <v>444</v>
      </c>
      <c r="G398" s="5" t="str">
        <f>VLOOKUP($F398,domain!$B:$D,2,FALSE)</f>
        <v>USE_YN</v>
      </c>
      <c r="H398" s="5" t="str">
        <f>VLOOKUP($F398,domain!$B:$D,3,FALSE)</f>
        <v>VARCHAR(1)</v>
      </c>
      <c r="I398" s="13" t="s">
        <v>171</v>
      </c>
      <c r="J398" s="5" t="s">
        <v>759</v>
      </c>
      <c r="K398" s="13"/>
      <c r="L398" s="5"/>
      <c r="M398" s="5"/>
      <c r="N398" s="51" t="str">
        <f t="shared" si="12"/>
        <v xml:space="preserve">  , USE_YN VARCHAR(1) DEFAULT 'Y' COMMENT '사용 여부'</v>
      </c>
    </row>
    <row r="399" spans="1:14" s="51" customFormat="1" x14ac:dyDescent="0.35">
      <c r="A399" s="110">
        <v>413</v>
      </c>
      <c r="B399" s="13" t="str">
        <f>VLOOKUP($C399,table!$B:$D,3,FALSE)</f>
        <v>공통</v>
      </c>
      <c r="C399" s="5" t="s">
        <v>1984</v>
      </c>
      <c r="D399" s="69" t="str">
        <f>VLOOKUP($C399,table!$B:$D,2,FALSE)</f>
        <v>T_PRODUCT_PACKAGING</v>
      </c>
      <c r="E399" s="13">
        <v>16</v>
      </c>
      <c r="F399" s="57" t="s">
        <v>57</v>
      </c>
      <c r="G399" s="5" t="str">
        <f>VLOOKUP($F399,domain!$B:$D,2,FALSE)</f>
        <v>RGST_ID</v>
      </c>
      <c r="H399" s="5" t="str">
        <f>VLOOKUP($F399,domain!$B:$D,3,FALSE)</f>
        <v>VARCHAR(32)</v>
      </c>
      <c r="I399" s="13" t="s">
        <v>172</v>
      </c>
      <c r="J399" s="5"/>
      <c r="K399" s="13"/>
      <c r="L399" s="5"/>
      <c r="M399" s="5"/>
      <c r="N399" s="51" t="str">
        <f t="shared" si="12"/>
        <v xml:space="preserve">  , RGST_ID VARCHAR(32) NOT NULL COMMENT '등록 ID'</v>
      </c>
    </row>
    <row r="400" spans="1:14" s="51" customFormat="1" x14ac:dyDescent="0.35">
      <c r="A400" s="110">
        <v>414</v>
      </c>
      <c r="B400" s="13" t="str">
        <f>VLOOKUP($C400,table!$B:$D,3,FALSE)</f>
        <v>공통</v>
      </c>
      <c r="C400" s="5" t="s">
        <v>1984</v>
      </c>
      <c r="D400" s="69" t="str">
        <f>VLOOKUP($C400,table!$B:$D,2,FALSE)</f>
        <v>T_PRODUCT_PACKAGING</v>
      </c>
      <c r="E400" s="13">
        <v>17</v>
      </c>
      <c r="F400" s="57" t="s">
        <v>377</v>
      </c>
      <c r="G400" s="5" t="str">
        <f>VLOOKUP($F400,domain!$B:$D,2,FALSE)</f>
        <v>RGST_DT</v>
      </c>
      <c r="H400" s="5" t="str">
        <f>VLOOKUP($F400,domain!$B:$D,3,FALSE)</f>
        <v>TIMESTAMP</v>
      </c>
      <c r="I400" s="13" t="s">
        <v>172</v>
      </c>
      <c r="J400" s="5"/>
      <c r="K400" s="13"/>
      <c r="L400" s="5"/>
      <c r="M400" s="5"/>
      <c r="N400" s="51" t="str">
        <f t="shared" si="12"/>
        <v xml:space="preserve">  , RGST_DT TIMESTAMP NOT NULL COMMENT '등록 일시'</v>
      </c>
    </row>
    <row r="401" spans="1:14" s="51" customFormat="1" x14ac:dyDescent="0.35">
      <c r="A401" s="110">
        <v>415</v>
      </c>
      <c r="B401" s="13" t="str">
        <f>VLOOKUP($C401,table!$B:$D,3,FALSE)</f>
        <v>공통</v>
      </c>
      <c r="C401" s="5" t="s">
        <v>1984</v>
      </c>
      <c r="D401" s="69" t="str">
        <f>VLOOKUP($C401,table!$B:$D,2,FALSE)</f>
        <v>T_PRODUCT_PACKAGING</v>
      </c>
      <c r="E401" s="13">
        <v>18</v>
      </c>
      <c r="F401" s="57" t="s">
        <v>84</v>
      </c>
      <c r="G401" s="5" t="str">
        <f>VLOOKUP($F401,domain!$B:$D,2,FALSE)</f>
        <v>MODI_ID</v>
      </c>
      <c r="H401" s="5" t="str">
        <f>VLOOKUP($F401,domain!$B:$D,3,FALSE)</f>
        <v>VARCHAR(32)</v>
      </c>
      <c r="I401" s="13" t="s">
        <v>172</v>
      </c>
      <c r="J401" s="5"/>
      <c r="K401" s="13"/>
      <c r="L401" s="5"/>
      <c r="M401" s="5"/>
      <c r="N401" s="51" t="str">
        <f t="shared" si="12"/>
        <v xml:space="preserve">  , MODI_ID VARCHAR(32) NOT NULL COMMENT '수정 ID'</v>
      </c>
    </row>
    <row r="402" spans="1:14" s="51" customFormat="1" x14ac:dyDescent="0.35">
      <c r="A402" s="110">
        <v>416</v>
      </c>
      <c r="B402" s="13" t="str">
        <f>VLOOKUP($C402,table!$B:$D,3,FALSE)</f>
        <v>공통</v>
      </c>
      <c r="C402" s="5" t="s">
        <v>1984</v>
      </c>
      <c r="D402" s="69" t="str">
        <f>VLOOKUP($C402,table!$B:$D,2,FALSE)</f>
        <v>T_PRODUCT_PACKAGING</v>
      </c>
      <c r="E402" s="13">
        <v>19</v>
      </c>
      <c r="F402" s="57" t="s">
        <v>88</v>
      </c>
      <c r="G402" s="5" t="str">
        <f>VLOOKUP($F402,domain!$B:$D,2,FALSE)</f>
        <v>MODI_DT</v>
      </c>
      <c r="H402" s="5" t="str">
        <f>VLOOKUP($F402,domain!$B:$D,3,FALSE)</f>
        <v>TIMESTAMP</v>
      </c>
      <c r="I402" s="13" t="s">
        <v>172</v>
      </c>
      <c r="J402" s="5"/>
      <c r="K402" s="13"/>
      <c r="L402" s="5"/>
      <c r="M402" s="5"/>
      <c r="N402" s="51" t="str">
        <f t="shared" si="12"/>
        <v xml:space="preserve">  , MODI_DT TIMESTAMP NOT NULL COMMENT '수정 일시'</v>
      </c>
    </row>
    <row r="403" spans="1:14" x14ac:dyDescent="0.35">
      <c r="A403" s="110">
        <v>417</v>
      </c>
      <c r="B403" s="13" t="str">
        <f>VLOOKUP($C403,table!$B:$D,3,FALSE)</f>
        <v>공통</v>
      </c>
      <c r="C403" s="5" t="s">
        <v>2253</v>
      </c>
      <c r="D403" s="69" t="str">
        <f>VLOOKUP($C403,table!$B:$D,2,FALSE)</f>
        <v>T_API_PRODUCT_PACKAGE</v>
      </c>
      <c r="E403" s="34">
        <v>1</v>
      </c>
      <c r="F403" s="2" t="s">
        <v>2258</v>
      </c>
      <c r="G403" s="5" t="str">
        <f>VLOOKUP($F403,domain!$B:$D,2,FALSE)</f>
        <v>API_KEY</v>
      </c>
      <c r="H403" s="5" t="str">
        <f>VLOOKUP($F403,domain!$B:$D,3,FALSE)</f>
        <v>VARCHAR(32)</v>
      </c>
      <c r="I403" s="13" t="s">
        <v>172</v>
      </c>
      <c r="J403" s="2"/>
      <c r="K403" s="34"/>
      <c r="L403" s="2"/>
      <c r="M403" s="2"/>
      <c r="N403" s="51" t="str">
        <f t="shared" si="12"/>
        <v xml:space="preserve">    API_KEY VARCHAR(32) NOT NULL COMMENT 'API_KEY'</v>
      </c>
    </row>
    <row r="404" spans="1:14" s="26" customFormat="1" x14ac:dyDescent="0.35">
      <c r="A404" s="110">
        <v>418</v>
      </c>
      <c r="B404" s="13" t="str">
        <f>VLOOKUP($C404,table!$B:$D,3,FALSE)</f>
        <v>공통</v>
      </c>
      <c r="C404" s="5" t="s">
        <v>2253</v>
      </c>
      <c r="D404" s="69" t="str">
        <f>VLOOKUP($C404,table!$B:$D,2,FALSE)</f>
        <v>T_API_PRODUCT_PACKAGE</v>
      </c>
      <c r="E404" s="34">
        <v>2</v>
      </c>
      <c r="F404" s="2" t="s">
        <v>1985</v>
      </c>
      <c r="G404" s="5" t="str">
        <f>VLOOKUP($F404,domain!$B:$D,2,FALSE)</f>
        <v>PACKAGING_ID</v>
      </c>
      <c r="H404" s="5" t="str">
        <f>VLOOKUP($F404,domain!$B:$D,3,FALSE)</f>
        <v>VARCHAR(16)</v>
      </c>
      <c r="I404" s="13" t="s">
        <v>171</v>
      </c>
      <c r="J404" s="2"/>
      <c r="K404" s="34"/>
      <c r="L404" s="2"/>
      <c r="M404" s="2"/>
      <c r="N404" s="51" t="str">
        <f t="shared" ref="N404" si="15">IF(E404=1,"    ","  , ")&amp;G404&amp;" "&amp;H404&amp;IF(J404="",""," "&amp;J404)&amp;IF(I404="N"," NOT NULL","")&amp;" COMMENT '"&amp;F404&amp;IF(L404="",""," "&amp;L404)&amp;"'"</f>
        <v xml:space="preserve">  , PACKAGING_ID VARCHAR(16) COMMENT '포장 ID'</v>
      </c>
    </row>
    <row r="405" spans="1:14" x14ac:dyDescent="0.35">
      <c r="A405" s="110">
        <v>419</v>
      </c>
      <c r="B405" s="13" t="str">
        <f>VLOOKUP($C405,table!$B:$D,3,FALSE)</f>
        <v>공통</v>
      </c>
      <c r="C405" s="5" t="s">
        <v>2253</v>
      </c>
      <c r="D405" s="69" t="str">
        <f>VLOOKUP($C405,table!$B:$D,2,FALSE)</f>
        <v>T_API_PRODUCT_PACKAGE</v>
      </c>
      <c r="E405" s="34">
        <v>3</v>
      </c>
      <c r="F405" s="2" t="s">
        <v>2261</v>
      </c>
      <c r="G405" s="5" t="str">
        <f>VLOOKUP($F405,domain!$B:$D,2,FALSE)</f>
        <v>TO_COMPANY_CODE</v>
      </c>
      <c r="H405" s="5" t="str">
        <f>VLOOKUP($F405,domain!$B:$D,3,FALSE)</f>
        <v>VARCHAR(16)</v>
      </c>
      <c r="I405" s="13" t="s">
        <v>172</v>
      </c>
      <c r="J405" s="2"/>
      <c r="K405" s="34"/>
      <c r="L405" s="2"/>
      <c r="M405" s="2"/>
      <c r="N405" s="51" t="str">
        <f t="shared" si="12"/>
        <v xml:space="preserve">  , TO_COMPANY_CODE VARCHAR(16) NOT NULL COMMENT '받는 회사 코드'</v>
      </c>
    </row>
    <row r="406" spans="1:14" s="26" customFormat="1" x14ac:dyDescent="0.35">
      <c r="A406" s="110">
        <v>420</v>
      </c>
      <c r="B406" s="13" t="str">
        <f>VLOOKUP($C406,table!$B:$D,3,FALSE)</f>
        <v>공통</v>
      </c>
      <c r="C406" s="5" t="s">
        <v>2253</v>
      </c>
      <c r="D406" s="69" t="str">
        <f>VLOOKUP($C406,table!$B:$D,2,FALSE)</f>
        <v>T_API_PRODUCT_PACKAGE</v>
      </c>
      <c r="E406" s="34">
        <v>4</v>
      </c>
      <c r="F406" s="2" t="s">
        <v>2262</v>
      </c>
      <c r="G406" s="5" t="str">
        <f>VLOOKUP($F406,domain!$B:$D,2,FALSE)</f>
        <v>TO_COMPANY_NM</v>
      </c>
      <c r="H406" s="5" t="str">
        <f>VLOOKUP($F406,domain!$B:$D,3,FALSE)</f>
        <v>VARCHAR(256)</v>
      </c>
      <c r="I406" s="13" t="s">
        <v>172</v>
      </c>
      <c r="J406" s="2"/>
      <c r="K406" s="34"/>
      <c r="L406" s="2"/>
      <c r="M406" s="2"/>
      <c r="N406" s="51" t="str">
        <f t="shared" ref="N406:N407" si="16">IF(E406=1,"    ","  , ")&amp;G406&amp;" "&amp;H406&amp;IF(J406="",""," "&amp;J406)&amp;IF(I406="N"," NOT NULL","")&amp;" COMMENT '"&amp;F406&amp;IF(L406="",""," "&amp;L406)&amp;"'"</f>
        <v xml:space="preserve">  , TO_COMPANY_NM VARCHAR(256) NOT NULL COMMENT '받는 회사 명'</v>
      </c>
    </row>
    <row r="407" spans="1:14" s="26" customFormat="1" x14ac:dyDescent="0.35">
      <c r="A407" s="110">
        <v>421</v>
      </c>
      <c r="B407" s="13" t="str">
        <f>VLOOKUP($C407,table!$B:$D,3,FALSE)</f>
        <v>공통</v>
      </c>
      <c r="C407" s="5" t="s">
        <v>2253</v>
      </c>
      <c r="D407" s="69" t="str">
        <f>VLOOKUP($C407,table!$B:$D,2,FALSE)</f>
        <v>T_API_PRODUCT_PACKAGE</v>
      </c>
      <c r="E407" s="34">
        <v>5</v>
      </c>
      <c r="F407" s="2" t="s">
        <v>2263</v>
      </c>
      <c r="G407" s="5" t="str">
        <f>VLOOKUP($F407,domain!$B:$D,2,FALSE)</f>
        <v>FROM_COMPANY_CODE</v>
      </c>
      <c r="H407" s="5" t="str">
        <f>VLOOKUP($F407,domain!$B:$D,3,FALSE)</f>
        <v>VARCHAR(16)</v>
      </c>
      <c r="I407" s="13" t="s">
        <v>172</v>
      </c>
      <c r="J407" s="2"/>
      <c r="K407" s="34"/>
      <c r="L407" s="2"/>
      <c r="M407" s="2"/>
      <c r="N407" s="51" t="str">
        <f t="shared" si="16"/>
        <v xml:space="preserve">  , FROM_COMPANY_CODE VARCHAR(16) NOT NULL COMMENT '보내는 회사 코드'</v>
      </c>
    </row>
    <row r="408" spans="1:14" x14ac:dyDescent="0.35">
      <c r="A408" s="110">
        <v>422</v>
      </c>
      <c r="B408" s="13" t="str">
        <f>VLOOKUP($C408,table!$B:$D,3,FALSE)</f>
        <v>공통</v>
      </c>
      <c r="C408" s="5" t="s">
        <v>2253</v>
      </c>
      <c r="D408" s="69" t="str">
        <f>VLOOKUP($C408,table!$B:$D,2,FALSE)</f>
        <v>T_API_PRODUCT_PACKAGE</v>
      </c>
      <c r="E408" s="34">
        <v>6</v>
      </c>
      <c r="F408" s="2" t="s">
        <v>2264</v>
      </c>
      <c r="G408" s="5" t="str">
        <f>VLOOKUP($F408,domain!$B:$D,2,FALSE)</f>
        <v>FROM_COMPANY_NM</v>
      </c>
      <c r="H408" s="5" t="str">
        <f>VLOOKUP($F408,domain!$B:$D,3,FALSE)</f>
        <v>VARCHAR(256)</v>
      </c>
      <c r="I408" s="13" t="s">
        <v>172</v>
      </c>
      <c r="J408" s="2"/>
      <c r="K408" s="34"/>
      <c r="L408" s="2"/>
      <c r="M408" s="2"/>
      <c r="N408" s="51" t="str">
        <f t="shared" si="12"/>
        <v xml:space="preserve">  , FROM_COMPANY_NM VARCHAR(256) NOT NULL COMMENT '보내는 회사 명'</v>
      </c>
    </row>
    <row r="409" spans="1:14" s="26" customFormat="1" x14ac:dyDescent="0.35">
      <c r="A409" s="110">
        <v>423</v>
      </c>
      <c r="B409" s="13" t="str">
        <f>VLOOKUP($C409,table!$B:$D,3,FALSE)</f>
        <v>공통</v>
      </c>
      <c r="C409" s="5" t="s">
        <v>2253</v>
      </c>
      <c r="D409" s="69" t="str">
        <f>VLOOKUP($C409,table!$B:$D,2,FALSE)</f>
        <v>T_API_PRODUCT_PACKAGE</v>
      </c>
      <c r="E409" s="34">
        <v>7</v>
      </c>
      <c r="F409" s="2" t="s">
        <v>1130</v>
      </c>
      <c r="G409" s="5" t="str">
        <f>VLOOKUP($F409,domain!$B:$D,2,FALSE)</f>
        <v>MANAGER_ID</v>
      </c>
      <c r="H409" s="5" t="str">
        <f>VLOOKUP($F409,domain!$B:$D,3,FALSE)</f>
        <v>VARCHAR(16)</v>
      </c>
      <c r="I409" s="13" t="s">
        <v>172</v>
      </c>
      <c r="J409" s="2"/>
      <c r="K409" s="34"/>
      <c r="L409" s="2"/>
      <c r="M409" s="2"/>
      <c r="N409" s="51" t="str">
        <f t="shared" ref="N409:N410" si="17">IF(E409=1,"    ","  , ")&amp;G409&amp;" "&amp;H409&amp;IF(J409="",""," "&amp;J409)&amp;IF(I409="N"," NOT NULL","")&amp;" COMMENT '"&amp;F409&amp;IF(L409="",""," "&amp;L409)&amp;"'"</f>
        <v xml:space="preserve">  , MANAGER_ID VARCHAR(16) NOT NULL COMMENT '담당자 ID'</v>
      </c>
    </row>
    <row r="410" spans="1:14" s="26" customFormat="1" x14ac:dyDescent="0.35">
      <c r="A410" s="110">
        <v>424</v>
      </c>
      <c r="B410" s="13" t="str">
        <f>VLOOKUP($C410,table!$B:$D,3,FALSE)</f>
        <v>공통</v>
      </c>
      <c r="C410" s="5" t="s">
        <v>2253</v>
      </c>
      <c r="D410" s="69" t="str">
        <f>VLOOKUP($C410,table!$B:$D,2,FALSE)</f>
        <v>T_API_PRODUCT_PACKAGE</v>
      </c>
      <c r="E410" s="34">
        <v>8</v>
      </c>
      <c r="F410" s="2" t="s">
        <v>1131</v>
      </c>
      <c r="G410" s="5" t="str">
        <f>VLOOKUP($F410,domain!$B:$D,2,FALSE)</f>
        <v>MANAGER_NM</v>
      </c>
      <c r="H410" s="5" t="str">
        <f>VLOOKUP($F410,domain!$B:$D,3,FALSE)</f>
        <v>VARCHAR(256)</v>
      </c>
      <c r="I410" s="13" t="s">
        <v>172</v>
      </c>
      <c r="J410" s="2"/>
      <c r="K410" s="34"/>
      <c r="L410" s="2"/>
      <c r="M410" s="2"/>
      <c r="N410" s="51" t="str">
        <f t="shared" si="17"/>
        <v xml:space="preserve">  , MANAGER_NM VARCHAR(256) NOT NULL COMMENT '담당자 명'</v>
      </c>
    </row>
    <row r="411" spans="1:14" s="26" customFormat="1" x14ac:dyDescent="0.35">
      <c r="A411" s="110">
        <v>425</v>
      </c>
      <c r="B411" s="13" t="str">
        <f>VLOOKUP($C411,table!$B:$D,3,FALSE)</f>
        <v>공통</v>
      </c>
      <c r="C411" s="5" t="s">
        <v>2253</v>
      </c>
      <c r="D411" s="69" t="str">
        <f>VLOOKUP($C411,table!$B:$D,2,FALSE)</f>
        <v>T_API_PRODUCT_PACKAGE</v>
      </c>
      <c r="E411" s="34">
        <v>9</v>
      </c>
      <c r="F411" s="2" t="s">
        <v>1133</v>
      </c>
      <c r="G411" s="5" t="str">
        <f>VLOOKUP($F411,domain!$B:$D,2,FALSE)</f>
        <v>MANAGER_MAIL</v>
      </c>
      <c r="H411" s="5" t="str">
        <f>VLOOKUP($F411,domain!$B:$D,3,FALSE)</f>
        <v>VARCHAR(256)</v>
      </c>
      <c r="I411" s="13" t="s">
        <v>172</v>
      </c>
      <c r="J411" s="2"/>
      <c r="K411" s="34"/>
      <c r="L411" s="2"/>
      <c r="M411" s="2"/>
      <c r="N411" s="51" t="str">
        <f t="shared" si="12"/>
        <v xml:space="preserve">  , MANAGER_MAIL VARCHAR(256) NOT NULL COMMENT '담당자 메일'</v>
      </c>
    </row>
    <row r="412" spans="1:14" s="51" customFormat="1" x14ac:dyDescent="0.35">
      <c r="A412" s="110">
        <v>426</v>
      </c>
      <c r="B412" s="13" t="str">
        <f>VLOOKUP($C412,table!$B:$D,3,FALSE)</f>
        <v>공통</v>
      </c>
      <c r="C412" s="5" t="s">
        <v>2253</v>
      </c>
      <c r="D412" s="69" t="str">
        <f>VLOOKUP($C412,table!$B:$D,2,FALSE)</f>
        <v>T_API_PRODUCT_PACKAGE</v>
      </c>
      <c r="E412" s="34">
        <v>10</v>
      </c>
      <c r="F412" s="5" t="s">
        <v>444</v>
      </c>
      <c r="G412" s="5" t="str">
        <f>VLOOKUP($F412,domain!$B:$D,2,FALSE)</f>
        <v>USE_YN</v>
      </c>
      <c r="H412" s="5" t="str">
        <f>VLOOKUP($F412,domain!$B:$D,3,FALSE)</f>
        <v>VARCHAR(1)</v>
      </c>
      <c r="I412" s="13" t="s">
        <v>171</v>
      </c>
      <c r="J412" s="5" t="s">
        <v>759</v>
      </c>
      <c r="K412" s="13"/>
      <c r="L412" s="5"/>
      <c r="M412" s="5"/>
      <c r="N412" s="51" t="str">
        <f t="shared" si="12"/>
        <v xml:space="preserve">  , USE_YN VARCHAR(1) DEFAULT 'Y' COMMENT '사용 여부'</v>
      </c>
    </row>
    <row r="413" spans="1:14" s="51" customFormat="1" x14ac:dyDescent="0.35">
      <c r="A413" s="110">
        <v>427</v>
      </c>
      <c r="B413" s="13" t="str">
        <f>VLOOKUP($C413,table!$B:$D,3,FALSE)</f>
        <v>공통</v>
      </c>
      <c r="C413" s="5" t="s">
        <v>2253</v>
      </c>
      <c r="D413" s="69" t="str">
        <f>VLOOKUP($C413,table!$B:$D,2,FALSE)</f>
        <v>T_API_PRODUCT_PACKAGE</v>
      </c>
      <c r="E413" s="34">
        <v>11</v>
      </c>
      <c r="F413" s="57" t="s">
        <v>57</v>
      </c>
      <c r="G413" s="5" t="str">
        <f>VLOOKUP($F413,domain!$B:$D,2,FALSE)</f>
        <v>RGST_ID</v>
      </c>
      <c r="H413" s="5" t="str">
        <f>VLOOKUP($F413,domain!$B:$D,3,FALSE)</f>
        <v>VARCHAR(32)</v>
      </c>
      <c r="I413" s="13" t="s">
        <v>172</v>
      </c>
      <c r="J413" s="5"/>
      <c r="K413" s="13"/>
      <c r="L413" s="5"/>
      <c r="M413" s="5"/>
      <c r="N413" s="51" t="str">
        <f t="shared" si="12"/>
        <v xml:space="preserve">  , RGST_ID VARCHAR(32) NOT NULL COMMENT '등록 ID'</v>
      </c>
    </row>
    <row r="414" spans="1:14" s="51" customFormat="1" x14ac:dyDescent="0.35">
      <c r="A414" s="110">
        <v>428</v>
      </c>
      <c r="B414" s="13" t="str">
        <f>VLOOKUP($C414,table!$B:$D,3,FALSE)</f>
        <v>공통</v>
      </c>
      <c r="C414" s="5" t="s">
        <v>2253</v>
      </c>
      <c r="D414" s="69" t="str">
        <f>VLOOKUP($C414,table!$B:$D,2,FALSE)</f>
        <v>T_API_PRODUCT_PACKAGE</v>
      </c>
      <c r="E414" s="34">
        <v>12</v>
      </c>
      <c r="F414" s="57" t="s">
        <v>377</v>
      </c>
      <c r="G414" s="5" t="str">
        <f>VLOOKUP($F414,domain!$B:$D,2,FALSE)</f>
        <v>RGST_DT</v>
      </c>
      <c r="H414" s="5" t="str">
        <f>VLOOKUP($F414,domain!$B:$D,3,FALSE)</f>
        <v>TIMESTAMP</v>
      </c>
      <c r="I414" s="13" t="s">
        <v>172</v>
      </c>
      <c r="J414" s="5"/>
      <c r="K414" s="13"/>
      <c r="L414" s="5"/>
      <c r="M414" s="5"/>
      <c r="N414" s="51" t="str">
        <f t="shared" si="12"/>
        <v xml:space="preserve">  , RGST_DT TIMESTAMP NOT NULL COMMENT '등록 일시'</v>
      </c>
    </row>
    <row r="415" spans="1:14" s="51" customFormat="1" x14ac:dyDescent="0.35">
      <c r="A415" s="110">
        <v>429</v>
      </c>
      <c r="B415" s="13" t="str">
        <f>VLOOKUP($C415,table!$B:$D,3,FALSE)</f>
        <v>공통</v>
      </c>
      <c r="C415" s="5" t="s">
        <v>2253</v>
      </c>
      <c r="D415" s="69" t="str">
        <f>VLOOKUP($C415,table!$B:$D,2,FALSE)</f>
        <v>T_API_PRODUCT_PACKAGE</v>
      </c>
      <c r="E415" s="34">
        <v>13</v>
      </c>
      <c r="F415" s="57" t="s">
        <v>84</v>
      </c>
      <c r="G415" s="5" t="str">
        <f>VLOOKUP($F415,domain!$B:$D,2,FALSE)</f>
        <v>MODI_ID</v>
      </c>
      <c r="H415" s="5" t="str">
        <f>VLOOKUP($F415,domain!$B:$D,3,FALSE)</f>
        <v>VARCHAR(32)</v>
      </c>
      <c r="I415" s="13" t="s">
        <v>172</v>
      </c>
      <c r="J415" s="5"/>
      <c r="K415" s="13"/>
      <c r="L415" s="5"/>
      <c r="M415" s="5"/>
      <c r="N415" s="51" t="str">
        <f t="shared" si="12"/>
        <v xml:space="preserve">  , MODI_ID VARCHAR(32) NOT NULL COMMENT '수정 ID'</v>
      </c>
    </row>
    <row r="416" spans="1:14" s="51" customFormat="1" x14ac:dyDescent="0.35">
      <c r="A416" s="110">
        <v>430</v>
      </c>
      <c r="B416" s="13" t="str">
        <f>VLOOKUP($C416,table!$B:$D,3,FALSE)</f>
        <v>공통</v>
      </c>
      <c r="C416" s="5" t="s">
        <v>2253</v>
      </c>
      <c r="D416" s="69" t="str">
        <f>VLOOKUP($C416,table!$B:$D,2,FALSE)</f>
        <v>T_API_PRODUCT_PACKAGE</v>
      </c>
      <c r="E416" s="34">
        <v>14</v>
      </c>
      <c r="F416" s="57" t="s">
        <v>88</v>
      </c>
      <c r="G416" s="5" t="str">
        <f>VLOOKUP($F416,domain!$B:$D,2,FALSE)</f>
        <v>MODI_DT</v>
      </c>
      <c r="H416" s="5" t="str">
        <f>VLOOKUP($F416,domain!$B:$D,3,FALSE)</f>
        <v>TIMESTAMP</v>
      </c>
      <c r="I416" s="13" t="s">
        <v>172</v>
      </c>
      <c r="J416" s="5"/>
      <c r="K416" s="13"/>
      <c r="L416" s="5"/>
      <c r="M416" s="5"/>
      <c r="N416" s="51" t="str">
        <f t="shared" si="12"/>
        <v xml:space="preserve">  , MODI_DT TIMESTAMP NOT NULL COMMENT '수정 일시'</v>
      </c>
    </row>
    <row r="417" spans="1:14" s="51" customFormat="1" x14ac:dyDescent="0.35">
      <c r="A417" s="110">
        <v>431</v>
      </c>
      <c r="B417" s="13" t="str">
        <f>VLOOKUP($C417,table!$B:$D,3,FALSE)</f>
        <v>공통</v>
      </c>
      <c r="C417" s="5" t="s">
        <v>2304</v>
      </c>
      <c r="D417" s="69" t="str">
        <f>VLOOKUP($C417,table!$B:$D,2,FALSE)</f>
        <v>T_PROD_PACK_SELF</v>
      </c>
      <c r="E417" s="34">
        <v>1</v>
      </c>
      <c r="F417" s="57" t="s">
        <v>2306</v>
      </c>
      <c r="G417" s="5" t="str">
        <f>VLOOKUP($F417,domain!$B:$D,2,FALSE)</f>
        <v>SELF_DIG_ID</v>
      </c>
      <c r="H417" s="5" t="str">
        <f>VLOOKUP($F417,domain!$B:$D,3,FALSE)</f>
        <v>VARCHAR(16)</v>
      </c>
      <c r="I417" s="13" t="s">
        <v>172</v>
      </c>
      <c r="J417" s="5"/>
      <c r="K417" s="13"/>
      <c r="L417" s="5"/>
      <c r="M417" s="5"/>
      <c r="N417" s="51" t="str">
        <f t="shared" ref="N417" si="18">IF(E417=1,"    ","  , ")&amp;G417&amp;" "&amp;H417&amp;IF(J417="",""," "&amp;J417)&amp;IF(I417="N"," NOT NULL","")&amp;" COMMENT '"&amp;F417&amp;IF(L417="",""," "&amp;L417)&amp;"'"</f>
        <v xml:space="preserve">    SELF_DIG_ID VARCHAR(16) NOT NULL COMMENT '자가진단 ID'</v>
      </c>
    </row>
    <row r="418" spans="1:14" s="51" customFormat="1" x14ac:dyDescent="0.35">
      <c r="A418" s="110">
        <v>432</v>
      </c>
      <c r="B418" s="13" t="str">
        <f>VLOOKUP($C418,table!$B:$D,3,FALSE)</f>
        <v>공통</v>
      </c>
      <c r="C418" s="5" t="s">
        <v>2304</v>
      </c>
      <c r="D418" s="69" t="str">
        <f>VLOOKUP($C418,table!$B:$D,2,FALSE)</f>
        <v>T_PROD_PACK_SELF</v>
      </c>
      <c r="E418" s="34">
        <v>2</v>
      </c>
      <c r="F418" s="57" t="s">
        <v>2309</v>
      </c>
      <c r="G418" s="5" t="str">
        <f>VLOOKUP($F418,domain!$B:$D,2,FALSE)</f>
        <v>SELF_ENV_RESULT</v>
      </c>
      <c r="H418" s="5" t="str">
        <f>VLOOKUP($F418,domain!$B:$D,3,FALSE)</f>
        <v>VARCHAR(16)</v>
      </c>
      <c r="I418" s="13" t="s">
        <v>172</v>
      </c>
      <c r="J418" s="5"/>
      <c r="K418" s="13"/>
      <c r="L418" s="5"/>
      <c r="M418" s="5"/>
      <c r="N418" s="51" t="str">
        <f t="shared" ref="N418:N424" si="19">IF(E418=1,"    ","  , ")&amp;G418&amp;" "&amp;H418&amp;IF(J418="",""," "&amp;J418)&amp;IF(I418="N"," NOT NULL","")&amp;" COMMENT '"&amp;F418&amp;IF(L418="",""," "&amp;L418)&amp;"'"</f>
        <v xml:space="preserve">  , SELF_ENV_RESULT VARCHAR(16) NOT NULL COMMENT '자가진단 환경부 결과'</v>
      </c>
    </row>
    <row r="419" spans="1:14" s="51" customFormat="1" x14ac:dyDescent="0.35">
      <c r="A419" s="110">
        <v>433</v>
      </c>
      <c r="B419" s="13" t="str">
        <f>VLOOKUP($C419,table!$B:$D,3,FALSE)</f>
        <v>공통</v>
      </c>
      <c r="C419" s="5" t="s">
        <v>2304</v>
      </c>
      <c r="D419" s="69" t="str">
        <f>VLOOKUP($C419,table!$B:$D,2,FALSE)</f>
        <v>T_PROD_PACK_SELF</v>
      </c>
      <c r="E419" s="34">
        <v>3</v>
      </c>
      <c r="F419" s="57" t="s">
        <v>2310</v>
      </c>
      <c r="G419" s="5" t="str">
        <f>VLOOKUP($F419,domain!$B:$D,2,FALSE)</f>
        <v>PACKAGING_ORDER</v>
      </c>
      <c r="H419" s="5" t="str">
        <f>VLOOKUP($F419,domain!$B:$D,3,FALSE)</f>
        <v>VARCHAR(1)</v>
      </c>
      <c r="I419" s="13" t="s">
        <v>172</v>
      </c>
      <c r="J419" s="5"/>
      <c r="K419" s="13"/>
      <c r="L419" s="5"/>
      <c r="M419" s="5"/>
      <c r="N419" s="51" t="str">
        <f t="shared" ref="N419" si="20">IF(E419=1,"    ","  , ")&amp;G419&amp;" "&amp;H419&amp;IF(J419="",""," "&amp;J419)&amp;IF(I419="N"," NOT NULL","")&amp;" COMMENT '"&amp;F419&amp;IF(L419="",""," "&amp;L419)&amp;"'"</f>
        <v xml:space="preserve">  , PACKAGING_ORDER VARCHAR(1) NOT NULL COMMENT '포장 차수'</v>
      </c>
    </row>
    <row r="420" spans="1:14" s="51" customFormat="1" x14ac:dyDescent="0.35">
      <c r="A420" s="110">
        <v>434</v>
      </c>
      <c r="B420" s="13" t="str">
        <f>VLOOKUP($C420,table!$B:$D,3,FALSE)</f>
        <v>공통</v>
      </c>
      <c r="C420" s="5" t="s">
        <v>2304</v>
      </c>
      <c r="D420" s="69" t="str">
        <f>VLOOKUP($C420,table!$B:$D,2,FALSE)</f>
        <v>T_PROD_PACK_SELF</v>
      </c>
      <c r="E420" s="34">
        <v>4</v>
      </c>
      <c r="F420" s="57" t="s">
        <v>1112</v>
      </c>
      <c r="G420" s="5" t="str">
        <f>VLOOKUP($F420,domain!$B:$D,2,FALSE)</f>
        <v>PRODUCT_ID</v>
      </c>
      <c r="H420" s="5" t="str">
        <f>VLOOKUP($F420,domain!$B:$D,3,FALSE)</f>
        <v>VARCHAR(16)</v>
      </c>
      <c r="I420" s="13" t="s">
        <v>172</v>
      </c>
      <c r="J420" s="5"/>
      <c r="K420" s="13"/>
      <c r="L420" s="5"/>
      <c r="M420" s="5"/>
      <c r="N420" s="51" t="str">
        <f t="shared" si="19"/>
        <v xml:space="preserve">  , PRODUCT_ID VARCHAR(16) NOT NULL COMMENT '제품 ID'</v>
      </c>
    </row>
    <row r="421" spans="1:14" s="51" customFormat="1" x14ac:dyDescent="0.35">
      <c r="A421" s="110">
        <v>435</v>
      </c>
      <c r="B421" s="13" t="str">
        <f>VLOOKUP($C421,table!$B:$D,3,FALSE)</f>
        <v>공통</v>
      </c>
      <c r="C421" s="5" t="s">
        <v>2304</v>
      </c>
      <c r="D421" s="69" t="str">
        <f>VLOOKUP($C421,table!$B:$D,2,FALSE)</f>
        <v>T_PROD_PACK_SELF</v>
      </c>
      <c r="E421" s="34">
        <v>5</v>
      </c>
      <c r="F421" s="57" t="s">
        <v>57</v>
      </c>
      <c r="G421" s="5" t="str">
        <f>VLOOKUP($F421,domain!$B:$D,2,FALSE)</f>
        <v>RGST_ID</v>
      </c>
      <c r="H421" s="5" t="str">
        <f>VLOOKUP($F421,domain!$B:$D,3,FALSE)</f>
        <v>VARCHAR(32)</v>
      </c>
      <c r="I421" s="13" t="s">
        <v>172</v>
      </c>
      <c r="J421" s="5"/>
      <c r="K421" s="13"/>
      <c r="L421" s="5"/>
      <c r="M421" s="5"/>
      <c r="N421" s="51" t="str">
        <f t="shared" si="19"/>
        <v xml:space="preserve">  , RGST_ID VARCHAR(32) NOT NULL COMMENT '등록 ID'</v>
      </c>
    </row>
    <row r="422" spans="1:14" s="51" customFormat="1" x14ac:dyDescent="0.35">
      <c r="A422" s="110">
        <v>436</v>
      </c>
      <c r="B422" s="13" t="str">
        <f>VLOOKUP($C422,table!$B:$D,3,FALSE)</f>
        <v>공통</v>
      </c>
      <c r="C422" s="5" t="s">
        <v>2304</v>
      </c>
      <c r="D422" s="69" t="str">
        <f>VLOOKUP($C422,table!$B:$D,2,FALSE)</f>
        <v>T_PROD_PACK_SELF</v>
      </c>
      <c r="E422" s="34">
        <v>6</v>
      </c>
      <c r="F422" s="57" t="s">
        <v>377</v>
      </c>
      <c r="G422" s="5" t="str">
        <f>VLOOKUP($F422,domain!$B:$D,2,FALSE)</f>
        <v>RGST_DT</v>
      </c>
      <c r="H422" s="5" t="str">
        <f>VLOOKUP($F422,domain!$B:$D,3,FALSE)</f>
        <v>TIMESTAMP</v>
      </c>
      <c r="I422" s="13" t="s">
        <v>172</v>
      </c>
      <c r="J422" s="5"/>
      <c r="K422" s="13"/>
      <c r="L422" s="5"/>
      <c r="M422" s="5"/>
      <c r="N422" s="51" t="str">
        <f t="shared" si="19"/>
        <v xml:space="preserve">  , RGST_DT TIMESTAMP NOT NULL COMMENT '등록 일시'</v>
      </c>
    </row>
    <row r="423" spans="1:14" s="51" customFormat="1" x14ac:dyDescent="0.35">
      <c r="A423" s="110">
        <v>437</v>
      </c>
      <c r="B423" s="13" t="str">
        <f>VLOOKUP($C423,table!$B:$D,3,FALSE)</f>
        <v>공통</v>
      </c>
      <c r="C423" s="5" t="s">
        <v>2304</v>
      </c>
      <c r="D423" s="69" t="str">
        <f>VLOOKUP($C423,table!$B:$D,2,FALSE)</f>
        <v>T_PROD_PACK_SELF</v>
      </c>
      <c r="E423" s="34">
        <v>7</v>
      </c>
      <c r="F423" s="57" t="s">
        <v>84</v>
      </c>
      <c r="G423" s="5" t="str">
        <f>VLOOKUP($F423,domain!$B:$D,2,FALSE)</f>
        <v>MODI_ID</v>
      </c>
      <c r="H423" s="5" t="str">
        <f>VLOOKUP($F423,domain!$B:$D,3,FALSE)</f>
        <v>VARCHAR(32)</v>
      </c>
      <c r="I423" s="13" t="s">
        <v>172</v>
      </c>
      <c r="J423" s="5"/>
      <c r="K423" s="13"/>
      <c r="L423" s="5"/>
      <c r="M423" s="5"/>
      <c r="N423" s="51" t="str">
        <f t="shared" si="19"/>
        <v xml:space="preserve">  , MODI_ID VARCHAR(32) NOT NULL COMMENT '수정 ID'</v>
      </c>
    </row>
    <row r="424" spans="1:14" s="51" customFormat="1" x14ac:dyDescent="0.35">
      <c r="A424" s="110">
        <v>438</v>
      </c>
      <c r="B424" s="13" t="str">
        <f>VLOOKUP($C424,table!$B:$D,3,FALSE)</f>
        <v>공통</v>
      </c>
      <c r="C424" s="5" t="s">
        <v>2304</v>
      </c>
      <c r="D424" s="69" t="str">
        <f>VLOOKUP($C424,table!$B:$D,2,FALSE)</f>
        <v>T_PROD_PACK_SELF</v>
      </c>
      <c r="E424" s="34">
        <v>8</v>
      </c>
      <c r="F424" s="57" t="s">
        <v>88</v>
      </c>
      <c r="G424" s="5" t="str">
        <f>VLOOKUP($F424,domain!$B:$D,2,FALSE)</f>
        <v>MODI_DT</v>
      </c>
      <c r="H424" s="5" t="str">
        <f>VLOOKUP($F424,domain!$B:$D,3,FALSE)</f>
        <v>TIMESTAMP</v>
      </c>
      <c r="I424" s="13" t="s">
        <v>172</v>
      </c>
      <c r="J424" s="5"/>
      <c r="K424" s="13"/>
      <c r="L424" s="5"/>
      <c r="M424" s="5"/>
      <c r="N424" s="51" t="str">
        <f t="shared" si="19"/>
        <v xml:space="preserve">  , MODI_DT TIMESTAMP NOT NULL COMMENT '수정 일시'</v>
      </c>
    </row>
    <row r="425" spans="1:14" s="51" customFormat="1" x14ac:dyDescent="0.35">
      <c r="A425" s="56">
        <v>439</v>
      </c>
      <c r="B425" s="115" t="str">
        <f>VLOOKUP($C425,table!$B:$D,3,FALSE)</f>
        <v>공통</v>
      </c>
      <c r="C425" s="56" t="s">
        <v>2342</v>
      </c>
      <c r="D425" s="56" t="str">
        <f>VLOOKUP($C425,table!$B:$D,2,FALSE)</f>
        <v>T_ENVIRON_PRICE</v>
      </c>
      <c r="E425" s="115">
        <v>1</v>
      </c>
      <c r="F425" s="56" t="s">
        <v>53</v>
      </c>
      <c r="G425" s="5" t="str">
        <f>VLOOKUP($F425,domain!$B:$D,2,FALSE)</f>
        <v>GROUP_ID</v>
      </c>
      <c r="H425" s="5" t="str">
        <f>VLOOKUP($F425,domain!$B:$D,3,FALSE)</f>
        <v>VARCHAR(64)</v>
      </c>
      <c r="I425" s="13" t="s">
        <v>172</v>
      </c>
      <c r="J425" s="5"/>
      <c r="K425" s="13"/>
      <c r="L425" s="5"/>
      <c r="M425" s="5"/>
      <c r="N425" s="51" t="str">
        <f t="shared" ref="N425:N443" si="21">IF(E425=1,"    ","  , ")&amp;G425&amp;" "&amp;H425&amp;IF(J425="",""," "&amp;J425)&amp;IF(I425="N"," NOT NULL","")&amp;" COMMENT '"&amp;F425&amp;IF(L425="",""," "&amp;L425)&amp;"'"</f>
        <v xml:space="preserve">    GROUP_ID VARCHAR(64) NOT NULL COMMENT '그룹 ID'</v>
      </c>
    </row>
    <row r="426" spans="1:14" x14ac:dyDescent="0.35">
      <c r="A426" s="56">
        <v>440</v>
      </c>
      <c r="B426" s="115" t="str">
        <f>VLOOKUP($C426,table!$B:$D,3,FALSE)</f>
        <v>공통</v>
      </c>
      <c r="C426" s="56" t="s">
        <v>2342</v>
      </c>
      <c r="D426" s="56" t="str">
        <f>VLOOKUP($C426,table!$B:$D,2,FALSE)</f>
        <v>T_ENVIRON_PRICE</v>
      </c>
      <c r="E426" s="115">
        <v>2</v>
      </c>
      <c r="F426" s="56" t="s">
        <v>103</v>
      </c>
      <c r="G426" s="5" t="str">
        <f>VLOOKUP($F426,domain!$B:$D,2,FALSE)</f>
        <v>CODE_ID</v>
      </c>
      <c r="H426" s="5" t="str">
        <f>VLOOKUP($F426,domain!$B:$D,3,FALSE)</f>
        <v>VARCHAR(64)</v>
      </c>
      <c r="I426" s="13" t="s">
        <v>172</v>
      </c>
      <c r="J426" s="2"/>
      <c r="K426" s="34"/>
      <c r="L426" s="2"/>
      <c r="M426" s="2"/>
      <c r="N426" s="51" t="str">
        <f t="shared" si="21"/>
        <v xml:space="preserve">  , CODE_ID VARCHAR(64) NOT NULL COMMENT '코드 ID'</v>
      </c>
    </row>
    <row r="427" spans="1:14" s="51" customFormat="1" x14ac:dyDescent="0.35">
      <c r="A427" s="56">
        <v>441</v>
      </c>
      <c r="B427" s="115" t="str">
        <f>VLOOKUP($C427,table!$B:$D,3,FALSE)</f>
        <v>공통</v>
      </c>
      <c r="C427" s="56" t="s">
        <v>2342</v>
      </c>
      <c r="D427" s="56" t="str">
        <f>VLOOKUP($C427,table!$B:$D,2,FALSE)</f>
        <v>T_ENVIRON_PRICE</v>
      </c>
      <c r="E427" s="115">
        <v>3</v>
      </c>
      <c r="F427" s="56" t="s">
        <v>1142</v>
      </c>
      <c r="G427" s="5" t="str">
        <f>VLOOKUP($F427,domain!$B:$D,2,FALSE)</f>
        <v>CODE_KEY</v>
      </c>
      <c r="H427" s="5" t="str">
        <f>VLOOKUP($F427,domain!$B:$D,3,FALSE)</f>
        <v>VARCHAR(16)</v>
      </c>
      <c r="I427" s="13" t="s">
        <v>171</v>
      </c>
      <c r="J427" s="5"/>
      <c r="K427" s="13"/>
      <c r="L427" s="5"/>
      <c r="M427" s="5"/>
      <c r="N427" s="51" t="str">
        <f t="shared" si="21"/>
        <v xml:space="preserve">  , CODE_KEY VARCHAR(16) COMMENT '코드 키'</v>
      </c>
    </row>
    <row r="428" spans="1:14" x14ac:dyDescent="0.35">
      <c r="A428" s="56">
        <v>442</v>
      </c>
      <c r="B428" s="115" t="str">
        <f>VLOOKUP($C428,table!$B:$D,3,FALSE)</f>
        <v>공통</v>
      </c>
      <c r="C428" s="56" t="s">
        <v>2342</v>
      </c>
      <c r="D428" s="56" t="str">
        <f>VLOOKUP($C428,table!$B:$D,2,FALSE)</f>
        <v>T_ENVIRON_PRICE</v>
      </c>
      <c r="E428" s="115">
        <v>4</v>
      </c>
      <c r="F428" s="56" t="s">
        <v>105</v>
      </c>
      <c r="G428" s="5" t="str">
        <f>VLOOKUP($F428,domain!$B:$D,2,FALSE)</f>
        <v>CODE_NM</v>
      </c>
      <c r="H428" s="5" t="str">
        <f>VLOOKUP($F428,domain!$B:$D,3,FALSE)</f>
        <v>VARCHAR(256)</v>
      </c>
      <c r="I428" s="13" t="s">
        <v>172</v>
      </c>
      <c r="J428" s="2"/>
      <c r="K428" s="34"/>
      <c r="L428" s="2"/>
      <c r="M428" s="2"/>
      <c r="N428" s="51" t="str">
        <f t="shared" si="21"/>
        <v xml:space="preserve">  , CODE_NM VARCHAR(256) NOT NULL COMMENT '코드 명'</v>
      </c>
    </row>
    <row r="429" spans="1:14" x14ac:dyDescent="0.35">
      <c r="A429" s="56">
        <v>443</v>
      </c>
      <c r="B429" s="115" t="str">
        <f>VLOOKUP($C429,table!$B:$D,3,FALSE)</f>
        <v>공통</v>
      </c>
      <c r="C429" s="56" t="s">
        <v>2342</v>
      </c>
      <c r="D429" s="56" t="str">
        <f>VLOOKUP($C429,table!$B:$D,2,FALSE)</f>
        <v>T_ENVIRON_PRICE</v>
      </c>
      <c r="E429" s="115">
        <v>5</v>
      </c>
      <c r="F429" s="56" t="s">
        <v>107</v>
      </c>
      <c r="G429" s="5" t="str">
        <f>VLOOKUP($F429,domain!$B:$D,2,FALSE)</f>
        <v>CODE_DSC</v>
      </c>
      <c r="H429" s="5" t="str">
        <f>VLOOKUP($F429,domain!$B:$D,3,FALSE)</f>
        <v>VARCHAR(1000)</v>
      </c>
      <c r="I429" s="13" t="s">
        <v>171</v>
      </c>
      <c r="J429" s="2"/>
      <c r="K429" s="34"/>
      <c r="L429" s="2"/>
      <c r="M429" s="2"/>
      <c r="N429" s="51" t="str">
        <f t="shared" si="21"/>
        <v xml:space="preserve">  , CODE_DSC VARCHAR(1000) COMMENT '코드 설명'</v>
      </c>
    </row>
    <row r="430" spans="1:14" x14ac:dyDescent="0.35">
      <c r="A430" s="56">
        <v>445</v>
      </c>
      <c r="B430" s="115" t="str">
        <f>VLOOKUP($C430,table!$B:$D,3,FALSE)</f>
        <v>공통</v>
      </c>
      <c r="C430" s="56" t="s">
        <v>2342</v>
      </c>
      <c r="D430" s="56" t="str">
        <f>VLOOKUP($C430,table!$B:$D,2,FALSE)</f>
        <v>T_ENVIRON_PRICE</v>
      </c>
      <c r="E430" s="115">
        <v>7</v>
      </c>
      <c r="F430" s="43" t="s">
        <v>2326</v>
      </c>
      <c r="G430" s="5" t="str">
        <f>VLOOKUP($F430,domain!$B:$D,2,FALSE)</f>
        <v>UNIT</v>
      </c>
      <c r="H430" s="5" t="str">
        <f>VLOOKUP($F430,domain!$B:$D,3,FALSE)</f>
        <v>VARCHAR(16)</v>
      </c>
      <c r="I430" s="13" t="s">
        <v>171</v>
      </c>
      <c r="J430" s="2"/>
      <c r="K430" s="34"/>
      <c r="L430" s="2"/>
      <c r="M430" s="2"/>
      <c r="N430" s="51" t="str">
        <f t="shared" si="21"/>
        <v xml:space="preserve">  , UNIT VARCHAR(16) COMMENT '단위'</v>
      </c>
    </row>
    <row r="431" spans="1:14" x14ac:dyDescent="0.35">
      <c r="A431" s="56">
        <v>446</v>
      </c>
      <c r="B431" s="115" t="str">
        <f>VLOOKUP($C431,table!$B:$D,3,FALSE)</f>
        <v>공통</v>
      </c>
      <c r="C431" s="56" t="s">
        <v>2342</v>
      </c>
      <c r="D431" s="56" t="str">
        <f>VLOOKUP($C431,table!$B:$D,2,FALSE)</f>
        <v>T_ENVIRON_PRICE</v>
      </c>
      <c r="E431" s="115">
        <v>8</v>
      </c>
      <c r="F431" s="43" t="s">
        <v>2327</v>
      </c>
      <c r="G431" s="5" t="str">
        <f>VLOOKUP($F431,domain!$B:$D,2,FALSE)</f>
        <v>RECYCL_DUTY_RATE</v>
      </c>
      <c r="H431" s="5" t="str">
        <f>VLOOKUP($F431,domain!$B:$D,3,FALSE)</f>
        <v>VARCHAR(16)</v>
      </c>
      <c r="I431" s="13" t="s">
        <v>171</v>
      </c>
      <c r="J431" s="2"/>
      <c r="K431" s="34"/>
      <c r="L431" s="2"/>
      <c r="M431" s="2"/>
      <c r="N431" s="51" t="str">
        <f t="shared" si="21"/>
        <v xml:space="preserve">  , RECYCL_DUTY_RATE VARCHAR(16) COMMENT '재활용의무율'</v>
      </c>
    </row>
    <row r="432" spans="1:14" x14ac:dyDescent="0.35">
      <c r="A432" s="56">
        <v>447</v>
      </c>
      <c r="B432" s="115" t="str">
        <f>VLOOKUP($C432,table!$B:$D,3,FALSE)</f>
        <v>공통</v>
      </c>
      <c r="C432" s="56" t="s">
        <v>2342</v>
      </c>
      <c r="D432" s="56" t="str">
        <f>VLOOKUP($C432,table!$B:$D,2,FALSE)</f>
        <v>T_ENVIRON_PRICE</v>
      </c>
      <c r="E432" s="115">
        <v>9</v>
      </c>
      <c r="F432" s="43" t="s">
        <v>2328</v>
      </c>
      <c r="G432" s="5" t="str">
        <f>VLOOKUP($F432,domain!$B:$D,2,FALSE)</f>
        <v>UNIT_PRICE</v>
      </c>
      <c r="H432" s="5" t="str">
        <f>VLOOKUP($F432,domain!$B:$D,3,FALSE)</f>
        <v>VARCHAR(16)</v>
      </c>
      <c r="I432" s="13" t="s">
        <v>171</v>
      </c>
      <c r="J432" s="2"/>
      <c r="K432" s="34"/>
      <c r="L432" s="2"/>
      <c r="M432" s="2"/>
      <c r="N432" s="51" t="str">
        <f t="shared" si="21"/>
        <v xml:space="preserve">  , UNIT_PRICE VARCHAR(16) COMMENT '단가'</v>
      </c>
    </row>
    <row r="433" spans="1:14" x14ac:dyDescent="0.35">
      <c r="A433" s="56">
        <v>448</v>
      </c>
      <c r="B433" s="115" t="str">
        <f>VLOOKUP($C433,table!$B:$D,3,FALSE)</f>
        <v>공통</v>
      </c>
      <c r="C433" s="56" t="s">
        <v>2342</v>
      </c>
      <c r="D433" s="56" t="str">
        <f>VLOOKUP($C433,table!$B:$D,2,FALSE)</f>
        <v>T_ENVIRON_PRICE</v>
      </c>
      <c r="E433" s="115">
        <v>10</v>
      </c>
      <c r="F433" s="43" t="s">
        <v>2353</v>
      </c>
      <c r="G433" s="5" t="str">
        <f>VLOOKUP($F433,domain!$B:$D,2,FALSE)</f>
        <v>PREMIUM</v>
      </c>
      <c r="H433" s="5" t="str">
        <f>VLOOKUP($F433,domain!$B:$D,3,FALSE)</f>
        <v>VARCHAR(16)</v>
      </c>
      <c r="I433" s="13" t="s">
        <v>171</v>
      </c>
      <c r="J433" s="2"/>
      <c r="K433" s="34"/>
      <c r="L433" s="2"/>
      <c r="M433" s="2"/>
      <c r="N433" s="51" t="str">
        <f t="shared" si="21"/>
        <v xml:space="preserve">  , PREMIUM VARCHAR(16) COMMENT '할증'</v>
      </c>
    </row>
    <row r="434" spans="1:14" x14ac:dyDescent="0.35">
      <c r="A434" s="56">
        <v>449</v>
      </c>
      <c r="B434" s="115" t="str">
        <f>VLOOKUP($C434,table!$B:$D,3,FALSE)</f>
        <v>공통</v>
      </c>
      <c r="C434" s="56" t="s">
        <v>2342</v>
      </c>
      <c r="D434" s="56" t="str">
        <f>VLOOKUP($C434,table!$B:$D,2,FALSE)</f>
        <v>T_ENVIRON_PRICE</v>
      </c>
      <c r="E434" s="115">
        <v>11</v>
      </c>
      <c r="F434" s="43" t="s">
        <v>2329</v>
      </c>
      <c r="G434" s="5" t="str">
        <f>VLOOKUP($F434,domain!$B:$D,2,FALSE)</f>
        <v>DISCOUNT</v>
      </c>
      <c r="H434" s="5" t="str">
        <f>VLOOKUP($F434,domain!$B:$D,3,FALSE)</f>
        <v>VARCHAR(16)</v>
      </c>
      <c r="I434" s="13" t="s">
        <v>171</v>
      </c>
      <c r="J434" s="2"/>
      <c r="K434" s="34"/>
      <c r="L434" s="2"/>
      <c r="M434" s="2"/>
      <c r="N434" s="51" t="str">
        <f t="shared" si="21"/>
        <v xml:space="preserve">  , DISCOUNT VARCHAR(16) COMMENT '할인'</v>
      </c>
    </row>
    <row r="435" spans="1:14" x14ac:dyDescent="0.35">
      <c r="A435" s="56">
        <v>450</v>
      </c>
      <c r="B435" s="115" t="str">
        <f>VLOOKUP($C435,table!$B:$D,3,FALSE)</f>
        <v>공통</v>
      </c>
      <c r="C435" s="56" t="s">
        <v>2342</v>
      </c>
      <c r="D435" s="56" t="str">
        <f>VLOOKUP($C435,table!$B:$D,2,FALSE)</f>
        <v>T_ENVIRON_PRICE</v>
      </c>
      <c r="E435" s="115">
        <v>12</v>
      </c>
      <c r="F435" s="43" t="s">
        <v>2330</v>
      </c>
      <c r="G435" s="5" t="str">
        <f>VLOOKUP($F435,domain!$B:$D,2,FALSE)</f>
        <v>OTHER1</v>
      </c>
      <c r="H435" s="5" t="str">
        <f>VLOOKUP($F435,domain!$B:$D,3,FALSE)</f>
        <v>VARCHAR(16)</v>
      </c>
      <c r="I435" s="13" t="s">
        <v>171</v>
      </c>
      <c r="J435" s="2"/>
      <c r="K435" s="34"/>
      <c r="L435" s="2"/>
      <c r="M435" s="2"/>
      <c r="N435" s="51" t="str">
        <f t="shared" si="21"/>
        <v xml:space="preserve">  , OTHER1 VARCHAR(16) COMMENT '기타1'</v>
      </c>
    </row>
    <row r="436" spans="1:14" x14ac:dyDescent="0.35">
      <c r="A436" s="56">
        <v>451</v>
      </c>
      <c r="B436" s="115" t="str">
        <f>VLOOKUP($C436,table!$B:$D,3,FALSE)</f>
        <v>공통</v>
      </c>
      <c r="C436" s="56" t="s">
        <v>2342</v>
      </c>
      <c r="D436" s="56" t="str">
        <f>VLOOKUP($C436,table!$B:$D,2,FALSE)</f>
        <v>T_ENVIRON_PRICE</v>
      </c>
      <c r="E436" s="115">
        <v>13</v>
      </c>
      <c r="F436" s="43" t="s">
        <v>2331</v>
      </c>
      <c r="G436" s="5" t="str">
        <f>VLOOKUP($F436,domain!$B:$D,2,FALSE)</f>
        <v>OTHER2</v>
      </c>
      <c r="H436" s="5" t="str">
        <f>VLOOKUP($F436,domain!$B:$D,3,FALSE)</f>
        <v>VARCHAR(16)</v>
      </c>
      <c r="I436" s="13" t="s">
        <v>171</v>
      </c>
      <c r="J436" s="2"/>
      <c r="K436" s="34"/>
      <c r="L436" s="2"/>
      <c r="M436" s="2"/>
      <c r="N436" s="51" t="str">
        <f t="shared" si="21"/>
        <v xml:space="preserve">  , OTHER2 VARCHAR(16) COMMENT '기타2'</v>
      </c>
    </row>
    <row r="437" spans="1:14" x14ac:dyDescent="0.35">
      <c r="A437" s="56">
        <v>452</v>
      </c>
      <c r="B437" s="115" t="str">
        <f>VLOOKUP($C437,table!$B:$D,3,FALSE)</f>
        <v>공통</v>
      </c>
      <c r="C437" s="56" t="s">
        <v>2342</v>
      </c>
      <c r="D437" s="56" t="str">
        <f>VLOOKUP($C437,table!$B:$D,2,FALSE)</f>
        <v>T_ENVIRON_PRICE</v>
      </c>
      <c r="E437" s="115">
        <v>14</v>
      </c>
      <c r="F437" s="43" t="s">
        <v>2332</v>
      </c>
      <c r="G437" s="5" t="str">
        <f>VLOOKUP($F437,domain!$B:$D,2,FALSE)</f>
        <v>OTHER3</v>
      </c>
      <c r="H437" s="5" t="str">
        <f>VLOOKUP($F437,domain!$B:$D,3,FALSE)</f>
        <v>VARCHAR(16)</v>
      </c>
      <c r="I437" s="13" t="s">
        <v>171</v>
      </c>
      <c r="J437" s="2"/>
      <c r="K437" s="34"/>
      <c r="L437" s="2"/>
      <c r="M437" s="2"/>
      <c r="N437" s="51" t="str">
        <f t="shared" si="21"/>
        <v xml:space="preserve">  , OTHER3 VARCHAR(16) COMMENT '기타3'</v>
      </c>
    </row>
    <row r="438" spans="1:14" x14ac:dyDescent="0.35">
      <c r="A438" s="56">
        <v>453</v>
      </c>
      <c r="B438" s="115" t="str">
        <f>VLOOKUP($C438,table!$B:$D,3,FALSE)</f>
        <v>공통</v>
      </c>
      <c r="C438" s="56" t="s">
        <v>2342</v>
      </c>
      <c r="D438" s="56" t="str">
        <f>VLOOKUP($C438,table!$B:$D,2,FALSE)</f>
        <v>T_ENVIRON_PRICE</v>
      </c>
      <c r="E438" s="115">
        <v>15</v>
      </c>
      <c r="F438" s="43" t="s">
        <v>254</v>
      </c>
      <c r="G438" s="5" t="str">
        <f>VLOOKUP($F438,domain!$B:$D,2,FALSE)</f>
        <v>ORD_SEQ</v>
      </c>
      <c r="H438" s="5" t="str">
        <f>VLOOKUP($F438,domain!$B:$D,3,FALSE)</f>
        <v>NUMERIC(5,0)</v>
      </c>
      <c r="I438" s="13" t="s">
        <v>171</v>
      </c>
      <c r="J438" s="2"/>
      <c r="K438" s="34"/>
      <c r="L438" s="2"/>
      <c r="M438" s="2"/>
      <c r="N438" s="51" t="str">
        <f t="shared" si="21"/>
        <v xml:space="preserve">  , ORD_SEQ NUMERIC(5,0) COMMENT '정렬 순서'</v>
      </c>
    </row>
    <row r="439" spans="1:14" x14ac:dyDescent="0.35">
      <c r="A439" s="56">
        <v>454</v>
      </c>
      <c r="B439" s="115" t="str">
        <f>VLOOKUP($C439,table!$B:$D,3,FALSE)</f>
        <v>공통</v>
      </c>
      <c r="C439" s="56" t="s">
        <v>2342</v>
      </c>
      <c r="D439" s="56" t="str">
        <f>VLOOKUP($C439,table!$B:$D,2,FALSE)</f>
        <v>T_ENVIRON_PRICE</v>
      </c>
      <c r="E439" s="115">
        <v>16</v>
      </c>
      <c r="F439" s="43" t="s">
        <v>75</v>
      </c>
      <c r="G439" s="5" t="str">
        <f>VLOOKUP($F439,domain!$B:$D,2,FALSE)</f>
        <v>USE_YN</v>
      </c>
      <c r="H439" s="5" t="str">
        <f>VLOOKUP($F439,domain!$B:$D,3,FALSE)</f>
        <v>VARCHAR(1)</v>
      </c>
      <c r="I439" s="13" t="s">
        <v>171</v>
      </c>
      <c r="J439" s="2"/>
      <c r="K439" s="34"/>
      <c r="L439" s="2"/>
      <c r="M439" s="2"/>
      <c r="N439" s="51" t="str">
        <f t="shared" si="21"/>
        <v xml:space="preserve">  , USE_YN VARCHAR(1) COMMENT '사용 여부'</v>
      </c>
    </row>
    <row r="440" spans="1:14" x14ac:dyDescent="0.35">
      <c r="A440" s="56">
        <v>455</v>
      </c>
      <c r="B440" s="115" t="str">
        <f>VLOOKUP($C440,table!$B:$D,3,FALSE)</f>
        <v>공통</v>
      </c>
      <c r="C440" s="56" t="s">
        <v>2342</v>
      </c>
      <c r="D440" s="56" t="str">
        <f>VLOOKUP($C440,table!$B:$D,2,FALSE)</f>
        <v>T_ENVIRON_PRICE</v>
      </c>
      <c r="E440" s="115">
        <v>17</v>
      </c>
      <c r="F440" s="43" t="s">
        <v>57</v>
      </c>
      <c r="G440" s="5" t="str">
        <f>VLOOKUP($F440,domain!$B:$D,2,FALSE)</f>
        <v>RGST_ID</v>
      </c>
      <c r="H440" s="5" t="str">
        <f>VLOOKUP($F440,domain!$B:$D,3,FALSE)</f>
        <v>VARCHAR(32)</v>
      </c>
      <c r="I440" s="13" t="s">
        <v>172</v>
      </c>
      <c r="J440" s="2"/>
      <c r="K440" s="34"/>
      <c r="L440" s="2"/>
      <c r="M440" s="2"/>
      <c r="N440" s="51" t="str">
        <f t="shared" si="21"/>
        <v xml:space="preserve">  , RGST_ID VARCHAR(32) NOT NULL COMMENT '등록 ID'</v>
      </c>
    </row>
    <row r="441" spans="1:14" x14ac:dyDescent="0.35">
      <c r="A441" s="56">
        <v>456</v>
      </c>
      <c r="B441" s="115" t="str">
        <f>VLOOKUP($C441,table!$B:$D,3,FALSE)</f>
        <v>공통</v>
      </c>
      <c r="C441" s="56" t="s">
        <v>2342</v>
      </c>
      <c r="D441" s="56" t="str">
        <f>VLOOKUP($C441,table!$B:$D,2,FALSE)</f>
        <v>T_ENVIRON_PRICE</v>
      </c>
      <c r="E441" s="115">
        <v>18</v>
      </c>
      <c r="F441" s="43" t="s">
        <v>377</v>
      </c>
      <c r="G441" s="5" t="str">
        <f>VLOOKUP($F441,domain!$B:$D,2,FALSE)</f>
        <v>RGST_DT</v>
      </c>
      <c r="H441" s="5" t="str">
        <f>VLOOKUP($F441,domain!$B:$D,3,FALSE)</f>
        <v>TIMESTAMP</v>
      </c>
      <c r="I441" s="13" t="s">
        <v>172</v>
      </c>
      <c r="J441" s="2"/>
      <c r="K441" s="34"/>
      <c r="L441" s="2"/>
      <c r="M441" s="2"/>
      <c r="N441" s="51" t="str">
        <f t="shared" si="21"/>
        <v xml:space="preserve">  , RGST_DT TIMESTAMP NOT NULL COMMENT '등록 일시'</v>
      </c>
    </row>
    <row r="442" spans="1:14" x14ac:dyDescent="0.35">
      <c r="A442" s="56">
        <v>457</v>
      </c>
      <c r="B442" s="115" t="str">
        <f>VLOOKUP($C442,table!$B:$D,3,FALSE)</f>
        <v>공통</v>
      </c>
      <c r="C442" s="56" t="s">
        <v>2342</v>
      </c>
      <c r="D442" s="56" t="str">
        <f>VLOOKUP($C442,table!$B:$D,2,FALSE)</f>
        <v>T_ENVIRON_PRICE</v>
      </c>
      <c r="E442" s="115">
        <v>19</v>
      </c>
      <c r="F442" s="43" t="s">
        <v>84</v>
      </c>
      <c r="G442" s="5" t="str">
        <f>VLOOKUP($F442,domain!$B:$D,2,FALSE)</f>
        <v>MODI_ID</v>
      </c>
      <c r="H442" s="5" t="str">
        <f>VLOOKUP($F442,domain!$B:$D,3,FALSE)</f>
        <v>VARCHAR(32)</v>
      </c>
      <c r="I442" s="13" t="s">
        <v>172</v>
      </c>
      <c r="J442" s="2"/>
      <c r="K442" s="34"/>
      <c r="L442" s="2"/>
      <c r="M442" s="2"/>
      <c r="N442" s="51" t="str">
        <f t="shared" si="21"/>
        <v xml:space="preserve">  , MODI_ID VARCHAR(32) NOT NULL COMMENT '수정 ID'</v>
      </c>
    </row>
    <row r="443" spans="1:14" x14ac:dyDescent="0.35">
      <c r="A443" s="56">
        <v>458</v>
      </c>
      <c r="B443" s="115" t="str">
        <f>VLOOKUP($C443,table!$B:$D,3,FALSE)</f>
        <v>공통</v>
      </c>
      <c r="C443" s="56" t="s">
        <v>2342</v>
      </c>
      <c r="D443" s="56" t="str">
        <f>VLOOKUP($C443,table!$B:$D,2,FALSE)</f>
        <v>T_ENVIRON_PRICE</v>
      </c>
      <c r="E443" s="115">
        <v>20</v>
      </c>
      <c r="F443" s="43" t="s">
        <v>88</v>
      </c>
      <c r="G443" s="5" t="str">
        <f>VLOOKUP($F443,domain!$B:$D,2,FALSE)</f>
        <v>MODI_DT</v>
      </c>
      <c r="H443" s="5" t="str">
        <f>VLOOKUP($F443,domain!$B:$D,3,FALSE)</f>
        <v>TIMESTAMP</v>
      </c>
      <c r="I443" s="13" t="s">
        <v>172</v>
      </c>
      <c r="J443" s="2"/>
      <c r="K443" s="34"/>
      <c r="L443" s="2"/>
      <c r="M443" s="2"/>
      <c r="N443" s="51" t="str">
        <f t="shared" si="21"/>
        <v xml:space="preserve">  , MODI_DT TIMESTAMP NOT NULL COMMENT '수정 일시'</v>
      </c>
    </row>
  </sheetData>
  <sortState xmlns:xlrd2="http://schemas.microsoft.com/office/spreadsheetml/2017/richdata2" ref="B3:M222">
    <sortCondition ref="D3:D222"/>
    <sortCondition ref="E3:E222"/>
  </sortState>
  <mergeCells count="11">
    <mergeCell ref="A1:A2"/>
    <mergeCell ref="B1:B2"/>
    <mergeCell ref="E1:E2"/>
    <mergeCell ref="K1:K2"/>
    <mergeCell ref="M1:M2"/>
    <mergeCell ref="L1:L2"/>
    <mergeCell ref="H1:H2"/>
    <mergeCell ref="F1:G1"/>
    <mergeCell ref="C1:D1"/>
    <mergeCell ref="I1:I2"/>
    <mergeCell ref="J1:J2"/>
  </mergeCells>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6"/>
  <sheetViews>
    <sheetView topLeftCell="B175" workbookViewId="0">
      <selection activeCell="B202" sqref="B202"/>
    </sheetView>
  </sheetViews>
  <sheetFormatPr defaultRowHeight="15.6" x14ac:dyDescent="0.35"/>
  <cols>
    <col min="1" max="1" width="4.6640625" bestFit="1" customWidth="1"/>
    <col min="2" max="2" width="24" bestFit="1" customWidth="1"/>
    <col min="3" max="3" width="27.33203125" bestFit="1" customWidth="1"/>
    <col min="4" max="4" width="15.6640625" bestFit="1" customWidth="1"/>
    <col min="5" max="5" width="23.6640625" customWidth="1"/>
    <col min="6" max="6" width="25.44140625" customWidth="1"/>
    <col min="9" max="9" width="19.33203125" customWidth="1"/>
    <col min="11" max="11" width="25.44140625" customWidth="1"/>
  </cols>
  <sheetData>
    <row r="1" spans="1:6" x14ac:dyDescent="0.35">
      <c r="A1" s="121" t="s">
        <v>2</v>
      </c>
      <c r="B1" s="121" t="s">
        <v>16</v>
      </c>
      <c r="C1" s="121"/>
      <c r="D1" s="121" t="s">
        <v>9</v>
      </c>
      <c r="E1" s="121" t="s">
        <v>5</v>
      </c>
      <c r="F1" s="121" t="s">
        <v>0</v>
      </c>
    </row>
    <row r="2" spans="1:6" x14ac:dyDescent="0.35">
      <c r="A2" s="121"/>
      <c r="B2" s="1" t="s">
        <v>7</v>
      </c>
      <c r="C2" s="1" t="s">
        <v>8</v>
      </c>
      <c r="D2" s="121"/>
      <c r="E2" s="121"/>
      <c r="F2" s="121"/>
    </row>
    <row r="3" spans="1:6" x14ac:dyDescent="0.35">
      <c r="A3" s="24">
        <v>1</v>
      </c>
      <c r="B3" s="2" t="s">
        <v>43</v>
      </c>
      <c r="C3" s="33" t="s">
        <v>44</v>
      </c>
      <c r="D3" s="2" t="s">
        <v>40</v>
      </c>
      <c r="E3" s="2"/>
      <c r="F3" s="2"/>
    </row>
    <row r="4" spans="1:6" x14ac:dyDescent="0.35">
      <c r="A4" s="24">
        <v>2</v>
      </c>
      <c r="B4" s="2" t="s">
        <v>41</v>
      </c>
      <c r="C4" s="33" t="s">
        <v>42</v>
      </c>
      <c r="D4" s="2" t="s">
        <v>12</v>
      </c>
      <c r="E4" s="2"/>
      <c r="F4" s="2"/>
    </row>
    <row r="5" spans="1:6" x14ac:dyDescent="0.35">
      <c r="A5" s="34">
        <v>3</v>
      </c>
      <c r="B5" s="2" t="s">
        <v>253</v>
      </c>
      <c r="C5" s="33" t="s">
        <v>262</v>
      </c>
      <c r="D5" s="2" t="s">
        <v>410</v>
      </c>
      <c r="E5" s="2"/>
      <c r="F5" s="2"/>
    </row>
    <row r="6" spans="1:6" x14ac:dyDescent="0.35">
      <c r="A6" s="34">
        <v>4</v>
      </c>
      <c r="B6" s="2" t="s">
        <v>384</v>
      </c>
      <c r="C6" s="33" t="s">
        <v>387</v>
      </c>
      <c r="D6" s="2" t="s">
        <v>47</v>
      </c>
      <c r="E6" s="2"/>
      <c r="F6" s="2"/>
    </row>
    <row r="7" spans="1:6" x14ac:dyDescent="0.35">
      <c r="A7" s="34">
        <v>5</v>
      </c>
      <c r="B7" s="2" t="s">
        <v>412</v>
      </c>
      <c r="C7" s="33" t="s">
        <v>414</v>
      </c>
      <c r="D7" s="2" t="s">
        <v>415</v>
      </c>
      <c r="E7" s="2"/>
      <c r="F7" s="2"/>
    </row>
    <row r="8" spans="1:6" x14ac:dyDescent="0.35">
      <c r="A8" s="34">
        <v>6</v>
      </c>
      <c r="B8" s="2" t="s">
        <v>411</v>
      </c>
      <c r="C8" s="33" t="s">
        <v>413</v>
      </c>
      <c r="D8" s="2" t="s">
        <v>47</v>
      </c>
      <c r="E8" s="2"/>
      <c r="F8" s="2"/>
    </row>
    <row r="9" spans="1:6" x14ac:dyDescent="0.35">
      <c r="A9" s="34">
        <v>7</v>
      </c>
      <c r="B9" s="5" t="s">
        <v>631</v>
      </c>
      <c r="C9" s="33" t="s">
        <v>634</v>
      </c>
      <c r="D9" s="2" t="s">
        <v>635</v>
      </c>
      <c r="E9" s="2"/>
      <c r="F9" s="2"/>
    </row>
    <row r="10" spans="1:6" x14ac:dyDescent="0.35">
      <c r="A10" s="34">
        <v>8</v>
      </c>
      <c r="B10" s="5" t="s">
        <v>630</v>
      </c>
      <c r="C10" s="33" t="s">
        <v>636</v>
      </c>
      <c r="D10" s="2" t="s">
        <v>390</v>
      </c>
      <c r="E10" s="2"/>
      <c r="F10" s="2"/>
    </row>
    <row r="11" spans="1:6" x14ac:dyDescent="0.35">
      <c r="A11" s="34">
        <v>9</v>
      </c>
      <c r="B11" s="5" t="s">
        <v>352</v>
      </c>
      <c r="C11" s="33" t="s">
        <v>354</v>
      </c>
      <c r="D11" s="2" t="s">
        <v>47</v>
      </c>
      <c r="E11" s="2"/>
      <c r="F11" s="2"/>
    </row>
    <row r="12" spans="1:6" x14ac:dyDescent="0.35">
      <c r="A12" s="34">
        <v>10</v>
      </c>
      <c r="B12" s="2" t="s">
        <v>50</v>
      </c>
      <c r="C12" s="33" t="s">
        <v>51</v>
      </c>
      <c r="D12" s="2" t="s">
        <v>52</v>
      </c>
      <c r="E12" s="2"/>
      <c r="F12" s="2"/>
    </row>
    <row r="13" spans="1:6" x14ac:dyDescent="0.35">
      <c r="A13" s="34">
        <v>11</v>
      </c>
      <c r="B13" s="2" t="s">
        <v>45</v>
      </c>
      <c r="C13" s="33" t="s">
        <v>46</v>
      </c>
      <c r="D13" s="2" t="s">
        <v>47</v>
      </c>
      <c r="E13" s="2"/>
      <c r="F13" s="2"/>
    </row>
    <row r="14" spans="1:6" x14ac:dyDescent="0.35">
      <c r="A14" s="34">
        <v>12</v>
      </c>
      <c r="B14" s="2" t="s">
        <v>48</v>
      </c>
      <c r="C14" s="33" t="s">
        <v>49</v>
      </c>
      <c r="D14" s="2" t="s">
        <v>12</v>
      </c>
      <c r="E14" s="2"/>
      <c r="F14" s="2"/>
    </row>
    <row r="15" spans="1:6" x14ac:dyDescent="0.35">
      <c r="A15" s="34">
        <v>13</v>
      </c>
      <c r="B15" s="2" t="s">
        <v>435</v>
      </c>
      <c r="C15" s="33" t="s">
        <v>436</v>
      </c>
      <c r="D15" s="2" t="s">
        <v>417</v>
      </c>
      <c r="E15" s="2"/>
      <c r="F15" s="2"/>
    </row>
    <row r="16" spans="1:6" x14ac:dyDescent="0.35">
      <c r="A16" s="34">
        <v>14</v>
      </c>
      <c r="B16" s="2" t="s">
        <v>433</v>
      </c>
      <c r="C16" s="33" t="s">
        <v>434</v>
      </c>
      <c r="D16" s="2" t="s">
        <v>47</v>
      </c>
      <c r="E16" s="2"/>
      <c r="F16" s="2"/>
    </row>
    <row r="17" spans="1:6" x14ac:dyDescent="0.35">
      <c r="A17" s="34">
        <v>15</v>
      </c>
      <c r="B17" s="5" t="s">
        <v>364</v>
      </c>
      <c r="C17" s="33" t="s">
        <v>367</v>
      </c>
      <c r="D17" s="2" t="s">
        <v>39</v>
      </c>
      <c r="E17" s="2"/>
      <c r="F17" s="2"/>
    </row>
    <row r="18" spans="1:6" x14ac:dyDescent="0.35">
      <c r="A18" s="34">
        <v>16</v>
      </c>
      <c r="B18" s="2" t="s">
        <v>266</v>
      </c>
      <c r="C18" s="33" t="s">
        <v>268</v>
      </c>
      <c r="D18" s="2" t="s">
        <v>353</v>
      </c>
      <c r="E18" s="2"/>
      <c r="F18" s="2"/>
    </row>
    <row r="19" spans="1:6" x14ac:dyDescent="0.35">
      <c r="A19" s="34">
        <v>17</v>
      </c>
      <c r="B19" s="2" t="s">
        <v>246</v>
      </c>
      <c r="C19" s="33" t="s">
        <v>260</v>
      </c>
      <c r="D19" s="2" t="s">
        <v>410</v>
      </c>
      <c r="E19" s="2"/>
      <c r="F19" s="2"/>
    </row>
    <row r="20" spans="1:6" x14ac:dyDescent="0.35">
      <c r="A20" s="34">
        <v>18</v>
      </c>
      <c r="B20" s="2" t="s">
        <v>107</v>
      </c>
      <c r="C20" s="33" t="s">
        <v>108</v>
      </c>
      <c r="D20" s="2" t="s">
        <v>52</v>
      </c>
      <c r="E20" s="2"/>
      <c r="F20" s="2"/>
    </row>
    <row r="21" spans="1:6" x14ac:dyDescent="0.35">
      <c r="A21" s="34">
        <v>19</v>
      </c>
      <c r="B21" s="2" t="s">
        <v>103</v>
      </c>
      <c r="C21" s="2" t="s">
        <v>104</v>
      </c>
      <c r="D21" s="2" t="s">
        <v>376</v>
      </c>
      <c r="E21" s="2"/>
      <c r="F21" s="2"/>
    </row>
    <row r="22" spans="1:6" x14ac:dyDescent="0.35">
      <c r="A22" s="34">
        <v>20</v>
      </c>
      <c r="B22" s="2" t="s">
        <v>105</v>
      </c>
      <c r="C22" s="2" t="s">
        <v>106</v>
      </c>
      <c r="D22" s="2" t="s">
        <v>743</v>
      </c>
      <c r="E22" s="2"/>
      <c r="F22" s="2"/>
    </row>
    <row r="23" spans="1:6" x14ac:dyDescent="0.35">
      <c r="A23" s="34">
        <v>21</v>
      </c>
      <c r="B23" s="2" t="s">
        <v>111</v>
      </c>
      <c r="C23" s="2" t="s">
        <v>112</v>
      </c>
      <c r="D23" s="2" t="s">
        <v>40</v>
      </c>
      <c r="E23" s="2"/>
      <c r="F23" s="2"/>
    </row>
    <row r="24" spans="1:6" x14ac:dyDescent="0.35">
      <c r="A24" s="34">
        <v>22</v>
      </c>
      <c r="B24" s="2" t="s">
        <v>109</v>
      </c>
      <c r="C24" s="2" t="s">
        <v>110</v>
      </c>
      <c r="D24" s="2" t="s">
        <v>12</v>
      </c>
      <c r="E24" s="2"/>
      <c r="F24" s="2"/>
    </row>
    <row r="25" spans="1:6" x14ac:dyDescent="0.35">
      <c r="A25" s="34">
        <v>23</v>
      </c>
      <c r="B25" s="5" t="s">
        <v>632</v>
      </c>
      <c r="C25" s="2" t="s">
        <v>633</v>
      </c>
      <c r="D25" s="2" t="s">
        <v>390</v>
      </c>
      <c r="E25" s="2"/>
      <c r="F25" s="2"/>
    </row>
    <row r="26" spans="1:6" x14ac:dyDescent="0.35">
      <c r="A26" s="34">
        <v>24</v>
      </c>
      <c r="B26" s="2" t="s">
        <v>73</v>
      </c>
      <c r="C26" s="2" t="s">
        <v>74</v>
      </c>
      <c r="D26" s="2" t="s">
        <v>40</v>
      </c>
      <c r="E26" s="2"/>
      <c r="F26" s="2"/>
    </row>
    <row r="27" spans="1:6" x14ac:dyDescent="0.35">
      <c r="A27" s="34">
        <v>25</v>
      </c>
      <c r="B27" s="2" t="s">
        <v>71</v>
      </c>
      <c r="C27" s="2" t="s">
        <v>72</v>
      </c>
      <c r="D27" s="2" t="s">
        <v>12</v>
      </c>
      <c r="E27" s="2"/>
      <c r="F27" s="2"/>
    </row>
    <row r="28" spans="1:6" x14ac:dyDescent="0.35">
      <c r="A28" s="34">
        <v>26</v>
      </c>
      <c r="B28" s="2" t="s">
        <v>309</v>
      </c>
      <c r="C28" s="5" t="s">
        <v>311</v>
      </c>
      <c r="D28" s="2" t="s">
        <v>314</v>
      </c>
      <c r="E28" s="2"/>
      <c r="F28" s="2"/>
    </row>
    <row r="29" spans="1:6" x14ac:dyDescent="0.35">
      <c r="A29" s="34">
        <v>27</v>
      </c>
      <c r="B29" s="2" t="s">
        <v>420</v>
      </c>
      <c r="C29" s="2" t="s">
        <v>421</v>
      </c>
      <c r="D29" s="2" t="s">
        <v>415</v>
      </c>
      <c r="E29" s="2"/>
      <c r="F29" s="2"/>
    </row>
    <row r="30" spans="1:6" x14ac:dyDescent="0.35">
      <c r="A30" s="34">
        <v>28</v>
      </c>
      <c r="B30" s="5" t="s">
        <v>710</v>
      </c>
      <c r="C30" s="5" t="s">
        <v>713</v>
      </c>
      <c r="D30" s="5" t="s">
        <v>390</v>
      </c>
      <c r="E30" s="5"/>
      <c r="F30" s="5"/>
    </row>
    <row r="31" spans="1:6" x14ac:dyDescent="0.35">
      <c r="A31" s="34">
        <v>29</v>
      </c>
      <c r="B31" s="2" t="s">
        <v>148</v>
      </c>
      <c r="C31" s="2" t="s">
        <v>149</v>
      </c>
      <c r="D31" s="2" t="s">
        <v>47</v>
      </c>
      <c r="E31" s="2"/>
      <c r="F31" s="2"/>
    </row>
    <row r="32" spans="1:6" x14ac:dyDescent="0.35">
      <c r="A32" s="34">
        <v>30</v>
      </c>
      <c r="B32" s="2" t="s">
        <v>97</v>
      </c>
      <c r="C32" s="2" t="s">
        <v>98</v>
      </c>
      <c r="D32" s="2" t="s">
        <v>56</v>
      </c>
      <c r="E32" s="2"/>
      <c r="F32" s="2"/>
    </row>
    <row r="33" spans="1:6" x14ac:dyDescent="0.35">
      <c r="A33" s="34">
        <v>31</v>
      </c>
      <c r="B33" s="2" t="s">
        <v>275</v>
      </c>
      <c r="C33" s="2" t="s">
        <v>279</v>
      </c>
      <c r="D33" s="2" t="s">
        <v>47</v>
      </c>
      <c r="E33" s="2"/>
      <c r="F33" s="2"/>
    </row>
    <row r="34" spans="1:6" x14ac:dyDescent="0.35">
      <c r="A34" s="34">
        <v>32</v>
      </c>
      <c r="B34" s="2" t="s">
        <v>371</v>
      </c>
      <c r="C34" s="2" t="s">
        <v>373</v>
      </c>
      <c r="D34" s="2" t="s">
        <v>47</v>
      </c>
      <c r="E34" s="2"/>
      <c r="F34" s="2"/>
    </row>
    <row r="35" spans="1:6" x14ac:dyDescent="0.35">
      <c r="A35" s="34">
        <v>33</v>
      </c>
      <c r="B35" s="2" t="s">
        <v>207</v>
      </c>
      <c r="C35" s="2" t="s">
        <v>223</v>
      </c>
      <c r="D35" s="2" t="s">
        <v>47</v>
      </c>
      <c r="E35" s="2"/>
      <c r="F35" s="2"/>
    </row>
    <row r="36" spans="1:6" x14ac:dyDescent="0.35">
      <c r="A36" s="34">
        <v>34</v>
      </c>
      <c r="B36" s="2" t="s">
        <v>199</v>
      </c>
      <c r="C36" s="2" t="s">
        <v>219</v>
      </c>
      <c r="D36" s="2" t="s">
        <v>47</v>
      </c>
      <c r="E36" s="2"/>
      <c r="F36" s="2"/>
    </row>
    <row r="37" spans="1:6" x14ac:dyDescent="0.35">
      <c r="A37" s="34">
        <v>35</v>
      </c>
      <c r="B37" s="2" t="s">
        <v>206</v>
      </c>
      <c r="C37" s="2" t="s">
        <v>220</v>
      </c>
      <c r="D37" s="2" t="s">
        <v>39</v>
      </c>
      <c r="E37" s="2"/>
      <c r="F37" s="2"/>
    </row>
    <row r="38" spans="1:6" x14ac:dyDescent="0.35">
      <c r="A38" s="34">
        <v>36</v>
      </c>
      <c r="B38" s="2" t="s">
        <v>222</v>
      </c>
      <c r="C38" s="2" t="s">
        <v>221</v>
      </c>
      <c r="D38" s="2" t="s">
        <v>224</v>
      </c>
      <c r="E38" s="2"/>
      <c r="F38" s="2"/>
    </row>
    <row r="39" spans="1:6" x14ac:dyDescent="0.35">
      <c r="A39" s="34">
        <v>37</v>
      </c>
      <c r="B39" s="5" t="s">
        <v>365</v>
      </c>
      <c r="C39" s="2" t="s">
        <v>366</v>
      </c>
      <c r="D39" s="2" t="s">
        <v>39</v>
      </c>
      <c r="E39" s="2"/>
      <c r="F39" s="2"/>
    </row>
    <row r="40" spans="1:6" x14ac:dyDescent="0.35">
      <c r="A40" s="34">
        <v>38</v>
      </c>
      <c r="B40" s="2" t="s">
        <v>306</v>
      </c>
      <c r="C40" s="5" t="s">
        <v>313</v>
      </c>
      <c r="D40" s="2" t="s">
        <v>47</v>
      </c>
      <c r="E40" s="2"/>
      <c r="F40" s="2"/>
    </row>
    <row r="41" spans="1:6" x14ac:dyDescent="0.35">
      <c r="A41" s="34">
        <v>39</v>
      </c>
      <c r="B41" s="2" t="s">
        <v>53</v>
      </c>
      <c r="C41" s="2" t="s">
        <v>54</v>
      </c>
      <c r="D41" s="2" t="s">
        <v>376</v>
      </c>
      <c r="E41" s="2"/>
      <c r="F41" s="2"/>
    </row>
    <row r="42" spans="1:6" x14ac:dyDescent="0.35">
      <c r="A42" s="34">
        <v>40</v>
      </c>
      <c r="B42" s="2" t="s">
        <v>407</v>
      </c>
      <c r="C42" s="2" t="s">
        <v>408</v>
      </c>
      <c r="D42" s="2" t="s">
        <v>409</v>
      </c>
      <c r="E42" s="2"/>
      <c r="F42" s="2"/>
    </row>
    <row r="43" spans="1:6" x14ac:dyDescent="0.35">
      <c r="A43" s="34">
        <v>41</v>
      </c>
      <c r="B43" s="2" t="s">
        <v>69</v>
      </c>
      <c r="C43" s="2" t="s">
        <v>70</v>
      </c>
      <c r="D43" s="2" t="s">
        <v>40</v>
      </c>
      <c r="E43" s="2"/>
      <c r="F43" s="2"/>
    </row>
    <row r="44" spans="1:6" x14ac:dyDescent="0.35">
      <c r="A44" s="34">
        <v>42</v>
      </c>
      <c r="B44" s="2" t="s">
        <v>67</v>
      </c>
      <c r="C44" s="2" t="s">
        <v>68</v>
      </c>
      <c r="D44" s="2" t="s">
        <v>12</v>
      </c>
      <c r="E44" s="2"/>
      <c r="F44" s="2"/>
    </row>
    <row r="45" spans="1:6" x14ac:dyDescent="0.35">
      <c r="A45" s="34">
        <v>43</v>
      </c>
      <c r="B45" s="2" t="s">
        <v>92</v>
      </c>
      <c r="C45" s="2" t="s">
        <v>93</v>
      </c>
      <c r="D45" s="2" t="s">
        <v>56</v>
      </c>
      <c r="E45" s="2"/>
      <c r="F45" s="2"/>
    </row>
    <row r="46" spans="1:6" x14ac:dyDescent="0.35">
      <c r="A46" s="34">
        <v>44</v>
      </c>
      <c r="B46" s="2" t="s">
        <v>209</v>
      </c>
      <c r="C46" s="2" t="s">
        <v>215</v>
      </c>
      <c r="D46" s="2" t="s">
        <v>47</v>
      </c>
      <c r="E46" s="2"/>
      <c r="F46" s="2"/>
    </row>
    <row r="47" spans="1:6" x14ac:dyDescent="0.35">
      <c r="A47" s="34">
        <v>45</v>
      </c>
      <c r="B47" s="2" t="s">
        <v>210</v>
      </c>
      <c r="C47" s="2" t="s">
        <v>216</v>
      </c>
      <c r="D47" s="2" t="s">
        <v>217</v>
      </c>
      <c r="E47" s="2"/>
      <c r="F47" s="2"/>
    </row>
    <row r="48" spans="1:6" x14ac:dyDescent="0.35">
      <c r="A48" s="34">
        <v>46</v>
      </c>
      <c r="B48" s="2" t="s">
        <v>208</v>
      </c>
      <c r="C48" s="2" t="s">
        <v>214</v>
      </c>
      <c r="D48" s="2" t="s">
        <v>47</v>
      </c>
      <c r="E48" s="2"/>
      <c r="F48" s="2"/>
    </row>
    <row r="49" spans="1:6" x14ac:dyDescent="0.35">
      <c r="A49" s="34">
        <v>47</v>
      </c>
      <c r="B49" s="2" t="s">
        <v>248</v>
      </c>
      <c r="C49" s="2" t="s">
        <v>256</v>
      </c>
      <c r="D49" s="2" t="s">
        <v>77</v>
      </c>
      <c r="E49" s="2"/>
      <c r="F49" s="2"/>
    </row>
    <row r="50" spans="1:6" x14ac:dyDescent="0.35">
      <c r="A50" s="34">
        <v>48</v>
      </c>
      <c r="B50" s="2" t="s">
        <v>150</v>
      </c>
      <c r="C50" s="2" t="s">
        <v>59</v>
      </c>
      <c r="D50" s="2" t="s">
        <v>56</v>
      </c>
      <c r="E50" s="2"/>
      <c r="F50" s="2"/>
    </row>
    <row r="51" spans="1:6" x14ac:dyDescent="0.35">
      <c r="A51" s="34">
        <v>49</v>
      </c>
      <c r="B51" s="2" t="s">
        <v>308</v>
      </c>
      <c r="C51" s="5" t="s">
        <v>310</v>
      </c>
      <c r="D51" s="2" t="s">
        <v>315</v>
      </c>
      <c r="E51" s="2"/>
      <c r="F51" s="2"/>
    </row>
    <row r="52" spans="1:6" x14ac:dyDescent="0.35">
      <c r="A52" s="34">
        <v>50</v>
      </c>
      <c r="B52" s="2" t="s">
        <v>323</v>
      </c>
      <c r="C52" s="5" t="s">
        <v>324</v>
      </c>
      <c r="D52" s="5" t="s">
        <v>730</v>
      </c>
      <c r="E52" s="2"/>
      <c r="F52" s="2"/>
    </row>
    <row r="53" spans="1:6" x14ac:dyDescent="0.35">
      <c r="A53" s="34">
        <v>51</v>
      </c>
      <c r="B53" s="2" t="s">
        <v>65</v>
      </c>
      <c r="C53" s="2" t="s">
        <v>66</v>
      </c>
      <c r="D53" s="2" t="s">
        <v>52</v>
      </c>
      <c r="E53" s="2"/>
      <c r="F53" s="2"/>
    </row>
    <row r="54" spans="1:6" x14ac:dyDescent="0.35">
      <c r="A54" s="34">
        <v>52</v>
      </c>
      <c r="B54" s="2" t="s">
        <v>60</v>
      </c>
      <c r="C54" s="2" t="s">
        <v>13</v>
      </c>
      <c r="D54" s="2" t="s">
        <v>151</v>
      </c>
      <c r="E54" s="2"/>
      <c r="F54" s="2"/>
    </row>
    <row r="55" spans="1:6" x14ac:dyDescent="0.35">
      <c r="A55" s="34">
        <v>53</v>
      </c>
      <c r="B55" s="2" t="s">
        <v>64</v>
      </c>
      <c r="C55" s="2" t="s">
        <v>14</v>
      </c>
      <c r="D55" s="2" t="s">
        <v>12</v>
      </c>
      <c r="E55" s="2"/>
      <c r="F55" s="2"/>
    </row>
    <row r="56" spans="1:6" x14ac:dyDescent="0.35">
      <c r="A56" s="34">
        <v>54</v>
      </c>
      <c r="B56" s="2" t="s">
        <v>62</v>
      </c>
      <c r="C56" s="2" t="s">
        <v>63</v>
      </c>
      <c r="D56" s="2" t="s">
        <v>47</v>
      </c>
      <c r="E56" s="2"/>
      <c r="F56" s="2"/>
    </row>
    <row r="57" spans="1:6" x14ac:dyDescent="0.35">
      <c r="A57" s="34">
        <v>55</v>
      </c>
      <c r="B57" s="2" t="s">
        <v>61</v>
      </c>
      <c r="C57" s="2" t="s">
        <v>15</v>
      </c>
      <c r="D57" s="2" t="s">
        <v>39</v>
      </c>
      <c r="E57" s="2"/>
      <c r="F57" s="2"/>
    </row>
    <row r="58" spans="1:6" x14ac:dyDescent="0.35">
      <c r="A58" s="34">
        <v>56</v>
      </c>
      <c r="B58" s="2" t="s">
        <v>400</v>
      </c>
      <c r="C58" s="2" t="s">
        <v>404</v>
      </c>
      <c r="D58" s="2" t="s">
        <v>47</v>
      </c>
      <c r="E58" s="2"/>
      <c r="F58" s="2"/>
    </row>
    <row r="59" spans="1:6" x14ac:dyDescent="0.35">
      <c r="A59" s="34">
        <v>57</v>
      </c>
      <c r="B59" s="2" t="s">
        <v>398</v>
      </c>
      <c r="C59" s="2" t="s">
        <v>402</v>
      </c>
      <c r="D59" s="2" t="s">
        <v>47</v>
      </c>
      <c r="E59" s="2"/>
      <c r="F59" s="2"/>
    </row>
    <row r="60" spans="1:6" x14ac:dyDescent="0.35">
      <c r="A60" s="34">
        <v>58</v>
      </c>
      <c r="B60" s="2" t="s">
        <v>399</v>
      </c>
      <c r="C60" s="2" t="s">
        <v>403</v>
      </c>
      <c r="D60" s="2" t="s">
        <v>406</v>
      </c>
      <c r="E60" s="2"/>
      <c r="F60" s="2"/>
    </row>
    <row r="61" spans="1:6" x14ac:dyDescent="0.35">
      <c r="A61" s="34">
        <v>59</v>
      </c>
      <c r="B61" s="2" t="s">
        <v>680</v>
      </c>
      <c r="C61" s="2" t="s">
        <v>682</v>
      </c>
      <c r="D61" s="2" t="s">
        <v>77</v>
      </c>
      <c r="E61" s="2"/>
      <c r="F61" s="2"/>
    </row>
    <row r="62" spans="1:6" x14ac:dyDescent="0.35">
      <c r="A62" s="34">
        <v>60</v>
      </c>
      <c r="B62" s="2" t="s">
        <v>401</v>
      </c>
      <c r="C62" s="2" t="s">
        <v>405</v>
      </c>
      <c r="D62" s="2" t="s">
        <v>730</v>
      </c>
      <c r="E62" s="2"/>
      <c r="F62" s="2"/>
    </row>
    <row r="63" spans="1:6" x14ac:dyDescent="0.35">
      <c r="A63" s="34">
        <v>61</v>
      </c>
      <c r="B63" s="2" t="s">
        <v>88</v>
      </c>
      <c r="C63" s="2" t="s">
        <v>89</v>
      </c>
      <c r="D63" s="2" t="s">
        <v>56</v>
      </c>
      <c r="E63" s="2"/>
      <c r="F63" s="2"/>
    </row>
    <row r="64" spans="1:6" x14ac:dyDescent="0.35">
      <c r="A64" s="34">
        <v>62</v>
      </c>
      <c r="B64" s="2" t="s">
        <v>84</v>
      </c>
      <c r="C64" s="2" t="s">
        <v>85</v>
      </c>
      <c r="D64" s="2" t="s">
        <v>47</v>
      </c>
      <c r="E64" s="2"/>
      <c r="F64" s="2"/>
    </row>
    <row r="65" spans="1:6" x14ac:dyDescent="0.35">
      <c r="A65" s="34">
        <v>63</v>
      </c>
      <c r="B65" s="2" t="s">
        <v>86</v>
      </c>
      <c r="C65" s="2" t="s">
        <v>87</v>
      </c>
      <c r="D65" s="2" t="s">
        <v>47</v>
      </c>
      <c r="E65" s="2"/>
      <c r="F65" s="2"/>
    </row>
    <row r="66" spans="1:6" x14ac:dyDescent="0.35">
      <c r="A66" s="34">
        <v>64</v>
      </c>
      <c r="B66" s="2" t="s">
        <v>274</v>
      </c>
      <c r="C66" s="2" t="s">
        <v>277</v>
      </c>
      <c r="D66" s="2" t="s">
        <v>47</v>
      </c>
      <c r="E66" s="2"/>
      <c r="F66" s="2"/>
    </row>
    <row r="67" spans="1:6" x14ac:dyDescent="0.35">
      <c r="A67" s="34">
        <v>65</v>
      </c>
      <c r="B67" s="2" t="s">
        <v>385</v>
      </c>
      <c r="C67" s="5" t="s">
        <v>388</v>
      </c>
      <c r="D67" s="2" t="s">
        <v>390</v>
      </c>
      <c r="E67" s="2"/>
      <c r="F67" s="2"/>
    </row>
    <row r="68" spans="1:6" x14ac:dyDescent="0.35">
      <c r="A68" s="34">
        <v>66</v>
      </c>
      <c r="B68" s="2" t="s">
        <v>94</v>
      </c>
      <c r="C68" s="2" t="s">
        <v>95</v>
      </c>
      <c r="D68" s="2" t="s">
        <v>96</v>
      </c>
      <c r="E68" s="2"/>
      <c r="F68" s="2"/>
    </row>
    <row r="69" spans="1:6" x14ac:dyDescent="0.35">
      <c r="A69" s="34">
        <v>67</v>
      </c>
      <c r="B69" s="2" t="s">
        <v>442</v>
      </c>
      <c r="C69" s="2" t="s">
        <v>443</v>
      </c>
      <c r="D69" s="2" t="s">
        <v>418</v>
      </c>
      <c r="E69" s="2"/>
      <c r="F69" s="2"/>
    </row>
    <row r="70" spans="1:6" x14ac:dyDescent="0.35">
      <c r="A70" s="34">
        <v>68</v>
      </c>
      <c r="B70" s="2" t="s">
        <v>101</v>
      </c>
      <c r="C70" s="2" t="s">
        <v>102</v>
      </c>
      <c r="D70" s="2" t="s">
        <v>40</v>
      </c>
      <c r="E70" s="2"/>
      <c r="F70" s="2"/>
    </row>
    <row r="71" spans="1:6" x14ac:dyDescent="0.35">
      <c r="A71" s="34">
        <v>69</v>
      </c>
      <c r="B71" s="2" t="s">
        <v>99</v>
      </c>
      <c r="C71" s="2" t="s">
        <v>100</v>
      </c>
      <c r="D71" s="2" t="s">
        <v>12</v>
      </c>
      <c r="E71" s="2"/>
      <c r="F71" s="2"/>
    </row>
    <row r="72" spans="1:6" x14ac:dyDescent="0.35">
      <c r="A72" s="34">
        <v>70</v>
      </c>
      <c r="B72" s="2" t="s">
        <v>396</v>
      </c>
      <c r="C72" s="2" t="s">
        <v>397</v>
      </c>
      <c r="D72" s="2" t="s">
        <v>47</v>
      </c>
      <c r="E72" s="2"/>
      <c r="F72" s="2"/>
    </row>
    <row r="73" spans="1:6" x14ac:dyDescent="0.35">
      <c r="A73" s="34">
        <v>71</v>
      </c>
      <c r="B73" s="2" t="s">
        <v>386</v>
      </c>
      <c r="C73" s="5" t="s">
        <v>389</v>
      </c>
      <c r="D73" s="2" t="s">
        <v>47</v>
      </c>
      <c r="E73" s="2"/>
      <c r="F73" s="2"/>
    </row>
    <row r="74" spans="1:6" x14ac:dyDescent="0.35">
      <c r="A74" s="34">
        <v>72</v>
      </c>
      <c r="B74" s="2" t="s">
        <v>251</v>
      </c>
      <c r="C74" s="2" t="s">
        <v>264</v>
      </c>
      <c r="D74" s="2" t="s">
        <v>52</v>
      </c>
      <c r="E74" s="2"/>
      <c r="F74" s="2"/>
    </row>
    <row r="75" spans="1:6" x14ac:dyDescent="0.35">
      <c r="A75" s="34">
        <v>73</v>
      </c>
      <c r="B75" s="5" t="s">
        <v>374</v>
      </c>
      <c r="C75" s="5" t="s">
        <v>375</v>
      </c>
      <c r="D75" s="2" t="s">
        <v>376</v>
      </c>
      <c r="E75" s="2"/>
      <c r="F75" s="2"/>
    </row>
    <row r="76" spans="1:6" x14ac:dyDescent="0.35">
      <c r="A76" s="34">
        <v>74</v>
      </c>
      <c r="B76" s="5" t="s">
        <v>440</v>
      </c>
      <c r="C76" s="5" t="s">
        <v>441</v>
      </c>
      <c r="D76" s="2" t="s">
        <v>417</v>
      </c>
      <c r="E76" s="2"/>
      <c r="F76" s="2"/>
    </row>
    <row r="77" spans="1:6" x14ac:dyDescent="0.35">
      <c r="A77" s="34">
        <v>75</v>
      </c>
      <c r="B77" s="5" t="s">
        <v>437</v>
      </c>
      <c r="C77" s="5" t="s">
        <v>438</v>
      </c>
      <c r="D77" s="2" t="s">
        <v>439</v>
      </c>
      <c r="E77" s="2"/>
      <c r="F77" s="2"/>
    </row>
    <row r="78" spans="1:6" x14ac:dyDescent="0.35">
      <c r="A78" s="34">
        <v>76</v>
      </c>
      <c r="B78" s="2" t="s">
        <v>378</v>
      </c>
      <c r="C78" s="2" t="s">
        <v>55</v>
      </c>
      <c r="D78" s="2" t="s">
        <v>56</v>
      </c>
      <c r="E78" s="2"/>
      <c r="F78" s="2"/>
    </row>
    <row r="79" spans="1:6" x14ac:dyDescent="0.35">
      <c r="A79" s="34">
        <v>77</v>
      </c>
      <c r="B79" s="2" t="s">
        <v>57</v>
      </c>
      <c r="C79" s="2" t="s">
        <v>58</v>
      </c>
      <c r="D79" s="2" t="s">
        <v>47</v>
      </c>
      <c r="E79" s="2"/>
      <c r="F79" s="2"/>
    </row>
    <row r="80" spans="1:6" x14ac:dyDescent="0.35">
      <c r="A80" s="34">
        <v>78</v>
      </c>
      <c r="B80" s="2" t="s">
        <v>202</v>
      </c>
      <c r="C80" s="2" t="s">
        <v>228</v>
      </c>
      <c r="D80" s="2" t="s">
        <v>39</v>
      </c>
      <c r="E80" s="2"/>
      <c r="F80" s="2"/>
    </row>
    <row r="81" spans="1:6" x14ac:dyDescent="0.35">
      <c r="A81" s="34">
        <v>79</v>
      </c>
      <c r="B81" s="2" t="s">
        <v>370</v>
      </c>
      <c r="C81" s="2" t="s">
        <v>372</v>
      </c>
      <c r="D81" s="2" t="s">
        <v>12</v>
      </c>
      <c r="E81" s="2"/>
      <c r="F81" s="2"/>
    </row>
    <row r="82" spans="1:6" x14ac:dyDescent="0.35">
      <c r="A82" s="34">
        <v>80</v>
      </c>
      <c r="B82" s="2" t="s">
        <v>201</v>
      </c>
      <c r="C82" s="2" t="s">
        <v>227</v>
      </c>
      <c r="D82" s="2" t="s">
        <v>39</v>
      </c>
      <c r="E82" s="2"/>
      <c r="F82" s="2"/>
    </row>
    <row r="83" spans="1:6" x14ac:dyDescent="0.35">
      <c r="A83" s="34">
        <v>81</v>
      </c>
      <c r="B83" s="2" t="s">
        <v>244</v>
      </c>
      <c r="C83" s="2" t="s">
        <v>258</v>
      </c>
      <c r="D83" s="2" t="s">
        <v>12</v>
      </c>
      <c r="E83" s="2"/>
      <c r="F83" s="2"/>
    </row>
    <row r="84" spans="1:6" x14ac:dyDescent="0.35">
      <c r="A84" s="34">
        <v>82</v>
      </c>
      <c r="B84" s="2" t="s">
        <v>90</v>
      </c>
      <c r="C84" s="2" t="s">
        <v>91</v>
      </c>
      <c r="D84" s="2" t="s">
        <v>56</v>
      </c>
      <c r="E84" s="2"/>
      <c r="F84" s="2"/>
    </row>
    <row r="85" spans="1:6" x14ac:dyDescent="0.35">
      <c r="A85" s="34">
        <v>83</v>
      </c>
      <c r="B85" s="2" t="s">
        <v>225</v>
      </c>
      <c r="C85" s="2" t="s">
        <v>226</v>
      </c>
      <c r="D85" s="2" t="s">
        <v>47</v>
      </c>
      <c r="E85" s="2"/>
      <c r="F85" s="2"/>
    </row>
    <row r="86" spans="1:6" x14ac:dyDescent="0.35">
      <c r="A86" s="34">
        <v>84</v>
      </c>
      <c r="B86" s="2" t="s">
        <v>320</v>
      </c>
      <c r="C86" s="2" t="s">
        <v>321</v>
      </c>
      <c r="D86" s="2" t="s">
        <v>40</v>
      </c>
      <c r="E86" s="2"/>
      <c r="F86" s="2"/>
    </row>
    <row r="87" spans="1:6" x14ac:dyDescent="0.35">
      <c r="A87" s="34">
        <v>85</v>
      </c>
      <c r="B87" s="2" t="s">
        <v>307</v>
      </c>
      <c r="C87" s="5" t="s">
        <v>312</v>
      </c>
      <c r="D87" s="2" t="s">
        <v>47</v>
      </c>
      <c r="E87" s="2"/>
      <c r="F87" s="2"/>
    </row>
    <row r="88" spans="1:6" x14ac:dyDescent="0.35">
      <c r="A88" s="34">
        <v>86</v>
      </c>
      <c r="B88" s="2" t="s">
        <v>82</v>
      </c>
      <c r="C88" s="2" t="s">
        <v>83</v>
      </c>
      <c r="D88" s="2" t="s">
        <v>151</v>
      </c>
      <c r="E88" s="2"/>
      <c r="F88" s="2"/>
    </row>
    <row r="89" spans="1:6" x14ac:dyDescent="0.35">
      <c r="A89" s="34">
        <v>87</v>
      </c>
      <c r="B89" s="2" t="s">
        <v>75</v>
      </c>
      <c r="C89" s="2" t="s">
        <v>76</v>
      </c>
      <c r="D89" s="2" t="s">
        <v>77</v>
      </c>
      <c r="E89" s="2"/>
      <c r="F89" s="2"/>
    </row>
    <row r="90" spans="1:6" x14ac:dyDescent="0.35">
      <c r="A90" s="34">
        <v>88</v>
      </c>
      <c r="B90" s="2" t="s">
        <v>425</v>
      </c>
      <c r="C90" s="2" t="s">
        <v>428</v>
      </c>
      <c r="D90" s="2" t="s">
        <v>47</v>
      </c>
      <c r="E90" s="2"/>
      <c r="F90" s="2"/>
    </row>
    <row r="91" spans="1:6" x14ac:dyDescent="0.35">
      <c r="A91" s="34">
        <v>89</v>
      </c>
      <c r="B91" s="2" t="s">
        <v>423</v>
      </c>
      <c r="C91" s="2" t="s">
        <v>426</v>
      </c>
      <c r="D91" s="2" t="s">
        <v>47</v>
      </c>
      <c r="E91" s="2"/>
      <c r="F91" s="2"/>
    </row>
    <row r="92" spans="1:6" x14ac:dyDescent="0.35">
      <c r="A92" s="34">
        <v>90</v>
      </c>
      <c r="B92" s="2" t="s">
        <v>424</v>
      </c>
      <c r="C92" s="2" t="s">
        <v>427</v>
      </c>
      <c r="D92" s="2" t="s">
        <v>12</v>
      </c>
      <c r="E92" s="2"/>
      <c r="F92" s="2"/>
    </row>
    <row r="93" spans="1:6" x14ac:dyDescent="0.35">
      <c r="A93" s="34">
        <v>91</v>
      </c>
      <c r="B93" s="2" t="s">
        <v>681</v>
      </c>
      <c r="C93" s="2" t="s">
        <v>683</v>
      </c>
      <c r="D93" s="2" t="s">
        <v>77</v>
      </c>
      <c r="E93" s="2"/>
      <c r="F93" s="2"/>
    </row>
    <row r="94" spans="1:6" x14ac:dyDescent="0.35">
      <c r="A94" s="34">
        <v>92</v>
      </c>
      <c r="B94" s="2" t="s">
        <v>78</v>
      </c>
      <c r="C94" s="2" t="s">
        <v>79</v>
      </c>
      <c r="D94" s="2" t="s">
        <v>47</v>
      </c>
      <c r="E94" s="2"/>
      <c r="F94" s="2"/>
    </row>
    <row r="95" spans="1:6" x14ac:dyDescent="0.35">
      <c r="A95" s="34">
        <v>93</v>
      </c>
      <c r="B95" s="2" t="s">
        <v>80</v>
      </c>
      <c r="C95" s="2" t="s">
        <v>81</v>
      </c>
      <c r="D95" s="2" t="s">
        <v>12</v>
      </c>
      <c r="E95" s="2"/>
      <c r="F95" s="2"/>
    </row>
    <row r="96" spans="1:6" x14ac:dyDescent="0.35">
      <c r="A96" s="34">
        <v>94</v>
      </c>
      <c r="B96" s="5" t="s">
        <v>430</v>
      </c>
      <c r="C96" s="5" t="s">
        <v>431</v>
      </c>
      <c r="D96" s="5" t="s">
        <v>730</v>
      </c>
      <c r="E96" s="2"/>
      <c r="F96" s="2"/>
    </row>
    <row r="97" spans="1:6" x14ac:dyDescent="0.35">
      <c r="A97" s="34">
        <v>95</v>
      </c>
      <c r="B97" s="2" t="s">
        <v>429</v>
      </c>
      <c r="C97" s="2" t="s">
        <v>432</v>
      </c>
      <c r="D97" s="2" t="s">
        <v>47</v>
      </c>
      <c r="E97" s="2"/>
      <c r="F97" s="2"/>
    </row>
    <row r="98" spans="1:6" x14ac:dyDescent="0.35">
      <c r="A98" s="34">
        <v>96</v>
      </c>
      <c r="B98" s="2" t="s">
        <v>419</v>
      </c>
      <c r="C98" s="2" t="s">
        <v>422</v>
      </c>
      <c r="D98" s="2" t="s">
        <v>416</v>
      </c>
      <c r="E98" s="2"/>
      <c r="F98" s="2"/>
    </row>
    <row r="99" spans="1:6" x14ac:dyDescent="0.35">
      <c r="A99" s="34">
        <v>97</v>
      </c>
      <c r="B99" s="2" t="s">
        <v>729</v>
      </c>
      <c r="C99" s="2" t="s">
        <v>732</v>
      </c>
      <c r="D99" s="2" t="s">
        <v>415</v>
      </c>
      <c r="E99" s="2"/>
      <c r="F99" s="2"/>
    </row>
    <row r="100" spans="1:6" x14ac:dyDescent="0.35">
      <c r="A100" s="34">
        <v>98</v>
      </c>
      <c r="B100" s="2" t="s">
        <v>741</v>
      </c>
      <c r="C100" s="2" t="s">
        <v>733</v>
      </c>
      <c r="D100" s="2" t="s">
        <v>742</v>
      </c>
      <c r="E100" s="2"/>
      <c r="F100" s="2"/>
    </row>
    <row r="101" spans="1:6" x14ac:dyDescent="0.35">
      <c r="A101" s="34">
        <v>99</v>
      </c>
      <c r="B101" s="2" t="s">
        <v>721</v>
      </c>
      <c r="C101" s="2" t="s">
        <v>734</v>
      </c>
      <c r="D101" s="2" t="s">
        <v>742</v>
      </c>
      <c r="E101" s="2"/>
      <c r="F101" s="2"/>
    </row>
    <row r="102" spans="1:6" x14ac:dyDescent="0.35">
      <c r="A102" s="34">
        <v>100</v>
      </c>
      <c r="B102" s="2" t="s">
        <v>722</v>
      </c>
      <c r="C102" s="2" t="s">
        <v>735</v>
      </c>
      <c r="D102" s="2" t="s">
        <v>151</v>
      </c>
      <c r="E102" s="2"/>
      <c r="F102" s="2"/>
    </row>
    <row r="103" spans="1:6" x14ac:dyDescent="0.35">
      <c r="A103" s="34">
        <v>101</v>
      </c>
      <c r="B103" s="2" t="s">
        <v>723</v>
      </c>
      <c r="C103" s="2" t="s">
        <v>736</v>
      </c>
      <c r="D103" s="2" t="s">
        <v>743</v>
      </c>
      <c r="E103" s="2"/>
      <c r="F103" s="2"/>
    </row>
    <row r="104" spans="1:6" x14ac:dyDescent="0.35">
      <c r="A104" s="34">
        <v>102</v>
      </c>
      <c r="B104" s="2" t="s">
        <v>724</v>
      </c>
      <c r="C104" s="2" t="s">
        <v>737</v>
      </c>
      <c r="D104" s="2" t="s">
        <v>743</v>
      </c>
      <c r="E104" s="2"/>
      <c r="F104" s="2"/>
    </row>
    <row r="105" spans="1:6" x14ac:dyDescent="0.35">
      <c r="A105" s="34">
        <v>103</v>
      </c>
      <c r="B105" s="2" t="s">
        <v>725</v>
      </c>
      <c r="C105" s="2" t="s">
        <v>738</v>
      </c>
      <c r="D105" s="2" t="s">
        <v>743</v>
      </c>
      <c r="E105" s="2"/>
      <c r="F105" s="2"/>
    </row>
    <row r="106" spans="1:6" x14ac:dyDescent="0.35">
      <c r="A106" s="34">
        <v>104</v>
      </c>
      <c r="B106" s="2" t="s">
        <v>726</v>
      </c>
      <c r="C106" s="2" t="s">
        <v>739</v>
      </c>
      <c r="D106" s="2" t="s">
        <v>743</v>
      </c>
      <c r="E106" s="2"/>
      <c r="F106" s="2"/>
    </row>
    <row r="107" spans="1:6" x14ac:dyDescent="0.35">
      <c r="A107" s="34">
        <v>105</v>
      </c>
      <c r="B107" s="2" t="s">
        <v>727</v>
      </c>
      <c r="C107" s="2" t="s">
        <v>740</v>
      </c>
      <c r="D107" s="5" t="s">
        <v>730</v>
      </c>
      <c r="E107" s="2"/>
      <c r="F107" s="2"/>
    </row>
    <row r="108" spans="1:6" x14ac:dyDescent="0.35">
      <c r="A108" s="34">
        <v>106</v>
      </c>
      <c r="B108" s="2" t="s">
        <v>751</v>
      </c>
      <c r="C108" s="2" t="s">
        <v>754</v>
      </c>
      <c r="D108" s="2" t="s">
        <v>743</v>
      </c>
      <c r="E108" s="2"/>
      <c r="F108" s="2"/>
    </row>
    <row r="109" spans="1:6" x14ac:dyDescent="0.35">
      <c r="A109" s="34">
        <v>107</v>
      </c>
      <c r="B109" s="2" t="s">
        <v>752</v>
      </c>
      <c r="C109" s="2" t="s">
        <v>755</v>
      </c>
      <c r="D109" s="2" t="s">
        <v>757</v>
      </c>
      <c r="E109" s="2"/>
      <c r="F109" s="2"/>
    </row>
    <row r="110" spans="1:6" x14ac:dyDescent="0.35">
      <c r="A110" s="34">
        <v>108</v>
      </c>
      <c r="B110" s="2" t="s">
        <v>758</v>
      </c>
      <c r="C110" s="2" t="s">
        <v>756</v>
      </c>
      <c r="D110" s="2" t="s">
        <v>390</v>
      </c>
      <c r="E110" s="2"/>
      <c r="F110" s="2"/>
    </row>
    <row r="111" spans="1:6" x14ac:dyDescent="0.35">
      <c r="A111" s="34">
        <v>109</v>
      </c>
      <c r="B111" s="2" t="s">
        <v>773</v>
      </c>
      <c r="C111" s="2" t="s">
        <v>764</v>
      </c>
      <c r="D111" s="2" t="s">
        <v>47</v>
      </c>
      <c r="E111" s="2"/>
      <c r="F111" s="2"/>
    </row>
    <row r="112" spans="1:6" x14ac:dyDescent="0.35">
      <c r="A112" s="34">
        <v>110</v>
      </c>
      <c r="B112" s="2" t="s">
        <v>765</v>
      </c>
      <c r="C112" s="2" t="s">
        <v>768</v>
      </c>
      <c r="D112" s="2" t="s">
        <v>47</v>
      </c>
      <c r="E112" s="2"/>
      <c r="F112" s="2"/>
    </row>
    <row r="113" spans="1:6" x14ac:dyDescent="0.35">
      <c r="A113" s="34">
        <v>111</v>
      </c>
      <c r="B113" s="2" t="s">
        <v>766</v>
      </c>
      <c r="C113" s="2" t="s">
        <v>770</v>
      </c>
      <c r="D113" s="2" t="s">
        <v>781</v>
      </c>
      <c r="E113" s="2"/>
      <c r="F113" s="2"/>
    </row>
    <row r="114" spans="1:6" x14ac:dyDescent="0.35">
      <c r="A114" s="34">
        <v>112</v>
      </c>
      <c r="B114" s="2" t="s">
        <v>767</v>
      </c>
      <c r="C114" s="2" t="s">
        <v>771</v>
      </c>
      <c r="D114" s="2" t="s">
        <v>743</v>
      </c>
      <c r="E114" s="2"/>
      <c r="F114" s="2"/>
    </row>
    <row r="115" spans="1:6" x14ac:dyDescent="0.35">
      <c r="A115" s="34">
        <v>113</v>
      </c>
      <c r="B115" s="2" t="s">
        <v>769</v>
      </c>
      <c r="C115" s="2" t="s">
        <v>772</v>
      </c>
      <c r="D115" s="2" t="s">
        <v>390</v>
      </c>
      <c r="E115" s="2"/>
      <c r="F115" s="2"/>
    </row>
    <row r="116" spans="1:6" x14ac:dyDescent="0.35">
      <c r="A116" s="34">
        <v>114</v>
      </c>
      <c r="B116" s="2" t="s">
        <v>775</v>
      </c>
      <c r="C116" s="2" t="s">
        <v>776</v>
      </c>
      <c r="D116" s="2" t="s">
        <v>390</v>
      </c>
      <c r="E116" s="2"/>
      <c r="F116" s="2"/>
    </row>
    <row r="117" spans="1:6" x14ac:dyDescent="0.35">
      <c r="A117" s="34">
        <v>115</v>
      </c>
      <c r="B117" s="2" t="s">
        <v>779</v>
      </c>
      <c r="C117" s="2" t="s">
        <v>780</v>
      </c>
      <c r="D117" s="2" t="s">
        <v>47</v>
      </c>
      <c r="E117" s="2"/>
      <c r="F117" s="2"/>
    </row>
    <row r="118" spans="1:6" x14ac:dyDescent="0.35">
      <c r="A118" s="34">
        <v>116</v>
      </c>
      <c r="B118" s="2" t="s">
        <v>785</v>
      </c>
      <c r="C118" s="2" t="s">
        <v>786</v>
      </c>
      <c r="D118" s="2" t="s">
        <v>217</v>
      </c>
      <c r="E118" s="2"/>
      <c r="F118" s="2"/>
    </row>
    <row r="119" spans="1:6" x14ac:dyDescent="0.35">
      <c r="A119" s="34">
        <v>117</v>
      </c>
      <c r="B119" s="2" t="s">
        <v>996</v>
      </c>
      <c r="C119" s="2" t="s">
        <v>924</v>
      </c>
      <c r="D119" s="2" t="s">
        <v>743</v>
      </c>
      <c r="E119" s="2"/>
      <c r="F119" s="2"/>
    </row>
    <row r="120" spans="1:6" s="26" customFormat="1" x14ac:dyDescent="0.35">
      <c r="A120" s="34">
        <v>118</v>
      </c>
      <c r="B120" s="2" t="s">
        <v>930</v>
      </c>
      <c r="C120" s="2" t="s">
        <v>931</v>
      </c>
      <c r="D120" s="2" t="s">
        <v>743</v>
      </c>
      <c r="E120" s="2"/>
      <c r="F120" s="2"/>
    </row>
    <row r="121" spans="1:6" x14ac:dyDescent="0.35">
      <c r="A121" s="34">
        <v>119</v>
      </c>
      <c r="B121" s="2" t="s">
        <v>923</v>
      </c>
      <c r="C121" s="2" t="s">
        <v>929</v>
      </c>
      <c r="D121" s="2" t="s">
        <v>376</v>
      </c>
      <c r="E121" s="2"/>
      <c r="F121" s="2"/>
    </row>
    <row r="122" spans="1:6" x14ac:dyDescent="0.35">
      <c r="A122" s="34">
        <v>120</v>
      </c>
      <c r="B122" s="2" t="s">
        <v>921</v>
      </c>
      <c r="C122" s="2" t="s">
        <v>925</v>
      </c>
      <c r="D122" s="2" t="s">
        <v>151</v>
      </c>
      <c r="E122" s="2"/>
      <c r="F122" s="2"/>
    </row>
    <row r="123" spans="1:6" x14ac:dyDescent="0.35">
      <c r="A123" s="34">
        <v>121</v>
      </c>
      <c r="B123" s="2" t="s">
        <v>544</v>
      </c>
      <c r="C123" s="2" t="s">
        <v>927</v>
      </c>
      <c r="D123" s="2" t="s">
        <v>151</v>
      </c>
      <c r="E123" s="2"/>
      <c r="F123" s="2"/>
    </row>
    <row r="124" spans="1:6" x14ac:dyDescent="0.35">
      <c r="A124" s="34">
        <v>122</v>
      </c>
      <c r="B124" s="2" t="s">
        <v>922</v>
      </c>
      <c r="C124" s="2" t="s">
        <v>928</v>
      </c>
      <c r="D124" s="2" t="s">
        <v>151</v>
      </c>
      <c r="E124" s="2"/>
      <c r="F124" s="2"/>
    </row>
    <row r="125" spans="1:6" x14ac:dyDescent="0.35">
      <c r="A125" s="34">
        <v>123</v>
      </c>
      <c r="B125" s="2" t="s">
        <v>920</v>
      </c>
      <c r="C125" s="2" t="s">
        <v>926</v>
      </c>
      <c r="D125" s="2" t="s">
        <v>151</v>
      </c>
      <c r="E125" s="2"/>
      <c r="F125" s="2"/>
    </row>
    <row r="126" spans="1:6" x14ac:dyDescent="0.35">
      <c r="A126" s="34">
        <v>124</v>
      </c>
      <c r="B126" s="57" t="s">
        <v>988</v>
      </c>
      <c r="C126" s="2" t="s">
        <v>989</v>
      </c>
      <c r="D126" s="2" t="s">
        <v>151</v>
      </c>
      <c r="E126" s="2"/>
      <c r="F126" s="2"/>
    </row>
    <row r="127" spans="1:6" s="26" customFormat="1" x14ac:dyDescent="0.35">
      <c r="A127" s="34">
        <v>125</v>
      </c>
      <c r="B127" s="57" t="s">
        <v>994</v>
      </c>
      <c r="C127" s="2" t="s">
        <v>995</v>
      </c>
      <c r="D127" s="2" t="s">
        <v>781</v>
      </c>
      <c r="E127" s="2"/>
      <c r="F127" s="2"/>
    </row>
    <row r="128" spans="1:6" x14ac:dyDescent="0.35">
      <c r="A128" s="34">
        <v>126</v>
      </c>
      <c r="B128" s="57" t="s">
        <v>982</v>
      </c>
      <c r="C128" s="2" t="s">
        <v>986</v>
      </c>
      <c r="D128" s="2" t="s">
        <v>151</v>
      </c>
      <c r="E128" s="2"/>
      <c r="F128" s="2"/>
    </row>
    <row r="129" spans="1:6" x14ac:dyDescent="0.35">
      <c r="A129" s="34">
        <v>127</v>
      </c>
      <c r="B129" s="57" t="s">
        <v>983</v>
      </c>
      <c r="C129" s="2" t="s">
        <v>990</v>
      </c>
      <c r="D129" s="2" t="s">
        <v>781</v>
      </c>
      <c r="E129" s="2"/>
      <c r="F129" s="2"/>
    </row>
    <row r="130" spans="1:6" x14ac:dyDescent="0.35">
      <c r="A130" s="34">
        <v>128</v>
      </c>
      <c r="B130" s="57" t="s">
        <v>985</v>
      </c>
      <c r="C130" s="2" t="s">
        <v>993</v>
      </c>
      <c r="D130" s="2" t="s">
        <v>151</v>
      </c>
      <c r="E130" s="2"/>
      <c r="F130" s="2"/>
    </row>
    <row r="131" spans="1:6" x14ac:dyDescent="0.35">
      <c r="A131" s="34">
        <v>129</v>
      </c>
      <c r="B131" s="57" t="s">
        <v>984</v>
      </c>
      <c r="C131" s="2" t="s">
        <v>991</v>
      </c>
      <c r="D131" s="2" t="s">
        <v>151</v>
      </c>
      <c r="E131" s="2"/>
      <c r="F131" s="2"/>
    </row>
    <row r="132" spans="1:6" x14ac:dyDescent="0.35">
      <c r="A132" s="34">
        <v>130</v>
      </c>
      <c r="B132" s="57" t="s">
        <v>0</v>
      </c>
      <c r="C132" s="2" t="s">
        <v>992</v>
      </c>
      <c r="D132" s="2" t="s">
        <v>781</v>
      </c>
      <c r="E132" s="2"/>
      <c r="F132" s="2"/>
    </row>
    <row r="133" spans="1:6" x14ac:dyDescent="0.35">
      <c r="A133" s="34">
        <v>131</v>
      </c>
      <c r="B133" s="2" t="s">
        <v>1024</v>
      </c>
      <c r="C133" s="2" t="s">
        <v>1034</v>
      </c>
      <c r="D133" s="2" t="s">
        <v>151</v>
      </c>
      <c r="E133" s="2"/>
      <c r="F133" s="2"/>
    </row>
    <row r="134" spans="1:6" x14ac:dyDescent="0.35">
      <c r="A134" s="34">
        <v>132</v>
      </c>
      <c r="B134" s="2" t="s">
        <v>1025</v>
      </c>
      <c r="C134" s="2" t="s">
        <v>1035</v>
      </c>
      <c r="D134" s="2" t="s">
        <v>217</v>
      </c>
      <c r="E134" s="2"/>
      <c r="F134" s="2"/>
    </row>
    <row r="135" spans="1:6" s="26" customFormat="1" x14ac:dyDescent="0.35">
      <c r="A135" s="34">
        <v>133</v>
      </c>
      <c r="B135" s="2" t="s">
        <v>1037</v>
      </c>
      <c r="C135" s="2" t="s">
        <v>1038</v>
      </c>
      <c r="D135" s="2" t="s">
        <v>390</v>
      </c>
      <c r="E135" s="2"/>
      <c r="F135" s="2"/>
    </row>
    <row r="136" spans="1:6" x14ac:dyDescent="0.35">
      <c r="A136" s="34">
        <v>134</v>
      </c>
      <c r="B136" s="2" t="s">
        <v>1026</v>
      </c>
      <c r="C136" s="2" t="s">
        <v>1030</v>
      </c>
      <c r="D136" s="2" t="s">
        <v>151</v>
      </c>
      <c r="E136" s="2"/>
      <c r="F136" s="2"/>
    </row>
    <row r="137" spans="1:6" x14ac:dyDescent="0.35">
      <c r="A137" s="34">
        <v>135</v>
      </c>
      <c r="B137" s="2" t="s">
        <v>1027</v>
      </c>
      <c r="C137" s="2" t="s">
        <v>1031</v>
      </c>
      <c r="D137" s="2" t="s">
        <v>743</v>
      </c>
      <c r="E137" s="2"/>
      <c r="F137" s="2"/>
    </row>
    <row r="138" spans="1:6" x14ac:dyDescent="0.35">
      <c r="A138" s="34">
        <v>136</v>
      </c>
      <c r="B138" s="2" t="s">
        <v>1028</v>
      </c>
      <c r="C138" s="2" t="s">
        <v>1032</v>
      </c>
      <c r="D138" s="2" t="s">
        <v>781</v>
      </c>
      <c r="E138" s="2"/>
      <c r="F138" s="2"/>
    </row>
    <row r="139" spans="1:6" x14ac:dyDescent="0.35">
      <c r="A139" s="34">
        <v>137</v>
      </c>
      <c r="B139" s="2" t="s">
        <v>1029</v>
      </c>
      <c r="C139" s="2" t="s">
        <v>1033</v>
      </c>
      <c r="D139" s="2" t="s">
        <v>151</v>
      </c>
      <c r="E139" s="2"/>
      <c r="F139" s="2"/>
    </row>
    <row r="140" spans="1:6" x14ac:dyDescent="0.35">
      <c r="A140" s="34">
        <v>138</v>
      </c>
      <c r="B140" s="2" t="s">
        <v>1050</v>
      </c>
      <c r="C140" s="2" t="s">
        <v>1051</v>
      </c>
      <c r="D140" s="2" t="s">
        <v>151</v>
      </c>
      <c r="E140" s="2"/>
      <c r="F140" s="2"/>
    </row>
    <row r="141" spans="1:6" x14ac:dyDescent="0.35">
      <c r="A141" s="34">
        <v>139</v>
      </c>
      <c r="B141" s="5" t="s">
        <v>1055</v>
      </c>
      <c r="C141" s="2" t="s">
        <v>1058</v>
      </c>
      <c r="D141" s="2" t="s">
        <v>151</v>
      </c>
      <c r="E141" s="2"/>
      <c r="F141" s="2"/>
    </row>
    <row r="142" spans="1:6" x14ac:dyDescent="0.35">
      <c r="A142" s="34">
        <v>140</v>
      </c>
      <c r="B142" s="5" t="s">
        <v>1056</v>
      </c>
      <c r="C142" s="2" t="s">
        <v>1061</v>
      </c>
      <c r="D142" s="2" t="s">
        <v>151</v>
      </c>
      <c r="E142" s="2"/>
      <c r="F142" s="2"/>
    </row>
    <row r="143" spans="1:6" x14ac:dyDescent="0.35">
      <c r="A143" s="34">
        <v>141</v>
      </c>
      <c r="B143" s="5" t="s">
        <v>1060</v>
      </c>
      <c r="C143" s="2" t="s">
        <v>1059</v>
      </c>
      <c r="D143" s="2" t="s">
        <v>151</v>
      </c>
      <c r="E143" s="2"/>
      <c r="F143" s="2"/>
    </row>
    <row r="144" spans="1:6" x14ac:dyDescent="0.35">
      <c r="A144" s="34">
        <v>142</v>
      </c>
      <c r="B144" s="2" t="s">
        <v>1062</v>
      </c>
      <c r="C144" s="2" t="s">
        <v>1063</v>
      </c>
      <c r="D144" s="2" t="s">
        <v>390</v>
      </c>
      <c r="E144" s="2"/>
      <c r="F144" s="2"/>
    </row>
    <row r="145" spans="1:6" x14ac:dyDescent="0.35">
      <c r="A145" s="34">
        <v>143</v>
      </c>
      <c r="B145" s="2" t="s">
        <v>1064</v>
      </c>
      <c r="C145" s="2" t="s">
        <v>1065</v>
      </c>
      <c r="D145" s="2" t="s">
        <v>390</v>
      </c>
      <c r="E145" s="2"/>
      <c r="F145" s="2"/>
    </row>
    <row r="146" spans="1:6" x14ac:dyDescent="0.35">
      <c r="A146" s="34">
        <v>144</v>
      </c>
      <c r="B146" s="2" t="s">
        <v>1095</v>
      </c>
      <c r="C146" s="2" t="s">
        <v>1070</v>
      </c>
      <c r="D146" s="2" t="s">
        <v>743</v>
      </c>
      <c r="E146" s="2"/>
      <c r="F146" s="2"/>
    </row>
    <row r="147" spans="1:6" x14ac:dyDescent="0.35">
      <c r="A147" s="34">
        <v>145</v>
      </c>
      <c r="B147" s="2" t="s">
        <v>1096</v>
      </c>
      <c r="C147" s="2" t="s">
        <v>1071</v>
      </c>
      <c r="D147" s="2" t="s">
        <v>151</v>
      </c>
      <c r="E147" s="2"/>
      <c r="F147" s="2"/>
    </row>
    <row r="148" spans="1:6" x14ac:dyDescent="0.35">
      <c r="A148" s="34">
        <v>146</v>
      </c>
      <c r="B148" s="5" t="s">
        <v>1097</v>
      </c>
      <c r="C148" s="2" t="s">
        <v>1098</v>
      </c>
      <c r="D148" s="2" t="s">
        <v>390</v>
      </c>
      <c r="E148" s="2"/>
      <c r="F148" s="2"/>
    </row>
    <row r="149" spans="1:6" x14ac:dyDescent="0.35">
      <c r="A149" s="34">
        <v>147</v>
      </c>
      <c r="B149" s="5" t="s">
        <v>1099</v>
      </c>
      <c r="C149" s="2" t="s">
        <v>1100</v>
      </c>
      <c r="D149" s="2" t="s">
        <v>781</v>
      </c>
      <c r="E149" s="2"/>
      <c r="F149" s="2"/>
    </row>
    <row r="150" spans="1:6" x14ac:dyDescent="0.35">
      <c r="A150" s="34">
        <v>152</v>
      </c>
      <c r="B150" s="5" t="s">
        <v>1112</v>
      </c>
      <c r="C150" s="2" t="s">
        <v>1980</v>
      </c>
      <c r="D150" s="2" t="s">
        <v>151</v>
      </c>
      <c r="E150" s="2"/>
      <c r="F150" s="2"/>
    </row>
    <row r="151" spans="1:6" x14ac:dyDescent="0.35">
      <c r="A151" s="34">
        <v>153</v>
      </c>
      <c r="B151" s="5" t="s">
        <v>1113</v>
      </c>
      <c r="C151" s="2" t="s">
        <v>1981</v>
      </c>
      <c r="D151" s="2" t="s">
        <v>781</v>
      </c>
      <c r="E151" s="2"/>
      <c r="F151" s="2"/>
    </row>
    <row r="152" spans="1:6" x14ac:dyDescent="0.35">
      <c r="A152" s="34">
        <v>154</v>
      </c>
      <c r="B152" s="5" t="s">
        <v>1974</v>
      </c>
      <c r="C152" s="2" t="s">
        <v>1982</v>
      </c>
      <c r="D152" s="2" t="s">
        <v>151</v>
      </c>
      <c r="E152" s="2"/>
      <c r="F152" s="2"/>
    </row>
    <row r="153" spans="1:6" x14ac:dyDescent="0.35">
      <c r="A153" s="34">
        <v>155</v>
      </c>
      <c r="B153" s="5" t="s">
        <v>2204</v>
      </c>
      <c r="C153" s="22" t="s">
        <v>1115</v>
      </c>
      <c r="D153" s="2" t="s">
        <v>151</v>
      </c>
      <c r="E153" s="2"/>
      <c r="F153" s="2"/>
    </row>
    <row r="154" spans="1:6" x14ac:dyDescent="0.35">
      <c r="A154" s="34">
        <v>156</v>
      </c>
      <c r="B154" s="2" t="s">
        <v>2205</v>
      </c>
      <c r="C154" s="22" t="s">
        <v>1116</v>
      </c>
      <c r="D154" s="2" t="s">
        <v>743</v>
      </c>
      <c r="E154" s="2"/>
      <c r="F154" s="2"/>
    </row>
    <row r="155" spans="1:6" x14ac:dyDescent="0.35">
      <c r="A155" s="34">
        <v>157</v>
      </c>
      <c r="B155" s="2" t="s">
        <v>2206</v>
      </c>
      <c r="C155" s="22" t="s">
        <v>1117</v>
      </c>
      <c r="D155" s="2" t="s">
        <v>781</v>
      </c>
      <c r="E155" s="2"/>
      <c r="F155" s="2"/>
    </row>
    <row r="156" spans="1:6" x14ac:dyDescent="0.35">
      <c r="A156" s="34">
        <v>158</v>
      </c>
      <c r="B156" s="5" t="s">
        <v>2207</v>
      </c>
      <c r="C156" s="22" t="s">
        <v>1118</v>
      </c>
      <c r="D156" s="2" t="s">
        <v>151</v>
      </c>
      <c r="E156" s="2"/>
      <c r="F156" s="2"/>
    </row>
    <row r="157" spans="1:6" x14ac:dyDescent="0.35">
      <c r="A157" s="34">
        <v>159</v>
      </c>
      <c r="B157" s="2" t="s">
        <v>2208</v>
      </c>
      <c r="C157" s="2" t="s">
        <v>1119</v>
      </c>
      <c r="D157" s="2" t="s">
        <v>151</v>
      </c>
      <c r="E157" s="2"/>
      <c r="F157" s="2"/>
    </row>
    <row r="158" spans="1:6" x14ac:dyDescent="0.35">
      <c r="A158" s="34">
        <v>160</v>
      </c>
      <c r="B158" s="2" t="s">
        <v>1109</v>
      </c>
      <c r="C158" s="2" t="s">
        <v>1126</v>
      </c>
      <c r="D158" s="2" t="s">
        <v>151</v>
      </c>
      <c r="E158" s="2"/>
      <c r="F158" s="2"/>
    </row>
    <row r="159" spans="1:6" x14ac:dyDescent="0.35">
      <c r="A159" s="34">
        <v>161</v>
      </c>
      <c r="B159" s="57" t="s">
        <v>1130</v>
      </c>
      <c r="C159" s="2" t="s">
        <v>927</v>
      </c>
      <c r="D159" s="2" t="s">
        <v>151</v>
      </c>
      <c r="E159" s="2"/>
      <c r="F159" s="2"/>
    </row>
    <row r="160" spans="1:6" x14ac:dyDescent="0.35">
      <c r="A160" s="34">
        <v>162</v>
      </c>
      <c r="B160" s="57" t="s">
        <v>1131</v>
      </c>
      <c r="C160" s="2" t="s">
        <v>1136</v>
      </c>
      <c r="D160" s="2" t="s">
        <v>743</v>
      </c>
      <c r="E160" s="2"/>
      <c r="F160" s="2"/>
    </row>
    <row r="161" spans="1:6" x14ac:dyDescent="0.35">
      <c r="A161" s="34">
        <v>163</v>
      </c>
      <c r="B161" s="57" t="s">
        <v>1132</v>
      </c>
      <c r="C161" s="2" t="s">
        <v>1137</v>
      </c>
      <c r="D161" s="2" t="s">
        <v>151</v>
      </c>
      <c r="E161" s="2"/>
      <c r="F161" s="2"/>
    </row>
    <row r="162" spans="1:6" x14ac:dyDescent="0.35">
      <c r="A162" s="34">
        <v>164</v>
      </c>
      <c r="B162" s="57" t="s">
        <v>1133</v>
      </c>
      <c r="C162" s="2" t="s">
        <v>1138</v>
      </c>
      <c r="D162" s="2" t="s">
        <v>743</v>
      </c>
      <c r="E162" s="2"/>
      <c r="F162" s="2"/>
    </row>
    <row r="163" spans="1:6" x14ac:dyDescent="0.35">
      <c r="A163" s="34">
        <v>165</v>
      </c>
      <c r="B163" s="57" t="s">
        <v>1134</v>
      </c>
      <c r="C163" s="2" t="s">
        <v>1139</v>
      </c>
      <c r="D163" s="2" t="s">
        <v>743</v>
      </c>
      <c r="E163" s="2"/>
      <c r="F163" s="2"/>
    </row>
    <row r="164" spans="1:6" x14ac:dyDescent="0.35">
      <c r="A164" s="34">
        <v>166</v>
      </c>
      <c r="B164" s="57" t="s">
        <v>1135</v>
      </c>
      <c r="C164" s="2" t="s">
        <v>1140</v>
      </c>
      <c r="D164" s="2" t="s">
        <v>743</v>
      </c>
      <c r="E164" s="2"/>
      <c r="F164" s="2"/>
    </row>
    <row r="165" spans="1:6" x14ac:dyDescent="0.35">
      <c r="A165" s="34">
        <v>167</v>
      </c>
      <c r="B165" s="81" t="s">
        <v>1142</v>
      </c>
      <c r="C165" s="2" t="s">
        <v>1144</v>
      </c>
      <c r="D165" s="2" t="s">
        <v>151</v>
      </c>
      <c r="E165" s="2"/>
      <c r="F165" s="2"/>
    </row>
    <row r="166" spans="1:6" x14ac:dyDescent="0.35">
      <c r="A166" s="34">
        <v>168</v>
      </c>
      <c r="B166" s="2" t="s">
        <v>1151</v>
      </c>
      <c r="C166" s="2" t="s">
        <v>1155</v>
      </c>
      <c r="D166" s="2" t="s">
        <v>1152</v>
      </c>
      <c r="E166" s="2"/>
      <c r="F166" s="2"/>
    </row>
    <row r="167" spans="1:6" x14ac:dyDescent="0.35">
      <c r="A167" s="34">
        <v>169</v>
      </c>
      <c r="B167" s="2" t="s">
        <v>1149</v>
      </c>
      <c r="C167" s="2" t="s">
        <v>1157</v>
      </c>
      <c r="D167" s="2" t="s">
        <v>1153</v>
      </c>
      <c r="E167" s="2"/>
      <c r="F167" s="2"/>
    </row>
    <row r="168" spans="1:6" x14ac:dyDescent="0.35">
      <c r="A168" s="34">
        <v>170</v>
      </c>
      <c r="B168" s="57" t="s">
        <v>1159</v>
      </c>
      <c r="C168" s="2" t="s">
        <v>1164</v>
      </c>
      <c r="D168" s="2" t="s">
        <v>390</v>
      </c>
      <c r="E168" s="2"/>
      <c r="F168" s="2"/>
    </row>
    <row r="169" spans="1:6" x14ac:dyDescent="0.35">
      <c r="A169" s="34">
        <v>171</v>
      </c>
      <c r="B169" s="57" t="s">
        <v>1171</v>
      </c>
      <c r="C169" s="2" t="s">
        <v>1165</v>
      </c>
      <c r="D169" s="2" t="s">
        <v>390</v>
      </c>
      <c r="E169" s="2"/>
      <c r="F169" s="2"/>
    </row>
    <row r="170" spans="1:6" x14ac:dyDescent="0.35">
      <c r="A170" s="34">
        <v>172</v>
      </c>
      <c r="B170" s="57" t="s">
        <v>1174</v>
      </c>
      <c r="C170" s="2" t="s">
        <v>1166</v>
      </c>
      <c r="D170" s="2" t="s">
        <v>390</v>
      </c>
      <c r="E170" s="2"/>
      <c r="F170" s="2"/>
    </row>
    <row r="171" spans="1:6" x14ac:dyDescent="0.35">
      <c r="A171" s="34">
        <v>173</v>
      </c>
      <c r="B171" s="57" t="s">
        <v>1161</v>
      </c>
      <c r="C171" s="2" t="s">
        <v>1167</v>
      </c>
      <c r="D171" s="2" t="s">
        <v>390</v>
      </c>
      <c r="E171" s="2"/>
      <c r="F171" s="2"/>
    </row>
    <row r="172" spans="1:6" x14ac:dyDescent="0.35">
      <c r="A172" s="34">
        <v>174</v>
      </c>
      <c r="B172" s="57" t="s">
        <v>1163</v>
      </c>
      <c r="C172" s="2" t="s">
        <v>1168</v>
      </c>
      <c r="D172" s="2" t="s">
        <v>390</v>
      </c>
      <c r="E172" s="2"/>
      <c r="F172" s="2"/>
    </row>
    <row r="173" spans="1:6" x14ac:dyDescent="0.35">
      <c r="A173" s="34">
        <v>175</v>
      </c>
      <c r="B173" s="57" t="s">
        <v>1173</v>
      </c>
      <c r="C173" s="2" t="s">
        <v>1169</v>
      </c>
      <c r="D173" s="2" t="s">
        <v>390</v>
      </c>
      <c r="E173" s="2"/>
      <c r="F173" s="2"/>
    </row>
    <row r="174" spans="1:6" x14ac:dyDescent="0.35">
      <c r="A174" s="34">
        <v>176</v>
      </c>
      <c r="B174" s="2" t="s">
        <v>1975</v>
      </c>
      <c r="C174" s="2" t="s">
        <v>1976</v>
      </c>
      <c r="D174" s="2" t="s">
        <v>1153</v>
      </c>
      <c r="E174" s="2"/>
      <c r="F174" s="2"/>
    </row>
    <row r="175" spans="1:6" x14ac:dyDescent="0.35">
      <c r="A175" s="34">
        <v>177</v>
      </c>
      <c r="B175" s="2" t="s">
        <v>1977</v>
      </c>
      <c r="C175" s="2" t="s">
        <v>1978</v>
      </c>
      <c r="D175" s="2" t="s">
        <v>151</v>
      </c>
      <c r="E175" s="2"/>
      <c r="F175" s="2"/>
    </row>
    <row r="176" spans="1:6" x14ac:dyDescent="0.35">
      <c r="A176" s="34">
        <v>178</v>
      </c>
      <c r="B176" s="2" t="s">
        <v>1973</v>
      </c>
      <c r="C176" s="2" t="s">
        <v>1983</v>
      </c>
      <c r="D176" s="2" t="s">
        <v>1153</v>
      </c>
      <c r="E176" s="2"/>
      <c r="F176" s="2"/>
    </row>
    <row r="177" spans="1:6" x14ac:dyDescent="0.35">
      <c r="A177" s="34">
        <v>179</v>
      </c>
      <c r="B177" s="5" t="s">
        <v>1985</v>
      </c>
      <c r="C177" s="2" t="s">
        <v>2282</v>
      </c>
      <c r="D177" s="2" t="s">
        <v>151</v>
      </c>
      <c r="E177" s="2"/>
      <c r="F177" s="2"/>
    </row>
    <row r="178" spans="1:6" x14ac:dyDescent="0.35">
      <c r="A178" s="34">
        <v>180</v>
      </c>
      <c r="B178" s="5" t="s">
        <v>1986</v>
      </c>
      <c r="C178" s="2" t="s">
        <v>2283</v>
      </c>
      <c r="D178" s="2" t="s">
        <v>743</v>
      </c>
      <c r="E178" s="2"/>
      <c r="F178" s="2"/>
    </row>
    <row r="179" spans="1:6" s="26" customFormat="1" x14ac:dyDescent="0.35">
      <c r="A179" s="34">
        <v>180</v>
      </c>
      <c r="B179" s="5" t="s">
        <v>1987</v>
      </c>
      <c r="C179" s="2" t="s">
        <v>2284</v>
      </c>
      <c r="D179" s="2" t="s">
        <v>781</v>
      </c>
      <c r="E179" s="2"/>
      <c r="F179" s="2"/>
    </row>
    <row r="180" spans="1:6" x14ac:dyDescent="0.35">
      <c r="A180" s="34">
        <v>183</v>
      </c>
      <c r="B180" s="57" t="s">
        <v>2230</v>
      </c>
      <c r="C180" s="2" t="s">
        <v>2231</v>
      </c>
      <c r="D180" s="2" t="s">
        <v>743</v>
      </c>
      <c r="E180" s="2"/>
      <c r="F180" s="2"/>
    </row>
    <row r="181" spans="1:6" x14ac:dyDescent="0.35">
      <c r="A181" s="34">
        <v>184</v>
      </c>
      <c r="B181" s="2" t="s">
        <v>2262</v>
      </c>
      <c r="C181" s="2" t="s">
        <v>2265</v>
      </c>
      <c r="D181" s="2" t="s">
        <v>743</v>
      </c>
      <c r="E181" s="2"/>
      <c r="F181" s="2"/>
    </row>
    <row r="182" spans="1:6" s="26" customFormat="1" x14ac:dyDescent="0.35">
      <c r="A182" s="34">
        <v>184</v>
      </c>
      <c r="B182" s="2" t="s">
        <v>2261</v>
      </c>
      <c r="C182" s="2" t="s">
        <v>2259</v>
      </c>
      <c r="D182" s="2" t="s">
        <v>151</v>
      </c>
      <c r="E182" s="2"/>
      <c r="F182" s="2"/>
    </row>
    <row r="183" spans="1:6" s="26" customFormat="1" x14ac:dyDescent="0.35">
      <c r="A183" s="34">
        <v>185</v>
      </c>
      <c r="B183" s="2" t="s">
        <v>2264</v>
      </c>
      <c r="C183" s="2" t="s">
        <v>2266</v>
      </c>
      <c r="D183" s="2" t="s">
        <v>743</v>
      </c>
      <c r="E183" s="2"/>
      <c r="F183" s="2"/>
    </row>
    <row r="184" spans="1:6" x14ac:dyDescent="0.35">
      <c r="A184" s="34">
        <v>185</v>
      </c>
      <c r="B184" s="2" t="s">
        <v>2263</v>
      </c>
      <c r="C184" s="2" t="s">
        <v>2260</v>
      </c>
      <c r="D184" s="2" t="s">
        <v>151</v>
      </c>
      <c r="E184" s="2"/>
      <c r="F184" s="2"/>
    </row>
    <row r="185" spans="1:6" x14ac:dyDescent="0.35">
      <c r="A185" s="34">
        <v>186</v>
      </c>
      <c r="B185" s="2" t="s">
        <v>2258</v>
      </c>
      <c r="C185" s="2" t="s">
        <v>2258</v>
      </c>
      <c r="D185" s="2" t="s">
        <v>353</v>
      </c>
      <c r="E185" s="2"/>
      <c r="F185" s="2"/>
    </row>
    <row r="186" spans="1:6" x14ac:dyDescent="0.35">
      <c r="A186" s="34">
        <v>187</v>
      </c>
      <c r="B186" s="2" t="s">
        <v>2276</v>
      </c>
      <c r="C186" s="2" t="s">
        <v>2277</v>
      </c>
      <c r="D186" s="2" t="s">
        <v>151</v>
      </c>
      <c r="E186" s="2"/>
      <c r="F186" s="2"/>
    </row>
    <row r="187" spans="1:6" x14ac:dyDescent="0.35">
      <c r="A187" s="34">
        <v>189</v>
      </c>
      <c r="B187" s="2" t="s">
        <v>2286</v>
      </c>
      <c r="C187" s="2" t="s">
        <v>2299</v>
      </c>
      <c r="D187" s="2" t="s">
        <v>390</v>
      </c>
      <c r="E187" s="2"/>
      <c r="F187" s="2"/>
    </row>
    <row r="188" spans="1:6" x14ac:dyDescent="0.35">
      <c r="A188" s="34">
        <v>190</v>
      </c>
      <c r="B188" s="2" t="s">
        <v>2287</v>
      </c>
      <c r="C188" s="2" t="s">
        <v>2300</v>
      </c>
      <c r="D188" s="2" t="s">
        <v>151</v>
      </c>
      <c r="E188" s="2"/>
      <c r="F188" s="2"/>
    </row>
    <row r="189" spans="1:6" x14ac:dyDescent="0.35">
      <c r="A189" s="34">
        <v>191</v>
      </c>
      <c r="B189" s="2" t="s">
        <v>2288</v>
      </c>
      <c r="C189" s="2" t="s">
        <v>2295</v>
      </c>
      <c r="D189" s="2" t="s">
        <v>151</v>
      </c>
      <c r="E189" s="2"/>
      <c r="F189" s="2"/>
    </row>
    <row r="190" spans="1:6" x14ac:dyDescent="0.35">
      <c r="A190" s="34">
        <v>192</v>
      </c>
      <c r="B190" s="2" t="s">
        <v>2289</v>
      </c>
      <c r="C190" s="2" t="s">
        <v>2301</v>
      </c>
      <c r="D190" s="2" t="s">
        <v>151</v>
      </c>
      <c r="E190" s="2"/>
      <c r="F190" s="2"/>
    </row>
    <row r="191" spans="1:6" x14ac:dyDescent="0.35">
      <c r="A191" s="34">
        <v>193</v>
      </c>
      <c r="B191" s="2" t="s">
        <v>2290</v>
      </c>
      <c r="C191" s="2" t="s">
        <v>2296</v>
      </c>
      <c r="D191" s="2" t="s">
        <v>151</v>
      </c>
      <c r="E191" s="2"/>
      <c r="F191" s="2"/>
    </row>
    <row r="192" spans="1:6" x14ac:dyDescent="0.35">
      <c r="A192" s="34">
        <v>194</v>
      </c>
      <c r="B192" s="2" t="s">
        <v>2291</v>
      </c>
      <c r="C192" s="2" t="s">
        <v>2297</v>
      </c>
      <c r="D192" s="2" t="s">
        <v>151</v>
      </c>
      <c r="E192" s="2"/>
      <c r="F192" s="2"/>
    </row>
    <row r="193" spans="1:6" x14ac:dyDescent="0.35">
      <c r="A193" s="34">
        <v>195</v>
      </c>
      <c r="B193" s="2" t="s">
        <v>2292</v>
      </c>
      <c r="C193" s="2" t="s">
        <v>2298</v>
      </c>
      <c r="D193" s="2" t="s">
        <v>151</v>
      </c>
      <c r="E193" s="2"/>
      <c r="F193" s="2"/>
    </row>
    <row r="194" spans="1:6" x14ac:dyDescent="0.35">
      <c r="A194" s="34">
        <v>196</v>
      </c>
      <c r="B194" s="2" t="s">
        <v>2293</v>
      </c>
      <c r="C194" s="2" t="s">
        <v>2302</v>
      </c>
      <c r="D194" s="2" t="s">
        <v>781</v>
      </c>
      <c r="E194" s="2"/>
      <c r="F194" s="2"/>
    </row>
    <row r="195" spans="1:6" x14ac:dyDescent="0.35">
      <c r="A195" s="34">
        <v>197</v>
      </c>
      <c r="B195" s="2" t="s">
        <v>2294</v>
      </c>
      <c r="C195" s="2" t="s">
        <v>2303</v>
      </c>
      <c r="D195" s="2" t="s">
        <v>151</v>
      </c>
      <c r="E195" s="2"/>
      <c r="F195" s="2"/>
    </row>
    <row r="196" spans="1:6" x14ac:dyDescent="0.35">
      <c r="A196" s="34">
        <v>198</v>
      </c>
      <c r="B196" s="5" t="s">
        <v>2306</v>
      </c>
      <c r="C196" s="2" t="s">
        <v>2307</v>
      </c>
      <c r="D196" s="2" t="s">
        <v>151</v>
      </c>
      <c r="E196" s="2"/>
      <c r="F196" s="2"/>
    </row>
    <row r="197" spans="1:6" x14ac:dyDescent="0.35">
      <c r="A197" s="34">
        <v>199</v>
      </c>
      <c r="B197" s="5" t="s">
        <v>2309</v>
      </c>
      <c r="C197" s="2" t="s">
        <v>2308</v>
      </c>
      <c r="D197" s="2" t="s">
        <v>151</v>
      </c>
      <c r="E197" s="2"/>
      <c r="F197" s="2"/>
    </row>
    <row r="198" spans="1:6" x14ac:dyDescent="0.35">
      <c r="A198" s="34">
        <v>200</v>
      </c>
      <c r="B198" s="5" t="s">
        <v>2326</v>
      </c>
      <c r="C198" s="2" t="s">
        <v>2333</v>
      </c>
      <c r="D198" s="2" t="s">
        <v>151</v>
      </c>
      <c r="E198" s="2"/>
      <c r="F198" s="2"/>
    </row>
    <row r="199" spans="1:6" x14ac:dyDescent="0.35">
      <c r="B199" s="5" t="s">
        <v>2327</v>
      </c>
      <c r="C199" s="2" t="s">
        <v>2334</v>
      </c>
      <c r="D199" s="2" t="s">
        <v>151</v>
      </c>
      <c r="E199" s="2"/>
      <c r="F199" s="2"/>
    </row>
    <row r="200" spans="1:6" x14ac:dyDescent="0.35">
      <c r="B200" s="5" t="s">
        <v>2328</v>
      </c>
      <c r="C200" s="2" t="s">
        <v>2335</v>
      </c>
      <c r="D200" s="2" t="s">
        <v>151</v>
      </c>
      <c r="E200" s="2"/>
      <c r="F200" s="2"/>
    </row>
    <row r="201" spans="1:6" x14ac:dyDescent="0.35">
      <c r="B201" s="5" t="s">
        <v>2353</v>
      </c>
      <c r="C201" s="2" t="s">
        <v>2336</v>
      </c>
      <c r="D201" s="2" t="s">
        <v>151</v>
      </c>
      <c r="E201" s="2"/>
      <c r="F201" s="2"/>
    </row>
    <row r="202" spans="1:6" x14ac:dyDescent="0.35">
      <c r="B202" s="5" t="s">
        <v>2329</v>
      </c>
      <c r="C202" s="2" t="s">
        <v>2337</v>
      </c>
      <c r="D202" s="2" t="s">
        <v>151</v>
      </c>
      <c r="E202" s="2"/>
      <c r="F202" s="2"/>
    </row>
    <row r="203" spans="1:6" x14ac:dyDescent="0.35">
      <c r="B203" s="5" t="s">
        <v>2330</v>
      </c>
      <c r="C203" s="2" t="s">
        <v>2338</v>
      </c>
      <c r="D203" s="2" t="s">
        <v>151</v>
      </c>
      <c r="E203" s="2"/>
      <c r="F203" s="2"/>
    </row>
    <row r="204" spans="1:6" x14ac:dyDescent="0.35">
      <c r="B204" s="5" t="s">
        <v>2331</v>
      </c>
      <c r="C204" s="2" t="s">
        <v>2339</v>
      </c>
      <c r="D204" s="2" t="s">
        <v>151</v>
      </c>
      <c r="E204" s="2"/>
      <c r="F204" s="2"/>
    </row>
    <row r="205" spans="1:6" x14ac:dyDescent="0.35">
      <c r="B205" s="5" t="s">
        <v>2332</v>
      </c>
      <c r="C205" s="2" t="s">
        <v>2340</v>
      </c>
      <c r="D205" s="2" t="s">
        <v>151</v>
      </c>
      <c r="E205" s="2"/>
      <c r="F205" s="2"/>
    </row>
    <row r="206" spans="1:6" x14ac:dyDescent="0.35">
      <c r="B206" s="5" t="s">
        <v>2325</v>
      </c>
      <c r="C206" s="5" t="s">
        <v>2341</v>
      </c>
      <c r="D206" s="2" t="s">
        <v>743</v>
      </c>
      <c r="E206" s="2"/>
      <c r="F206" s="2"/>
    </row>
  </sheetData>
  <sortState xmlns:xlrd2="http://schemas.microsoft.com/office/spreadsheetml/2017/richdata2" ref="B3:D98">
    <sortCondition ref="C3:C98"/>
  </sortState>
  <mergeCells count="5">
    <mergeCell ref="B1:C1"/>
    <mergeCell ref="F1:F2"/>
    <mergeCell ref="E1:E2"/>
    <mergeCell ref="D1:D2"/>
    <mergeCell ref="A1:A2"/>
  </mergeCells>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0"/>
  <sheetViews>
    <sheetView topLeftCell="A28" workbookViewId="0">
      <selection activeCell="D45" sqref="D45"/>
    </sheetView>
  </sheetViews>
  <sheetFormatPr defaultRowHeight="15.6" x14ac:dyDescent="0.35"/>
  <cols>
    <col min="1" max="1" width="4.33203125" bestFit="1" customWidth="1"/>
    <col min="2" max="2" width="7.33203125" bestFit="1" customWidth="1"/>
    <col min="3" max="3" width="24" bestFit="1" customWidth="1"/>
    <col min="4" max="4" width="25.5546875" bestFit="1" customWidth="1"/>
    <col min="5" max="5" width="7.33203125" bestFit="1" customWidth="1"/>
    <col min="6" max="6" width="29" style="49" bestFit="1" customWidth="1"/>
    <col min="7" max="7" width="5.44140625" bestFit="1" customWidth="1"/>
    <col min="8" max="8" width="14.6640625" bestFit="1" customWidth="1"/>
    <col min="9" max="9" width="18" bestFit="1" customWidth="1"/>
    <col min="10" max="10" width="13.6640625" bestFit="1" customWidth="1"/>
    <col min="11" max="11" width="5.44140625" bestFit="1" customWidth="1"/>
    <col min="12" max="12" width="25.33203125" customWidth="1"/>
  </cols>
  <sheetData>
    <row r="1" spans="1:12" x14ac:dyDescent="0.35">
      <c r="A1" s="121" t="s">
        <v>115</v>
      </c>
      <c r="B1" s="121" t="s">
        <v>117</v>
      </c>
      <c r="C1" s="121" t="s">
        <v>116</v>
      </c>
      <c r="D1" s="121"/>
      <c r="E1" s="124" t="s">
        <v>120</v>
      </c>
      <c r="F1" s="127" t="s">
        <v>121</v>
      </c>
      <c r="G1" s="124" t="s">
        <v>122</v>
      </c>
      <c r="H1" s="121" t="s">
        <v>123</v>
      </c>
      <c r="I1" s="121"/>
      <c r="J1" s="121" t="s">
        <v>124</v>
      </c>
      <c r="K1" s="121" t="s">
        <v>125</v>
      </c>
      <c r="L1" s="121" t="s">
        <v>126</v>
      </c>
    </row>
    <row r="2" spans="1:12" x14ac:dyDescent="0.35">
      <c r="A2" s="121"/>
      <c r="B2" s="121"/>
      <c r="C2" s="67" t="s">
        <v>8</v>
      </c>
      <c r="D2" s="4" t="s">
        <v>119</v>
      </c>
      <c r="E2" s="124"/>
      <c r="F2" s="127"/>
      <c r="G2" s="124"/>
      <c r="H2" s="4" t="s">
        <v>118</v>
      </c>
      <c r="I2" s="4" t="s">
        <v>119</v>
      </c>
      <c r="J2" s="121"/>
      <c r="K2" s="121"/>
      <c r="L2" s="121"/>
    </row>
    <row r="3" spans="1:12" x14ac:dyDescent="0.35">
      <c r="A3" s="29">
        <v>1</v>
      </c>
      <c r="B3" s="17" t="str">
        <f>VLOOKUP($C3,table!$B:$D,3,FALSE)</f>
        <v>이력</v>
      </c>
      <c r="C3" s="36" t="s">
        <v>26</v>
      </c>
      <c r="D3" s="2" t="str">
        <f>VLOOKUP($C3,table!$B:$D,2,FALSE)</f>
        <v>T_USER_HIST</v>
      </c>
      <c r="E3" s="125">
        <v>1</v>
      </c>
      <c r="F3" s="126" t="s">
        <v>136</v>
      </c>
      <c r="G3" s="35">
        <v>1</v>
      </c>
      <c r="H3" s="36" t="s">
        <v>134</v>
      </c>
      <c r="I3" s="2" t="str">
        <f>VLOOKUP($H3,domain!$B:$D,2,FALSE)</f>
        <v>USER_ID</v>
      </c>
      <c r="J3" s="126" t="s">
        <v>137</v>
      </c>
      <c r="K3" s="35" t="s">
        <v>130</v>
      </c>
      <c r="L3" s="2"/>
    </row>
    <row r="4" spans="1:12" x14ac:dyDescent="0.35">
      <c r="A4" s="29">
        <v>2</v>
      </c>
      <c r="B4" s="17" t="str">
        <f>VLOOKUP($C4,table!$B:$D,3,FALSE)</f>
        <v>이력</v>
      </c>
      <c r="C4" s="36" t="s">
        <v>26</v>
      </c>
      <c r="D4" s="2" t="str">
        <f>VLOOKUP($C4,table!$B:$D,2,FALSE)</f>
        <v>T_USER_HIST</v>
      </c>
      <c r="E4" s="125"/>
      <c r="F4" s="126"/>
      <c r="G4" s="35">
        <v>2</v>
      </c>
      <c r="H4" s="36" t="s">
        <v>135</v>
      </c>
      <c r="I4" s="2" t="str">
        <f>VLOOKUP($H4,domain!$B:$D,2,FALSE)</f>
        <v>HIST_DT</v>
      </c>
      <c r="J4" s="126"/>
      <c r="K4" s="35" t="s">
        <v>130</v>
      </c>
      <c r="L4" s="2"/>
    </row>
    <row r="5" spans="1:12" x14ac:dyDescent="0.35">
      <c r="A5" s="34">
        <v>3</v>
      </c>
      <c r="B5" s="17" t="str">
        <f>VLOOKUP($C5,table!$B:$D,3,FALSE)</f>
        <v>공통</v>
      </c>
      <c r="C5" s="36" t="s">
        <v>127</v>
      </c>
      <c r="D5" s="2" t="str">
        <f>VLOOKUP($C5,table!$B:$D,2,FALSE)</f>
        <v>T_CODE</v>
      </c>
      <c r="E5" s="125">
        <v>0</v>
      </c>
      <c r="F5" s="126" t="s">
        <v>128</v>
      </c>
      <c r="G5" s="35">
        <v>1</v>
      </c>
      <c r="H5" s="36" t="s">
        <v>53</v>
      </c>
      <c r="I5" s="2" t="str">
        <f>VLOOKUP($H5,domain!$B:$D,2,FALSE)</f>
        <v>GROUP_ID</v>
      </c>
      <c r="J5" s="126" t="s">
        <v>129</v>
      </c>
      <c r="K5" s="35" t="s">
        <v>130</v>
      </c>
      <c r="L5" s="2"/>
    </row>
    <row r="6" spans="1:12" x14ac:dyDescent="0.35">
      <c r="A6" s="34">
        <v>4</v>
      </c>
      <c r="B6" s="17" t="str">
        <f>VLOOKUP($C6,table!$B:$D,3,FALSE)</f>
        <v>공통</v>
      </c>
      <c r="C6" s="36" t="s">
        <v>127</v>
      </c>
      <c r="D6" s="2" t="str">
        <f>VLOOKUP($C6,table!$B:$D,2,FALSE)</f>
        <v>T_CODE</v>
      </c>
      <c r="E6" s="125"/>
      <c r="F6" s="126"/>
      <c r="G6" s="35">
        <v>2</v>
      </c>
      <c r="H6" s="36" t="s">
        <v>103</v>
      </c>
      <c r="I6" s="2" t="str">
        <f>VLOOKUP($H6,domain!$B:$D,2,FALSE)</f>
        <v>CODE_ID</v>
      </c>
      <c r="J6" s="126"/>
      <c r="K6" s="35" t="s">
        <v>130</v>
      </c>
      <c r="L6" s="2"/>
    </row>
    <row r="7" spans="1:12" x14ac:dyDescent="0.35">
      <c r="A7" s="34">
        <v>5</v>
      </c>
      <c r="B7" s="17" t="str">
        <f>VLOOKUP($C7,table!$B:$D,3,FALSE)</f>
        <v>공통</v>
      </c>
      <c r="C7" s="36" t="s">
        <v>27</v>
      </c>
      <c r="D7" s="2" t="str">
        <f>VLOOKUP($C7,table!$B:$D,2,FALSE)</f>
        <v>T_DEPT</v>
      </c>
      <c r="E7" s="35">
        <v>0</v>
      </c>
      <c r="F7" s="40" t="s">
        <v>138</v>
      </c>
      <c r="G7" s="35">
        <v>1</v>
      </c>
      <c r="H7" s="36" t="s">
        <v>131</v>
      </c>
      <c r="I7" s="2" t="str">
        <f>VLOOKUP($H7,domain!$B:$D,2,FALSE)</f>
        <v>DEPT_CODE</v>
      </c>
      <c r="J7" s="36" t="s">
        <v>129</v>
      </c>
      <c r="K7" s="35" t="s">
        <v>130</v>
      </c>
      <c r="L7" s="2"/>
    </row>
    <row r="8" spans="1:12" x14ac:dyDescent="0.35">
      <c r="A8" s="34">
        <v>6</v>
      </c>
      <c r="B8" s="17" t="str">
        <f>VLOOKUP($C8,table!$B:$D,3,FALSE)</f>
        <v>공통</v>
      </c>
      <c r="C8" s="36" t="s">
        <v>33</v>
      </c>
      <c r="D8" s="2" t="str">
        <f>VLOOKUP($C8,table!$B:$D,2,FALSE)</f>
        <v>T_HDEPT</v>
      </c>
      <c r="E8" s="35">
        <v>0</v>
      </c>
      <c r="F8" s="40" t="s">
        <v>141</v>
      </c>
      <c r="G8" s="35">
        <v>1</v>
      </c>
      <c r="H8" s="36" t="s">
        <v>132</v>
      </c>
      <c r="I8" s="2" t="str">
        <f>VLOOKUP($H8,domain!$B:$D,2,FALSE)</f>
        <v>HDEPT_CODE</v>
      </c>
      <c r="J8" s="36" t="s">
        <v>129</v>
      </c>
      <c r="K8" s="35" t="s">
        <v>130</v>
      </c>
      <c r="L8" s="2"/>
    </row>
    <row r="9" spans="1:12" x14ac:dyDescent="0.35">
      <c r="A9" s="34">
        <v>7</v>
      </c>
      <c r="B9" s="17" t="str">
        <f>VLOOKUP($C9,table!$B:$D,3,FALSE)</f>
        <v>공통</v>
      </c>
      <c r="C9" s="36" t="s">
        <v>28</v>
      </c>
      <c r="D9" s="2" t="str">
        <f>VLOOKUP($C9,table!$B:$D,2,FALSE)</f>
        <v>T_PSTN</v>
      </c>
      <c r="E9" s="35">
        <v>0</v>
      </c>
      <c r="F9" s="40" t="s">
        <v>140</v>
      </c>
      <c r="G9" s="35">
        <v>1</v>
      </c>
      <c r="H9" s="36" t="s">
        <v>133</v>
      </c>
      <c r="I9" s="2" t="str">
        <f>VLOOKUP($H9,domain!$B:$D,2,FALSE)</f>
        <v>PSTN_CODE</v>
      </c>
      <c r="J9" s="36" t="s">
        <v>129</v>
      </c>
      <c r="K9" s="35" t="s">
        <v>130</v>
      </c>
      <c r="L9" s="2"/>
    </row>
    <row r="10" spans="1:12" x14ac:dyDescent="0.35">
      <c r="A10" s="34">
        <v>8</v>
      </c>
      <c r="B10" s="17" t="str">
        <f>VLOOKUP($C10,table!$B:$D,3,FALSE)</f>
        <v>공통</v>
      </c>
      <c r="C10" s="36" t="s">
        <v>24</v>
      </c>
      <c r="D10" s="2" t="str">
        <f>VLOOKUP($C10,table!$B:$D,2,FALSE)</f>
        <v>T_USER</v>
      </c>
      <c r="E10" s="35">
        <v>0</v>
      </c>
      <c r="F10" s="40" t="s">
        <v>139</v>
      </c>
      <c r="G10" s="35">
        <v>1</v>
      </c>
      <c r="H10" s="36" t="s">
        <v>134</v>
      </c>
      <c r="I10" s="2" t="str">
        <f>VLOOKUP($H10,domain!$B:$D,2,FALSE)</f>
        <v>USER_ID</v>
      </c>
      <c r="J10" s="36" t="s">
        <v>129</v>
      </c>
      <c r="K10" s="35" t="s">
        <v>130</v>
      </c>
      <c r="L10" s="2"/>
    </row>
    <row r="11" spans="1:12" x14ac:dyDescent="0.35">
      <c r="A11" s="34">
        <v>9</v>
      </c>
      <c r="B11" s="23" t="str">
        <f>VLOOKUP($C11,table!$B:$D,3,FALSE)</f>
        <v>공통</v>
      </c>
      <c r="C11" s="36" t="s">
        <v>391</v>
      </c>
      <c r="D11" s="2" t="str">
        <f>VLOOKUP($C11,table!$B:$D,2,FALSE)</f>
        <v>T_USER_TEST</v>
      </c>
      <c r="E11" s="35">
        <v>0</v>
      </c>
      <c r="F11" s="40" t="s">
        <v>395</v>
      </c>
      <c r="G11" s="35">
        <v>1</v>
      </c>
      <c r="H11" s="36" t="s">
        <v>134</v>
      </c>
      <c r="I11" s="2" t="str">
        <f>VLOOKUP($H11,domain!$B:$D,2,FALSE)</f>
        <v>USER_ID</v>
      </c>
      <c r="J11" s="36" t="s">
        <v>129</v>
      </c>
      <c r="K11" s="35" t="s">
        <v>130</v>
      </c>
      <c r="L11" s="2"/>
    </row>
    <row r="12" spans="1:12" x14ac:dyDescent="0.35">
      <c r="A12" s="34">
        <v>10</v>
      </c>
      <c r="B12" s="20" t="str">
        <f>VLOOKUP($C12,table!$B:$D,3,FALSE)</f>
        <v>공통</v>
      </c>
      <c r="C12" s="36" t="s">
        <v>316</v>
      </c>
      <c r="D12" s="2" t="str">
        <f>VLOOKUP($C12,table!$B:$D,2,FALSE)</f>
        <v>T_DEPT_CL</v>
      </c>
      <c r="E12" s="35">
        <v>0</v>
      </c>
      <c r="F12" s="40" t="s">
        <v>317</v>
      </c>
      <c r="G12" s="35">
        <v>1</v>
      </c>
      <c r="H12" s="36" t="s">
        <v>131</v>
      </c>
      <c r="I12" s="2" t="str">
        <f>VLOOKUP($H12,domain!$B:$D,2,FALSE)</f>
        <v>DEPT_CODE</v>
      </c>
      <c r="J12" s="36" t="s">
        <v>129</v>
      </c>
      <c r="K12" s="35" t="s">
        <v>130</v>
      </c>
      <c r="L12" s="2"/>
    </row>
    <row r="13" spans="1:12" x14ac:dyDescent="0.35">
      <c r="A13" s="34">
        <v>11</v>
      </c>
      <c r="B13" s="17" t="str">
        <f>VLOOKUP($C13,table!$B:$D,3,FALSE)</f>
        <v>공통</v>
      </c>
      <c r="C13" s="36" t="s">
        <v>229</v>
      </c>
      <c r="D13" s="2" t="str">
        <f>VLOOKUP($C13,table!$B:$D,2,FALSE)</f>
        <v>T_ID_SN</v>
      </c>
      <c r="E13" s="125">
        <v>0</v>
      </c>
      <c r="F13" s="126" t="s">
        <v>231</v>
      </c>
      <c r="G13" s="35">
        <v>1</v>
      </c>
      <c r="H13" s="36" t="s">
        <v>235</v>
      </c>
      <c r="I13" s="2" t="str">
        <f>VLOOKUP($H13,domain!$B:$D,2,FALSE)</f>
        <v>ID_TY</v>
      </c>
      <c r="J13" s="126" t="s">
        <v>129</v>
      </c>
      <c r="K13" s="35" t="s">
        <v>130</v>
      </c>
      <c r="L13" s="2"/>
    </row>
    <row r="14" spans="1:12" x14ac:dyDescent="0.35">
      <c r="A14" s="34">
        <v>12</v>
      </c>
      <c r="B14" s="17" t="str">
        <f>VLOOKUP($C14,table!$B:$D,3,FALSE)</f>
        <v>공통</v>
      </c>
      <c r="C14" s="36" t="s">
        <v>229</v>
      </c>
      <c r="D14" s="2" t="str">
        <f>VLOOKUP($C14,table!$B:$D,2,FALSE)</f>
        <v>T_ID_SN</v>
      </c>
      <c r="E14" s="125"/>
      <c r="F14" s="126"/>
      <c r="G14" s="35">
        <v>2</v>
      </c>
      <c r="H14" s="36" t="s">
        <v>236</v>
      </c>
      <c r="I14" s="2" t="str">
        <f>VLOOKUP($H14,domain!$B:$D,2,FALSE)</f>
        <v>ID_SE</v>
      </c>
      <c r="J14" s="126"/>
      <c r="K14" s="35" t="s">
        <v>130</v>
      </c>
      <c r="L14" s="2"/>
    </row>
    <row r="15" spans="1:12" x14ac:dyDescent="0.35">
      <c r="A15" s="34">
        <v>13</v>
      </c>
      <c r="B15" s="17" t="str">
        <f>VLOOKUP($C15,table!$B:$D,3,FALSE)</f>
        <v>공통</v>
      </c>
      <c r="C15" s="36" t="s">
        <v>230</v>
      </c>
      <c r="D15" s="2" t="str">
        <f>VLOOKUP($C15,table!$B:$D,2,FALSE)</f>
        <v>T_FILE</v>
      </c>
      <c r="E15" s="35">
        <v>0</v>
      </c>
      <c r="F15" s="40" t="s">
        <v>232</v>
      </c>
      <c r="G15" s="35">
        <v>1</v>
      </c>
      <c r="H15" s="36" t="s">
        <v>234</v>
      </c>
      <c r="I15" s="2" t="str">
        <f>VLOOKUP($H15,domain!$B:$D,2,FALSE)</f>
        <v>FILE_ID</v>
      </c>
      <c r="J15" s="37" t="s">
        <v>129</v>
      </c>
      <c r="K15" s="35" t="s">
        <v>130</v>
      </c>
      <c r="L15" s="2"/>
    </row>
    <row r="16" spans="1:12" x14ac:dyDescent="0.35">
      <c r="A16" s="34">
        <v>14</v>
      </c>
      <c r="B16" s="14" t="str">
        <f>VLOOKUP($C16,table!$B:$D,3,FALSE)</f>
        <v>공통</v>
      </c>
      <c r="C16" s="36" t="s">
        <v>240</v>
      </c>
      <c r="D16" s="2" t="str">
        <f>VLOOKUP($C16,table!$B:$D,2,FALSE)</f>
        <v>T_BBS_NOTICE</v>
      </c>
      <c r="E16" s="35">
        <v>0</v>
      </c>
      <c r="F16" s="40" t="s">
        <v>301</v>
      </c>
      <c r="G16" s="35">
        <v>1</v>
      </c>
      <c r="H16" s="36" t="s">
        <v>393</v>
      </c>
      <c r="I16" s="2" t="str">
        <f>VLOOKUP($H16,domain!$B:$D,2,FALSE)</f>
        <v>NOTICE_ID</v>
      </c>
      <c r="J16" s="37" t="s">
        <v>129</v>
      </c>
      <c r="K16" s="35" t="s">
        <v>130</v>
      </c>
      <c r="L16" s="2"/>
    </row>
    <row r="17" spans="1:12" x14ac:dyDescent="0.35">
      <c r="A17" s="34">
        <v>15</v>
      </c>
      <c r="B17" s="14" t="str">
        <f>VLOOKUP($C17,table!$B:$D,3,FALSE)</f>
        <v>공통</v>
      </c>
      <c r="C17" s="36" t="s">
        <v>239</v>
      </c>
      <c r="D17" s="2" t="str">
        <f>VLOOKUP($C17,table!$B:$D,2,FALSE)</f>
        <v>T_BBS_FAQ</v>
      </c>
      <c r="E17" s="35">
        <v>0</v>
      </c>
      <c r="F17" s="40" t="s">
        <v>302</v>
      </c>
      <c r="G17" s="35">
        <v>1</v>
      </c>
      <c r="H17" s="36" t="s">
        <v>528</v>
      </c>
      <c r="I17" s="2" t="str">
        <f>VLOOKUP($H17,domain!$B:$D,2,FALSE)</f>
        <v>FAQ_ID</v>
      </c>
      <c r="J17" s="37" t="s">
        <v>129</v>
      </c>
      <c r="K17" s="35" t="s">
        <v>130</v>
      </c>
      <c r="L17" s="2"/>
    </row>
    <row r="18" spans="1:12" x14ac:dyDescent="0.35">
      <c r="A18" s="34">
        <v>16</v>
      </c>
      <c r="B18" s="21" t="str">
        <f>VLOOKUP($C18,table!$B:$D,3,FALSE)</f>
        <v>공통</v>
      </c>
      <c r="C18" s="36" t="s">
        <v>379</v>
      </c>
      <c r="D18" s="2" t="str">
        <f>VLOOKUP($C18,table!$B:$D,2,FALSE)</f>
        <v>T_BBS_QNA</v>
      </c>
      <c r="E18" s="35">
        <v>0</v>
      </c>
      <c r="F18" s="41" t="s">
        <v>380</v>
      </c>
      <c r="G18" s="35">
        <v>1</v>
      </c>
      <c r="H18" s="36" t="s">
        <v>394</v>
      </c>
      <c r="I18" s="2" t="str">
        <f>VLOOKUP($H18,domain!$B:$D,2,FALSE)</f>
        <v>QNA_ID</v>
      </c>
      <c r="J18" s="37" t="s">
        <v>129</v>
      </c>
      <c r="K18" s="35" t="s">
        <v>130</v>
      </c>
      <c r="L18" s="2"/>
    </row>
    <row r="19" spans="1:12" x14ac:dyDescent="0.35">
      <c r="A19" s="34">
        <v>17</v>
      </c>
      <c r="B19" s="14" t="str">
        <f>VLOOKUP($C19,table!$B:$D,3,FALSE)</f>
        <v>관리자</v>
      </c>
      <c r="C19" s="36" t="s">
        <v>953</v>
      </c>
      <c r="D19" s="2" t="str">
        <f>VLOOKUP($C19,table!$B:$D,2,FALSE)</f>
        <v>T_GROUP</v>
      </c>
      <c r="E19" s="35">
        <v>0</v>
      </c>
      <c r="F19" s="40" t="s">
        <v>144</v>
      </c>
      <c r="G19" s="35">
        <v>1</v>
      </c>
      <c r="H19" s="36" t="s">
        <v>134</v>
      </c>
      <c r="I19" s="2" t="str">
        <f>VLOOKUP($H19,domain!$B:$D,2,FALSE)</f>
        <v>USER_ID</v>
      </c>
      <c r="J19" s="37" t="s">
        <v>129</v>
      </c>
      <c r="K19" s="35" t="s">
        <v>130</v>
      </c>
      <c r="L19" s="2"/>
    </row>
    <row r="20" spans="1:12" x14ac:dyDescent="0.35">
      <c r="A20" s="34">
        <v>18</v>
      </c>
      <c r="B20" s="3" t="str">
        <f>VLOOKUP($C20,table!$B:$D,3,FALSE)</f>
        <v>관리자</v>
      </c>
      <c r="C20" s="36" t="s">
        <v>954</v>
      </c>
      <c r="D20" s="2" t="str">
        <f>VLOOKUP($C20,table!$B:$D,2,FALSE)</f>
        <v>T_GROUP_AUTH</v>
      </c>
      <c r="E20" s="35">
        <v>0</v>
      </c>
      <c r="F20" s="40" t="s">
        <v>145</v>
      </c>
      <c r="G20" s="35">
        <v>1</v>
      </c>
      <c r="H20" s="36" t="s">
        <v>142</v>
      </c>
      <c r="I20" s="2" t="str">
        <f>VLOOKUP($H20,domain!$B:$D,2,FALSE)</f>
        <v>AUTH_ID</v>
      </c>
      <c r="J20" s="36" t="s">
        <v>129</v>
      </c>
      <c r="K20" s="35" t="s">
        <v>130</v>
      </c>
      <c r="L20" s="2"/>
    </row>
    <row r="21" spans="1:12" x14ac:dyDescent="0.35">
      <c r="A21" s="34">
        <v>19</v>
      </c>
      <c r="B21" s="3" t="str">
        <f>VLOOKUP($C21,table!$B:$D,3,FALSE)</f>
        <v>관리자</v>
      </c>
      <c r="C21" s="36" t="s">
        <v>977</v>
      </c>
      <c r="D21" s="2" t="str">
        <f>VLOOKUP($C21,table!$B:$D,2,FALSE)</f>
        <v>T_GROUP_MENU</v>
      </c>
      <c r="E21" s="35">
        <v>0</v>
      </c>
      <c r="F21" s="40" t="s">
        <v>146</v>
      </c>
      <c r="G21" s="35">
        <v>1</v>
      </c>
      <c r="H21" s="36" t="s">
        <v>143</v>
      </c>
      <c r="I21" s="2" t="str">
        <f>VLOOKUP($H21,domain!$B:$D,2,FALSE)</f>
        <v>MENU_ID</v>
      </c>
      <c r="J21" s="36" t="s">
        <v>129</v>
      </c>
      <c r="K21" s="35" t="s">
        <v>130</v>
      </c>
      <c r="L21" s="2"/>
    </row>
    <row r="22" spans="1:12" x14ac:dyDescent="0.35">
      <c r="A22" s="34">
        <v>20</v>
      </c>
      <c r="B22" s="3" t="str">
        <f>VLOOKUP($C22,table!$B:$D,3,FALSE)</f>
        <v>사용자</v>
      </c>
      <c r="C22" s="36" t="s">
        <v>1277</v>
      </c>
      <c r="D22" s="2" t="str">
        <f>VLOOKUP($C22,table!$B:$D,2,FALSE)</f>
        <v>T_GROUP_MENU_AUTH</v>
      </c>
      <c r="E22" s="35">
        <v>0</v>
      </c>
      <c r="F22" s="40" t="s">
        <v>147</v>
      </c>
      <c r="G22" s="35">
        <v>1</v>
      </c>
      <c r="H22" s="36" t="s">
        <v>142</v>
      </c>
      <c r="I22" s="2" t="str">
        <f>VLOOKUP($H22,domain!$B:$D,2,FALSE)</f>
        <v>AUTH_ID</v>
      </c>
      <c r="J22" s="36" t="s">
        <v>129</v>
      </c>
      <c r="K22" s="35" t="s">
        <v>130</v>
      </c>
      <c r="L22" s="2"/>
    </row>
    <row r="23" spans="1:12" s="26" customFormat="1" x14ac:dyDescent="0.35">
      <c r="A23" s="34">
        <v>21</v>
      </c>
      <c r="B23" s="34" t="str">
        <f>VLOOKUP($C23,table!$B:$D,3,FALSE)</f>
        <v>로그</v>
      </c>
      <c r="C23" s="36" t="s">
        <v>718</v>
      </c>
      <c r="D23" s="2" t="str">
        <f>VLOOKUP($C23,table!$B:$D,2,FALSE)</f>
        <v>T_LOG_RQST_MGR_SYS</v>
      </c>
      <c r="E23" s="125">
        <v>1</v>
      </c>
      <c r="F23" s="126" t="s">
        <v>728</v>
      </c>
      <c r="G23" s="35">
        <v>1</v>
      </c>
      <c r="H23" s="36" t="s">
        <v>134</v>
      </c>
      <c r="I23" s="2" t="str">
        <f>VLOOKUP($H23,domain!$B:$D,2,FALSE)</f>
        <v>USER_ID</v>
      </c>
      <c r="J23" s="137" t="s">
        <v>137</v>
      </c>
      <c r="K23" s="35" t="s">
        <v>130</v>
      </c>
      <c r="L23" s="2"/>
    </row>
    <row r="24" spans="1:12" s="26" customFormat="1" x14ac:dyDescent="0.35">
      <c r="A24" s="34">
        <v>22</v>
      </c>
      <c r="B24" s="34" t="str">
        <f>VLOOKUP($C24,table!$B:$D,3,FALSE)</f>
        <v>로그</v>
      </c>
      <c r="C24" s="36" t="s">
        <v>718</v>
      </c>
      <c r="D24" s="2" t="str">
        <f>VLOOKUP($C24,table!$B:$D,2,FALSE)</f>
        <v>T_LOG_RQST_MGR_SYS</v>
      </c>
      <c r="E24" s="125"/>
      <c r="F24" s="126"/>
      <c r="G24" s="35">
        <v>2</v>
      </c>
      <c r="H24" s="36" t="s">
        <v>729</v>
      </c>
      <c r="I24" s="2" t="str">
        <f>VLOOKUP($H24,domain!$B:$D,2,FALSE)</f>
        <v>LOG_DT</v>
      </c>
      <c r="J24" s="137"/>
      <c r="K24" s="35" t="s">
        <v>130</v>
      </c>
      <c r="L24" s="2"/>
    </row>
    <row r="25" spans="1:12" x14ac:dyDescent="0.35">
      <c r="A25" s="34">
        <v>23</v>
      </c>
      <c r="B25" s="34" t="str">
        <f>VLOOKUP($C25,table!$B:$D,3,FALSE)</f>
        <v>로그</v>
      </c>
      <c r="C25" s="36" t="s">
        <v>744</v>
      </c>
      <c r="D25" s="2" t="str">
        <f>VLOOKUP($C25,table!$B:$D,2,FALSE)</f>
        <v>T_LOGIN_USER_HIST</v>
      </c>
      <c r="E25" s="125">
        <v>1</v>
      </c>
      <c r="F25" s="126" t="s">
        <v>750</v>
      </c>
      <c r="G25" s="35">
        <v>1</v>
      </c>
      <c r="H25" s="36" t="s">
        <v>134</v>
      </c>
      <c r="I25" s="2" t="str">
        <f>VLOOKUP($H25,domain!$B:$D,2,FALSE)</f>
        <v>USER_ID</v>
      </c>
      <c r="J25" s="137" t="s">
        <v>137</v>
      </c>
      <c r="K25" s="35" t="s">
        <v>130</v>
      </c>
      <c r="L25" s="2"/>
    </row>
    <row r="26" spans="1:12" x14ac:dyDescent="0.35">
      <c r="A26" s="34">
        <v>24</v>
      </c>
      <c r="B26" s="34" t="str">
        <f>VLOOKUP($C26,table!$B:$D,3,FALSE)</f>
        <v>로그</v>
      </c>
      <c r="C26" s="36" t="s">
        <v>744</v>
      </c>
      <c r="D26" s="2" t="str">
        <f>VLOOKUP($C26,table!$B:$D,2,FALSE)</f>
        <v>T_LOGIN_USER_HIST</v>
      </c>
      <c r="E26" s="125"/>
      <c r="F26" s="126"/>
      <c r="G26" s="35">
        <v>2</v>
      </c>
      <c r="H26" s="36" t="s">
        <v>729</v>
      </c>
      <c r="I26" s="2" t="str">
        <f>VLOOKUP($H26,domain!$B:$D,2,FALSE)</f>
        <v>LOG_DT</v>
      </c>
      <c r="J26" s="137"/>
      <c r="K26" s="35" t="s">
        <v>130</v>
      </c>
      <c r="L26" s="2"/>
    </row>
    <row r="27" spans="1:12" s="26" customFormat="1" x14ac:dyDescent="0.35">
      <c r="A27" s="34">
        <v>25</v>
      </c>
      <c r="B27" s="34" t="str">
        <f>VLOOKUP($C27,table!$B:$D,3,FALSE)</f>
        <v>공통</v>
      </c>
      <c r="C27" s="39" t="s">
        <v>763</v>
      </c>
      <c r="D27" s="2" t="str">
        <f>VLOOKUP($C27,table!$B:$D,2,FALSE)</f>
        <v>T_HOLIDAY</v>
      </c>
      <c r="E27" s="38">
        <v>1</v>
      </c>
      <c r="F27" s="40" t="s">
        <v>774</v>
      </c>
      <c r="G27" s="38">
        <v>1</v>
      </c>
      <c r="H27" s="40" t="s">
        <v>773</v>
      </c>
      <c r="I27" s="2" t="str">
        <f>VLOOKUP($H27,domain!$B:$D,2,FALSE)</f>
        <v>SOLAR_DATE</v>
      </c>
      <c r="J27" s="40" t="s">
        <v>129</v>
      </c>
      <c r="K27" s="38" t="s">
        <v>130</v>
      </c>
      <c r="L27" s="2"/>
    </row>
    <row r="28" spans="1:12" s="26" customFormat="1" x14ac:dyDescent="0.35">
      <c r="A28" s="34">
        <v>26</v>
      </c>
      <c r="B28" s="34" t="str">
        <f>VLOOKUP($C28,table!$B:$D,3,FALSE)</f>
        <v>로그</v>
      </c>
      <c r="C28" s="39" t="s">
        <v>466</v>
      </c>
      <c r="D28" s="2" t="str">
        <f>VLOOKUP($C28,table!$B:$D,2,FALSE)</f>
        <v>T_LOG_REF_INFO</v>
      </c>
      <c r="E28" s="128">
        <v>0</v>
      </c>
      <c r="F28" s="128" t="s">
        <v>787</v>
      </c>
      <c r="G28" s="38">
        <v>1</v>
      </c>
      <c r="H28" s="40" t="s">
        <v>785</v>
      </c>
      <c r="I28" s="2" t="str">
        <f>VLOOKUP($H28,domain!$B:$D,2,FALSE)</f>
        <v>LOG_ID</v>
      </c>
      <c r="J28" s="134" t="s">
        <v>129</v>
      </c>
      <c r="K28" s="38" t="s">
        <v>130</v>
      </c>
      <c r="L28" s="2"/>
    </row>
    <row r="29" spans="1:12" s="26" customFormat="1" x14ac:dyDescent="0.35">
      <c r="A29" s="34">
        <v>27</v>
      </c>
      <c r="B29" s="34" t="str">
        <f>VLOOKUP($C29,table!$B:$D,3,FALSE)</f>
        <v>로그</v>
      </c>
      <c r="C29" s="39" t="s">
        <v>466</v>
      </c>
      <c r="D29" s="2" t="str">
        <f>VLOOKUP($C29,table!$B:$D,2,FALSE)</f>
        <v>T_LOG_REF_INFO</v>
      </c>
      <c r="E29" s="129"/>
      <c r="F29" s="129"/>
      <c r="G29" s="38">
        <v>2</v>
      </c>
      <c r="H29" s="40" t="s">
        <v>467</v>
      </c>
      <c r="I29" s="2" t="str">
        <f>VLOOKUP($H29,domain!$B:$D,2,FALSE)</f>
        <v>CONTROLLER_NM</v>
      </c>
      <c r="J29" s="135"/>
      <c r="K29" s="38" t="s">
        <v>130</v>
      </c>
      <c r="L29" s="2"/>
    </row>
    <row r="30" spans="1:12" s="26" customFormat="1" x14ac:dyDescent="0.35">
      <c r="A30" s="34">
        <v>28</v>
      </c>
      <c r="B30" s="34" t="str">
        <f>VLOOKUP($C30,table!$B:$D,3,FALSE)</f>
        <v>로그</v>
      </c>
      <c r="C30" s="39" t="s">
        <v>466</v>
      </c>
      <c r="D30" s="2" t="str">
        <f>VLOOKUP($C30,table!$B:$D,2,FALSE)</f>
        <v>T_LOG_REF_INFO</v>
      </c>
      <c r="E30" s="130"/>
      <c r="F30" s="130"/>
      <c r="G30" s="38">
        <v>3</v>
      </c>
      <c r="H30" s="40" t="s">
        <v>468</v>
      </c>
      <c r="I30" s="2" t="str">
        <f>VLOOKUP($H30,domain!$B:$D,2,FALSE)</f>
        <v>METHOD_NM</v>
      </c>
      <c r="J30" s="136"/>
      <c r="K30" s="38" t="s">
        <v>130</v>
      </c>
      <c r="L30" s="2"/>
    </row>
    <row r="31" spans="1:12" s="26" customFormat="1" x14ac:dyDescent="0.35">
      <c r="A31" s="34">
        <v>29</v>
      </c>
      <c r="B31" s="34" t="str">
        <f>VLOOKUP($C31,table!$B:$D,3,FALSE)</f>
        <v>관리자</v>
      </c>
      <c r="C31" s="53" t="s">
        <v>979</v>
      </c>
      <c r="D31" s="2" t="str">
        <f>VLOOKUP($C31,table!$B:$D,2,FALSE)</f>
        <v>T_COMPANY</v>
      </c>
      <c r="E31" s="125">
        <v>1</v>
      </c>
      <c r="F31" s="126" t="str">
        <f>D31&amp;"_PK"</f>
        <v>T_COMPANY_PK</v>
      </c>
      <c r="G31" s="52">
        <v>1</v>
      </c>
      <c r="H31" s="53" t="s">
        <v>988</v>
      </c>
      <c r="I31" s="2" t="str">
        <f>VLOOKUP($H31,domain!$B:$D,2,FALSE)</f>
        <v>COMPANY_ID</v>
      </c>
      <c r="J31" s="138" t="s">
        <v>129</v>
      </c>
      <c r="K31" s="52" t="s">
        <v>130</v>
      </c>
      <c r="L31" s="2"/>
    </row>
    <row r="32" spans="1:12" s="26" customFormat="1" x14ac:dyDescent="0.35">
      <c r="A32" s="34">
        <v>30</v>
      </c>
      <c r="B32" s="34" t="str">
        <f>VLOOKUP($C32,table!$B:$D,3,FALSE)</f>
        <v>관리자</v>
      </c>
      <c r="C32" s="53" t="s">
        <v>979</v>
      </c>
      <c r="D32" s="2" t="str">
        <f>VLOOKUP($C32,table!$B:$D,2,FALSE)</f>
        <v>T_COMPANY</v>
      </c>
      <c r="E32" s="125"/>
      <c r="F32" s="126"/>
      <c r="G32" s="52">
        <v>2</v>
      </c>
      <c r="H32" s="53" t="s">
        <v>982</v>
      </c>
      <c r="I32" s="2" t="str">
        <f>VLOOKUP($H32,domain!$B:$D,2,FALSE)</f>
        <v>COMPANY_NO</v>
      </c>
      <c r="J32" s="139"/>
      <c r="K32" s="52" t="s">
        <v>130</v>
      </c>
      <c r="L32" s="2"/>
    </row>
    <row r="33" spans="1:12" s="26" customFormat="1" x14ac:dyDescent="0.35">
      <c r="A33" s="34">
        <v>31</v>
      </c>
      <c r="B33" s="34" t="str">
        <f>VLOOKUP($C33,table!$B:$D,3,FALSE)</f>
        <v>공통</v>
      </c>
      <c r="C33" s="46" t="s">
        <v>1023</v>
      </c>
      <c r="D33" s="2" t="str">
        <f>VLOOKUP($C33,table!$B:$D,2,FALSE)</f>
        <v>T_RESET_PASSWORD</v>
      </c>
      <c r="E33" s="45"/>
      <c r="F33" s="61" t="str">
        <f t="shared" ref="F33:F38" si="0">D33&amp;"_PK"</f>
        <v>T_RESET_PASSWORD_PK</v>
      </c>
      <c r="G33" s="45">
        <v>1</v>
      </c>
      <c r="H33" s="44" t="s">
        <v>1024</v>
      </c>
      <c r="I33" s="2" t="str">
        <f>VLOOKUP($H33,domain!$B:$D,2,FALSE)</f>
        <v>RESET_ID</v>
      </c>
      <c r="J33" s="63" t="s">
        <v>129</v>
      </c>
      <c r="K33" s="60" t="s">
        <v>130</v>
      </c>
      <c r="L33" s="2"/>
    </row>
    <row r="34" spans="1:12" x14ac:dyDescent="0.35">
      <c r="A34" s="34">
        <v>32</v>
      </c>
      <c r="B34" s="34" t="str">
        <f>VLOOKUP($C34,table!$B:$D,3,FALSE)</f>
        <v>공통</v>
      </c>
      <c r="C34" s="46" t="s">
        <v>1021</v>
      </c>
      <c r="D34" s="2" t="str">
        <f>VLOOKUP($C34,table!$B:$D,2,FALSE)</f>
        <v>T_REPORT</v>
      </c>
      <c r="E34" s="45"/>
      <c r="F34" s="61" t="str">
        <f t="shared" si="0"/>
        <v>T_REPORT_PK</v>
      </c>
      <c r="G34" s="45">
        <v>1</v>
      </c>
      <c r="H34" s="44" t="s">
        <v>1026</v>
      </c>
      <c r="I34" s="2" t="str">
        <f>VLOOKUP($H34,domain!$B:$D,2,FALSE)</f>
        <v>REPORT_ID</v>
      </c>
      <c r="J34" s="63" t="s">
        <v>129</v>
      </c>
      <c r="K34" s="60" t="s">
        <v>130</v>
      </c>
      <c r="L34" s="2"/>
    </row>
    <row r="35" spans="1:12" s="26" customFormat="1" x14ac:dyDescent="0.35">
      <c r="A35" s="34">
        <v>33</v>
      </c>
      <c r="B35" s="34" t="str">
        <f>VLOOKUP($C35,table!$B:$D,3,FALSE)</f>
        <v>공통</v>
      </c>
      <c r="C35" s="62" t="s">
        <v>1039</v>
      </c>
      <c r="D35" s="2" t="str">
        <f>VLOOKUP($C35,table!$B:$D,2,FALSE)</f>
        <v>T_ALARM</v>
      </c>
      <c r="E35" s="60"/>
      <c r="F35" s="61" t="str">
        <f t="shared" si="0"/>
        <v>T_ALARM_PK</v>
      </c>
      <c r="G35" s="60">
        <v>1</v>
      </c>
      <c r="H35" s="61" t="s">
        <v>1055</v>
      </c>
      <c r="I35" s="2" t="str">
        <f>VLOOKUP($H35,domain!$B:$D,2,FALSE)</f>
        <v>ALARM_ID</v>
      </c>
      <c r="J35" s="63" t="s">
        <v>129</v>
      </c>
      <c r="K35" s="60" t="s">
        <v>130</v>
      </c>
      <c r="L35" s="2"/>
    </row>
    <row r="36" spans="1:12" x14ac:dyDescent="0.35">
      <c r="A36" s="34">
        <v>34</v>
      </c>
      <c r="B36" s="34" t="str">
        <f>VLOOKUP($C36,table!$B:$D,3,FALSE)</f>
        <v>관리자</v>
      </c>
      <c r="C36" s="74" t="s">
        <v>1121</v>
      </c>
      <c r="D36" s="2" t="str">
        <f>VLOOKUP($C36,table!$B:$D,2,FALSE)</f>
        <v>T_SUPPLIER</v>
      </c>
      <c r="E36" s="45">
        <v>1</v>
      </c>
      <c r="F36" s="73" t="str">
        <f t="shared" si="0"/>
        <v>T_SUPPLIER_PK</v>
      </c>
      <c r="G36" s="45">
        <v>1</v>
      </c>
      <c r="H36" s="44" t="s">
        <v>2204</v>
      </c>
      <c r="I36" s="2" t="str">
        <f>VLOOKUP($H36,domain!$B:$D,2,FALSE)</f>
        <v>SUPPLIER_ID</v>
      </c>
      <c r="J36" s="63" t="s">
        <v>129</v>
      </c>
      <c r="K36" s="72" t="s">
        <v>130</v>
      </c>
      <c r="L36" s="2"/>
    </row>
    <row r="37" spans="1:12" s="26" customFormat="1" x14ac:dyDescent="0.35">
      <c r="A37" s="34">
        <v>35</v>
      </c>
      <c r="B37" s="34" t="str">
        <f>VLOOKUP($C37,table!$B:$D,3,FALSE)</f>
        <v>관리자</v>
      </c>
      <c r="C37" s="78" t="s">
        <v>1128</v>
      </c>
      <c r="D37" s="2" t="str">
        <f>VLOOKUP($C37,table!$B:$D,2,FALSE)</f>
        <v>T_SUPPLIER_MANAGER</v>
      </c>
      <c r="E37" s="77">
        <v>1</v>
      </c>
      <c r="F37" s="76" t="str">
        <f t="shared" si="0"/>
        <v>T_SUPPLIER_MANAGER_PK</v>
      </c>
      <c r="G37" s="77">
        <v>1</v>
      </c>
      <c r="H37" s="76" t="s">
        <v>1130</v>
      </c>
      <c r="I37" s="2" t="str">
        <f>VLOOKUP($H37,domain!$B:$D,2,FALSE)</f>
        <v>MANAGER_ID</v>
      </c>
      <c r="J37" s="63" t="s">
        <v>129</v>
      </c>
      <c r="K37" s="77" t="s">
        <v>130</v>
      </c>
      <c r="L37" s="2"/>
    </row>
    <row r="38" spans="1:12" s="26" customFormat="1" x14ac:dyDescent="0.35">
      <c r="A38" s="34">
        <v>35</v>
      </c>
      <c r="B38" s="34" t="str">
        <f>VLOOKUP($C38,table!$B:$D,3,FALSE)</f>
        <v>공통</v>
      </c>
      <c r="C38" s="78" t="s">
        <v>1123</v>
      </c>
      <c r="D38" s="2" t="str">
        <f>VLOOKUP($C38,table!$B:$D,2,FALSE)</f>
        <v>T_PACKAGING_CODE</v>
      </c>
      <c r="E38" s="77">
        <v>1</v>
      </c>
      <c r="F38" s="128" t="str">
        <f t="shared" si="0"/>
        <v>T_PACKAGING_CODE_PK</v>
      </c>
      <c r="G38" s="77">
        <v>1</v>
      </c>
      <c r="H38" s="76" t="s">
        <v>457</v>
      </c>
      <c r="I38" s="2" t="str">
        <f>VLOOKUP($H38,domain!$B:$D,2,FALSE)</f>
        <v>GROUP_ID</v>
      </c>
      <c r="J38" s="63" t="s">
        <v>129</v>
      </c>
      <c r="K38" s="77" t="s">
        <v>130</v>
      </c>
      <c r="L38" s="2"/>
    </row>
    <row r="39" spans="1:12" s="26" customFormat="1" x14ac:dyDescent="0.35">
      <c r="A39" s="34">
        <v>35</v>
      </c>
      <c r="B39" s="34" t="str">
        <f>VLOOKUP($C39,table!$B:$D,3,FALSE)</f>
        <v>공통</v>
      </c>
      <c r="C39" s="78" t="s">
        <v>1123</v>
      </c>
      <c r="D39" s="2" t="str">
        <f>VLOOKUP($C39,table!$B:$D,2,FALSE)</f>
        <v>T_PACKAGING_CODE</v>
      </c>
      <c r="E39" s="77">
        <v>1</v>
      </c>
      <c r="F39" s="129"/>
      <c r="G39" s="77">
        <v>2</v>
      </c>
      <c r="H39" s="76" t="s">
        <v>1109</v>
      </c>
      <c r="I39" s="2" t="str">
        <f>VLOOKUP($H39,domain!$B:$D,2,FALSE)</f>
        <v>UP_COMPANY_CODE</v>
      </c>
      <c r="J39" s="63" t="s">
        <v>129</v>
      </c>
      <c r="K39" s="77" t="s">
        <v>130</v>
      </c>
      <c r="L39" s="2"/>
    </row>
    <row r="40" spans="1:12" x14ac:dyDescent="0.35">
      <c r="A40" s="34">
        <v>35</v>
      </c>
      <c r="B40" s="34" t="str">
        <f>VLOOKUP($C40,table!$B:$D,3,FALSE)</f>
        <v>공통</v>
      </c>
      <c r="C40" s="74" t="s">
        <v>1123</v>
      </c>
      <c r="D40" s="2" t="str">
        <f>VLOOKUP($C40,table!$B:$D,2,FALSE)</f>
        <v>T_PACKAGING_CODE</v>
      </c>
      <c r="E40" s="45">
        <v>1</v>
      </c>
      <c r="F40" s="130"/>
      <c r="G40" s="45">
        <v>3</v>
      </c>
      <c r="H40" s="44" t="s">
        <v>1127</v>
      </c>
      <c r="I40" s="2" t="str">
        <f>VLOOKUP($H40,domain!$B:$D,2,FALSE)</f>
        <v>CODE_ID</v>
      </c>
      <c r="J40" s="63" t="s">
        <v>129</v>
      </c>
      <c r="K40" s="72" t="s">
        <v>130</v>
      </c>
      <c r="L40" s="2"/>
    </row>
    <row r="41" spans="1:12" s="26" customFormat="1" x14ac:dyDescent="0.35">
      <c r="A41" s="101">
        <v>35</v>
      </c>
      <c r="B41" s="101" t="str">
        <f>VLOOKUP($C41,table!$B:$D,3,FALSE)</f>
        <v>공통</v>
      </c>
      <c r="C41" s="102" t="s">
        <v>1146</v>
      </c>
      <c r="D41" s="103" t="str">
        <f>VLOOKUP($C41,table!$B:$D,2,FALSE)</f>
        <v>T_ENVIRONMENT_CODE</v>
      </c>
      <c r="E41" s="104">
        <v>1</v>
      </c>
      <c r="F41" s="131" t="str">
        <f>D41&amp;"_PK"</f>
        <v>T_ENVIRONMENT_CODE_PK</v>
      </c>
      <c r="G41" s="104">
        <v>1</v>
      </c>
      <c r="H41" s="105" t="s">
        <v>457</v>
      </c>
      <c r="I41" s="103" t="str">
        <f>VLOOKUP($H41,domain!$B:$D,2,FALSE)</f>
        <v>GROUP_ID</v>
      </c>
      <c r="J41" s="106" t="s">
        <v>129</v>
      </c>
      <c r="K41" s="104" t="s">
        <v>130</v>
      </c>
      <c r="L41" s="103"/>
    </row>
    <row r="42" spans="1:12" s="26" customFormat="1" x14ac:dyDescent="0.35">
      <c r="A42" s="101">
        <v>35</v>
      </c>
      <c r="B42" s="101" t="str">
        <f>VLOOKUP($C42,table!$B:$D,3,FALSE)</f>
        <v>공통</v>
      </c>
      <c r="C42" s="102" t="s">
        <v>1146</v>
      </c>
      <c r="D42" s="103" t="str">
        <f>VLOOKUP($C42,table!$B:$D,2,FALSE)</f>
        <v>T_ENVIRONMENT_CODE</v>
      </c>
      <c r="E42" s="104">
        <v>1</v>
      </c>
      <c r="F42" s="132"/>
      <c r="G42" s="104">
        <v>2</v>
      </c>
      <c r="H42" s="105" t="s">
        <v>1127</v>
      </c>
      <c r="I42" s="103" t="str">
        <f>VLOOKUP($H42,domain!$B:$D,2,FALSE)</f>
        <v>CODE_ID</v>
      </c>
      <c r="J42" s="106" t="s">
        <v>129</v>
      </c>
      <c r="K42" s="104" t="s">
        <v>130</v>
      </c>
      <c r="L42" s="103"/>
    </row>
    <row r="43" spans="1:12" s="26" customFormat="1" x14ac:dyDescent="0.35">
      <c r="A43" s="101">
        <v>35</v>
      </c>
      <c r="B43" s="101" t="str">
        <f>VLOOKUP($C43,table!$B:$D,3,FALSE)</f>
        <v>공통</v>
      </c>
      <c r="C43" s="102" t="s">
        <v>1146</v>
      </c>
      <c r="D43" s="103" t="str">
        <f>VLOOKUP($C43,table!$B:$D,2,FALSE)</f>
        <v>T_ENVIRONMENT_CODE</v>
      </c>
      <c r="E43" s="104">
        <v>1</v>
      </c>
      <c r="F43" s="132"/>
      <c r="G43" s="104">
        <v>3</v>
      </c>
      <c r="H43" s="105" t="s">
        <v>1151</v>
      </c>
      <c r="I43" s="103" t="str">
        <f>VLOOKUP($H43,domain!$B:$D,2,FALSE)</f>
        <v>REVISION_YEAR</v>
      </c>
      <c r="J43" s="106" t="s">
        <v>129</v>
      </c>
      <c r="K43" s="104" t="s">
        <v>130</v>
      </c>
      <c r="L43" s="103"/>
    </row>
    <row r="44" spans="1:12" s="26" customFormat="1" x14ac:dyDescent="0.35">
      <c r="A44" s="101">
        <v>35</v>
      </c>
      <c r="B44" s="101" t="str">
        <f>VLOOKUP($C44,table!$B:$D,3,FALSE)</f>
        <v>공통</v>
      </c>
      <c r="C44" s="102" t="s">
        <v>1146</v>
      </c>
      <c r="D44" s="103" t="str">
        <f>VLOOKUP($C44,table!$B:$D,2,FALSE)</f>
        <v>T_ENVIRONMENT_CODE</v>
      </c>
      <c r="E44" s="104">
        <v>1</v>
      </c>
      <c r="F44" s="133"/>
      <c r="G44" s="104">
        <v>4</v>
      </c>
      <c r="H44" s="105" t="s">
        <v>1149</v>
      </c>
      <c r="I44" s="103" t="str">
        <f>VLOOKUP($H44,domain!$B:$D,2,FALSE)</f>
        <v>REVISION_MONTH</v>
      </c>
      <c r="J44" s="106" t="s">
        <v>129</v>
      </c>
      <c r="K44" s="104" t="s">
        <v>130</v>
      </c>
      <c r="L44" s="103"/>
    </row>
    <row r="45" spans="1:12" x14ac:dyDescent="0.35">
      <c r="A45" s="34">
        <v>37</v>
      </c>
      <c r="B45" s="34" t="str">
        <f>VLOOKUP($C45,table!$B:$D,3,FALSE)</f>
        <v>공통</v>
      </c>
      <c r="C45" s="74" t="s">
        <v>1111</v>
      </c>
      <c r="D45" s="2" t="str">
        <f>VLOOKUP($C45,table!$B:$D,2,FALSE)</f>
        <v>T_PRODUCT</v>
      </c>
      <c r="E45" s="45">
        <v>1</v>
      </c>
      <c r="F45" s="73" t="str">
        <f>D45&amp;"_PK"</f>
        <v>T_PRODUCT_PK</v>
      </c>
      <c r="G45" s="45">
        <v>1</v>
      </c>
      <c r="H45" s="44" t="s">
        <v>1112</v>
      </c>
      <c r="I45" s="2" t="str">
        <f>VLOOKUP($H45,domain!$B:$D,2,FALSE)</f>
        <v>PRODUCT_ID</v>
      </c>
      <c r="J45" s="63" t="s">
        <v>129</v>
      </c>
      <c r="K45" s="72" t="s">
        <v>130</v>
      </c>
      <c r="L45" s="2"/>
    </row>
    <row r="46" spans="1:12" s="26" customFormat="1" x14ac:dyDescent="0.35">
      <c r="A46" s="34">
        <v>38</v>
      </c>
      <c r="B46" s="34" t="str">
        <f>VLOOKUP($C46,table!$B:$D,3,FALSE)</f>
        <v>공통</v>
      </c>
      <c r="C46" s="95" t="s">
        <v>2253</v>
      </c>
      <c r="D46" s="2" t="str">
        <f>VLOOKUP($C46,table!$B:$D,2,FALSE)</f>
        <v>T_API_PRODUCT_PACKAGE</v>
      </c>
      <c r="E46" s="94">
        <v>1</v>
      </c>
      <c r="F46" s="93" t="str">
        <f>D46&amp;"_PK"</f>
        <v>T_API_PRODUCT_PACKAGE_PK</v>
      </c>
      <c r="G46" s="94">
        <v>1</v>
      </c>
      <c r="H46" s="93" t="s">
        <v>2258</v>
      </c>
      <c r="I46" s="2" t="str">
        <f>VLOOKUP($H46,domain!$B:$D,2,FALSE)</f>
        <v>API_KEY</v>
      </c>
      <c r="J46" s="63" t="s">
        <v>129</v>
      </c>
      <c r="K46" s="94" t="s">
        <v>130</v>
      </c>
      <c r="L46" s="2"/>
    </row>
    <row r="47" spans="1:12" s="26" customFormat="1" x14ac:dyDescent="0.35">
      <c r="A47" s="34">
        <v>39</v>
      </c>
      <c r="B47" s="34" t="str">
        <f>VLOOKUP($C47,table!$B:$D,3,FALSE)</f>
        <v>공통</v>
      </c>
      <c r="C47" s="109" t="s">
        <v>1984</v>
      </c>
      <c r="D47" s="2" t="str">
        <f>VLOOKUP($C47,table!$B:$D,2,FALSE)</f>
        <v>T_PRODUCT_PACKAGING</v>
      </c>
      <c r="E47" s="108">
        <v>1</v>
      </c>
      <c r="F47" s="107" t="str">
        <f t="shared" ref="F47:F48" si="1">D47&amp;"_PK"</f>
        <v>T_PRODUCT_PACKAGING_PK</v>
      </c>
      <c r="G47" s="108">
        <v>1</v>
      </c>
      <c r="H47" s="107" t="s">
        <v>1985</v>
      </c>
      <c r="I47" s="2" t="str">
        <f>VLOOKUP($H47,domain!$B:$D,2,FALSE)</f>
        <v>PACKAGING_ID</v>
      </c>
      <c r="J47" s="63" t="s">
        <v>129</v>
      </c>
      <c r="K47" s="108" t="s">
        <v>130</v>
      </c>
      <c r="L47" s="2"/>
    </row>
    <row r="48" spans="1:12" s="26" customFormat="1" x14ac:dyDescent="0.35">
      <c r="A48" s="34">
        <v>40</v>
      </c>
      <c r="B48" s="34" t="str">
        <f>VLOOKUP($C48,table!$B:$D,3,FALSE)</f>
        <v>공통</v>
      </c>
      <c r="C48" s="109" t="s">
        <v>2304</v>
      </c>
      <c r="D48" s="2" t="str">
        <f>VLOOKUP($C48,table!$B:$D,2,FALSE)</f>
        <v>T_PROD_PACK_SELF</v>
      </c>
      <c r="E48" s="108">
        <v>1</v>
      </c>
      <c r="F48" s="107" t="str">
        <f t="shared" si="1"/>
        <v>T_PROD_PACK_SELF_PK</v>
      </c>
      <c r="G48" s="108">
        <v>1</v>
      </c>
      <c r="H48" s="107" t="s">
        <v>2306</v>
      </c>
      <c r="I48" s="2" t="str">
        <f>VLOOKUP($H48,domain!$B:$D,2,FALSE)</f>
        <v>SELF_DIG_ID</v>
      </c>
      <c r="J48" s="107" t="s">
        <v>129</v>
      </c>
      <c r="K48" s="108" t="s">
        <v>130</v>
      </c>
      <c r="L48" s="2"/>
    </row>
    <row r="49" spans="1:12" s="26" customFormat="1" x14ac:dyDescent="0.35">
      <c r="A49" s="34">
        <v>41</v>
      </c>
      <c r="B49" s="34" t="str">
        <f>VLOOKUP($C49,table!$B:$D,3,FALSE)</f>
        <v>공통</v>
      </c>
      <c r="C49" s="112" t="s">
        <v>2342</v>
      </c>
      <c r="D49" s="2" t="str">
        <f>VLOOKUP($C49,table!$B:$D,2,FALSE)</f>
        <v>T_ENVIRON_PRICE</v>
      </c>
      <c r="E49" s="125">
        <v>0</v>
      </c>
      <c r="F49" s="126" t="s">
        <v>2344</v>
      </c>
      <c r="G49" s="111">
        <v>1</v>
      </c>
      <c r="H49" s="112" t="s">
        <v>53</v>
      </c>
      <c r="I49" s="2" t="str">
        <f>VLOOKUP($H49,domain!$B:$D,2,FALSE)</f>
        <v>GROUP_ID</v>
      </c>
      <c r="J49" s="126" t="s">
        <v>129</v>
      </c>
      <c r="K49" s="111" t="s">
        <v>130</v>
      </c>
      <c r="L49" s="2"/>
    </row>
    <row r="50" spans="1:12" s="26" customFormat="1" x14ac:dyDescent="0.35">
      <c r="A50" s="34">
        <v>42</v>
      </c>
      <c r="B50" s="34" t="str">
        <f>VLOOKUP($C50,table!$B:$D,3,FALSE)</f>
        <v>공통</v>
      </c>
      <c r="C50" s="112" t="s">
        <v>2342</v>
      </c>
      <c r="D50" s="2" t="str">
        <f>VLOOKUP($C50,table!$B:$D,2,FALSE)</f>
        <v>T_ENVIRON_PRICE</v>
      </c>
      <c r="E50" s="125"/>
      <c r="F50" s="126"/>
      <c r="G50" s="111">
        <v>2</v>
      </c>
      <c r="H50" s="112" t="s">
        <v>103</v>
      </c>
      <c r="I50" s="2" t="str">
        <f>VLOOKUP($H50,domain!$B:$D,2,FALSE)</f>
        <v>CODE_ID</v>
      </c>
      <c r="J50" s="126"/>
      <c r="K50" s="111" t="s">
        <v>130</v>
      </c>
      <c r="L50" s="2"/>
    </row>
  </sheetData>
  <mergeCells count="36">
    <mergeCell ref="E31:E32"/>
    <mergeCell ref="F31:F32"/>
    <mergeCell ref="J31:J32"/>
    <mergeCell ref="E13:E14"/>
    <mergeCell ref="E23:E24"/>
    <mergeCell ref="F23:F24"/>
    <mergeCell ref="J23:J24"/>
    <mergeCell ref="E25:E26"/>
    <mergeCell ref="F25:F26"/>
    <mergeCell ref="J25:J26"/>
    <mergeCell ref="L1:L2"/>
    <mergeCell ref="K1:K2"/>
    <mergeCell ref="J1:J2"/>
    <mergeCell ref="H1:I1"/>
    <mergeCell ref="G1:G2"/>
    <mergeCell ref="A1:A2"/>
    <mergeCell ref="B1:B2"/>
    <mergeCell ref="C1:D1"/>
    <mergeCell ref="E1:E2"/>
    <mergeCell ref="F1:F2"/>
    <mergeCell ref="E49:E50"/>
    <mergeCell ref="F49:F50"/>
    <mergeCell ref="J49:J50"/>
    <mergeCell ref="F13:F14"/>
    <mergeCell ref="J3:J4"/>
    <mergeCell ref="E5:E6"/>
    <mergeCell ref="F5:F6"/>
    <mergeCell ref="J5:J6"/>
    <mergeCell ref="F3:F4"/>
    <mergeCell ref="E3:E4"/>
    <mergeCell ref="F38:F40"/>
    <mergeCell ref="F41:F44"/>
    <mergeCell ref="J13:J14"/>
    <mergeCell ref="E28:E30"/>
    <mergeCell ref="F28:F30"/>
    <mergeCell ref="J28:J30"/>
  </mergeCells>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AE1277"/>
  <sheetViews>
    <sheetView tabSelected="1" topLeftCell="A392" zoomScale="85" zoomScaleNormal="85" workbookViewId="0">
      <selection activeCell="J417" sqref="J417"/>
    </sheetView>
  </sheetViews>
  <sheetFormatPr defaultRowHeight="15.6" x14ac:dyDescent="0.35"/>
  <cols>
    <col min="1" max="1" width="4.33203125" style="48" bestFit="1" customWidth="1"/>
    <col min="2" max="2" width="21.5546875" style="48" customWidth="1"/>
    <col min="3" max="3" width="20" customWidth="1"/>
    <col min="4" max="4" width="22.33203125" style="48" customWidth="1"/>
    <col min="5" max="5" width="17.33203125" customWidth="1"/>
    <col min="6" max="6" width="17.33203125" style="48" customWidth="1"/>
    <col min="7" max="7" width="19" customWidth="1"/>
    <col min="8" max="8" width="14.44140625" style="49" customWidth="1"/>
    <col min="9" max="9" width="18.33203125" customWidth="1"/>
    <col min="10" max="10" width="18.109375" customWidth="1"/>
    <col min="11" max="11" width="16.6640625" customWidth="1"/>
    <col min="12" max="12" width="18.6640625" customWidth="1"/>
    <col min="13" max="13" width="19.6640625" style="26" customWidth="1"/>
    <col min="14" max="14" width="17.33203125" customWidth="1"/>
    <col min="15" max="15" width="10.88671875" customWidth="1"/>
    <col min="16" max="16" width="11" customWidth="1"/>
    <col min="21" max="21" width="10.33203125" customWidth="1"/>
    <col min="22" max="22" width="14.6640625" customWidth="1"/>
    <col min="23" max="23" width="12" customWidth="1"/>
  </cols>
  <sheetData>
    <row r="3" spans="1:8" x14ac:dyDescent="0.35">
      <c r="A3" s="140" t="str">
        <f>VLOOKUP(C3,table!B:D,3,FALSE)</f>
        <v>로그</v>
      </c>
      <c r="B3" s="140"/>
      <c r="C3" s="144" t="s">
        <v>466</v>
      </c>
      <c r="D3" s="144"/>
      <c r="E3" s="144"/>
      <c r="F3" s="144"/>
      <c r="G3" s="144"/>
      <c r="H3" s="140" t="s">
        <v>155</v>
      </c>
    </row>
    <row r="4" spans="1:8" x14ac:dyDescent="0.35">
      <c r="A4" s="140"/>
      <c r="B4" s="140"/>
      <c r="C4" s="144" t="str">
        <f>VLOOKUP(C3,table!B:D,2,FALSE)</f>
        <v>T_LOG_REF_INFO</v>
      </c>
      <c r="D4" s="144"/>
      <c r="E4" s="144"/>
      <c r="F4" s="144"/>
      <c r="G4" s="144"/>
      <c r="H4" s="140"/>
    </row>
    <row r="5" spans="1:8" x14ac:dyDescent="0.35">
      <c r="A5" s="140" t="s">
        <v>2</v>
      </c>
      <c r="B5" s="91" t="s">
        <v>785</v>
      </c>
      <c r="C5" s="6" t="s">
        <v>467</v>
      </c>
      <c r="D5" s="91" t="s">
        <v>468</v>
      </c>
      <c r="E5" s="6" t="s">
        <v>469</v>
      </c>
      <c r="F5" s="91" t="s">
        <v>470</v>
      </c>
      <c r="G5" s="6" t="s">
        <v>471</v>
      </c>
      <c r="H5" s="31" t="str">
        <f>"TRUNCATE TABLE "&amp;$C4&amp;";"</f>
        <v>TRUNCATE TABLE T_LOG_REF_INFO;</v>
      </c>
    </row>
    <row r="6" spans="1:8" x14ac:dyDescent="0.35">
      <c r="A6" s="140"/>
      <c r="B6" s="91" t="s">
        <v>786</v>
      </c>
      <c r="C6" s="6" t="s">
        <v>476</v>
      </c>
      <c r="D6" s="91" t="s">
        <v>475</v>
      </c>
      <c r="E6" s="6" t="s">
        <v>474</v>
      </c>
      <c r="F6" s="91" t="s">
        <v>473</v>
      </c>
      <c r="G6" s="6" t="s">
        <v>472</v>
      </c>
      <c r="H6" s="31" t="str">
        <f>"INSERT INTO "&amp;C4&amp;" ("&amp;B6&amp;","&amp;C6&amp;","&amp;D6&amp;","&amp;E6&amp;","&amp;F6&amp;","&amp;G6&amp;") VALUES"</f>
        <v>INSERT INTO T_LOG_REF_INFO (LOG_ID,CONTROLLER_NM,METHOD_NM,PROGRAM_NM,RGST_ID,RGST_DT) VALUES</v>
      </c>
    </row>
    <row r="7" spans="1:8" x14ac:dyDescent="0.35">
      <c r="A7" s="34">
        <v>1</v>
      </c>
      <c r="B7" s="98" t="s">
        <v>293</v>
      </c>
      <c r="C7" s="7" t="s">
        <v>477</v>
      </c>
      <c r="D7" s="11" t="s">
        <v>478</v>
      </c>
      <c r="E7" s="7" t="s">
        <v>479</v>
      </c>
      <c r="F7" s="11" t="s">
        <v>464</v>
      </c>
      <c r="G7" s="7" t="s">
        <v>465</v>
      </c>
      <c r="H7" s="31" t="str">
        <f>"('"&amp;B7&amp;"','"&amp;C7&amp;"','"&amp;D7&amp;"','"&amp;E7&amp;"','"&amp;F7&amp;"',"&amp;G7&amp;IF(A8="",");","),")</f>
        <v>('1','LoginSuccessLoggingAuthenticationSuccessHandler','onAuthenticationSuccess','로그인 성공','SYSTEM',NOW()),</v>
      </c>
    </row>
    <row r="8" spans="1:8" x14ac:dyDescent="0.35">
      <c r="A8" s="34">
        <v>2</v>
      </c>
      <c r="B8" s="98" t="s">
        <v>292</v>
      </c>
      <c r="C8" s="7" t="s">
        <v>482</v>
      </c>
      <c r="D8" s="11" t="s">
        <v>481</v>
      </c>
      <c r="E8" s="7" t="s">
        <v>480</v>
      </c>
      <c r="F8" s="11" t="s">
        <v>464</v>
      </c>
      <c r="G8" s="7" t="s">
        <v>465</v>
      </c>
      <c r="H8" s="31" t="str">
        <f t="shared" ref="H8:H54" si="0">"('"&amp;B8&amp;"','"&amp;C8&amp;"','"&amp;D8&amp;"','"&amp;E8&amp;"','"&amp;F8&amp;"',"&amp;G8&amp;IF(A9="",");","),")</f>
        <v>('2','LogoutHandler','onLogoutSuccess','로그아웃','SYSTEM',NOW()),</v>
      </c>
    </row>
    <row r="9" spans="1:8" x14ac:dyDescent="0.35">
      <c r="A9" s="34">
        <v>3</v>
      </c>
      <c r="B9" s="98" t="s">
        <v>192</v>
      </c>
      <c r="C9" s="7" t="s">
        <v>483</v>
      </c>
      <c r="D9" s="11" t="s">
        <v>503</v>
      </c>
      <c r="E9" s="7" t="s">
        <v>511</v>
      </c>
      <c r="F9" s="11" t="s">
        <v>464</v>
      </c>
      <c r="G9" s="7" t="s">
        <v>465</v>
      </c>
      <c r="H9" s="31" t="str">
        <f t="shared" si="0"/>
        <v>('3','CodeController','code','코드 등록','SYSTEM',NOW()),</v>
      </c>
    </row>
    <row r="10" spans="1:8" x14ac:dyDescent="0.35">
      <c r="A10" s="34">
        <v>4</v>
      </c>
      <c r="B10" s="98" t="s">
        <v>193</v>
      </c>
      <c r="C10" s="7" t="s">
        <v>483</v>
      </c>
      <c r="D10" s="11" t="s">
        <v>504</v>
      </c>
      <c r="E10" s="7" t="s">
        <v>512</v>
      </c>
      <c r="F10" s="11" t="s">
        <v>464</v>
      </c>
      <c r="G10" s="7" t="s">
        <v>465</v>
      </c>
      <c r="H10" s="31" t="str">
        <f t="shared" si="0"/>
        <v>('4','CodeController','groupSave','코드 그룹 ID 등록','SYSTEM',NOW()),</v>
      </c>
    </row>
    <row r="11" spans="1:8" x14ac:dyDescent="0.35">
      <c r="A11" s="34">
        <v>5</v>
      </c>
      <c r="B11" s="98" t="s">
        <v>194</v>
      </c>
      <c r="C11" s="7" t="s">
        <v>483</v>
      </c>
      <c r="D11" s="11" t="s">
        <v>505</v>
      </c>
      <c r="E11" s="7" t="s">
        <v>513</v>
      </c>
      <c r="F11" s="11" t="s">
        <v>464</v>
      </c>
      <c r="G11" s="7" t="s">
        <v>465</v>
      </c>
      <c r="H11" s="31" t="str">
        <f t="shared" si="0"/>
        <v>('5','CodeController','groupDelete','코드 그룹 ID 삭제','SYSTEM',NOW()),</v>
      </c>
    </row>
    <row r="12" spans="1:8" x14ac:dyDescent="0.35">
      <c r="A12" s="34">
        <v>6</v>
      </c>
      <c r="B12" s="98" t="s">
        <v>195</v>
      </c>
      <c r="C12" s="7" t="s">
        <v>483</v>
      </c>
      <c r="D12" s="11" t="s">
        <v>506</v>
      </c>
      <c r="E12" s="7" t="s">
        <v>514</v>
      </c>
      <c r="F12" s="11" t="s">
        <v>464</v>
      </c>
      <c r="G12" s="7" t="s">
        <v>465</v>
      </c>
      <c r="H12" s="31" t="str">
        <f t="shared" si="0"/>
        <v>('6','CodeController','codesForGroupCd','코드 상세','SYSTEM',NOW()),</v>
      </c>
    </row>
    <row r="13" spans="1:8" x14ac:dyDescent="0.35">
      <c r="A13" s="34">
        <v>7</v>
      </c>
      <c r="B13" s="98" t="s">
        <v>196</v>
      </c>
      <c r="C13" s="7" t="s">
        <v>483</v>
      </c>
      <c r="D13" s="11" t="s">
        <v>491</v>
      </c>
      <c r="E13" s="7" t="s">
        <v>511</v>
      </c>
      <c r="F13" s="11" t="s">
        <v>464</v>
      </c>
      <c r="G13" s="7" t="s">
        <v>465</v>
      </c>
      <c r="H13" s="31" t="str">
        <f t="shared" si="0"/>
        <v>('7','CodeController','save','코드 등록','SYSTEM',NOW()),</v>
      </c>
    </row>
    <row r="14" spans="1:8" x14ac:dyDescent="0.35">
      <c r="A14" s="34">
        <v>8</v>
      </c>
      <c r="B14" s="98" t="s">
        <v>197</v>
      </c>
      <c r="C14" s="7" t="s">
        <v>483</v>
      </c>
      <c r="D14" s="11" t="s">
        <v>492</v>
      </c>
      <c r="E14" s="7" t="s">
        <v>515</v>
      </c>
      <c r="F14" s="11" t="s">
        <v>464</v>
      </c>
      <c r="G14" s="7" t="s">
        <v>465</v>
      </c>
      <c r="H14" s="31" t="str">
        <f t="shared" si="0"/>
        <v>('8','CodeController','delete','코드 삭제','SYSTEM',NOW()),</v>
      </c>
    </row>
    <row r="15" spans="1:8" x14ac:dyDescent="0.35">
      <c r="A15" s="34">
        <v>9</v>
      </c>
      <c r="B15" s="98" t="s">
        <v>198</v>
      </c>
      <c r="C15" s="7" t="s">
        <v>484</v>
      </c>
      <c r="D15" s="11" t="s">
        <v>507</v>
      </c>
      <c r="E15" s="7" t="s">
        <v>516</v>
      </c>
      <c r="F15" s="11" t="s">
        <v>464</v>
      </c>
      <c r="G15" s="7" t="s">
        <v>465</v>
      </c>
      <c r="H15" s="31" t="str">
        <f t="shared" si="0"/>
        <v>('9','IndexController','index','HOME','SYSTEM',NOW()),</v>
      </c>
    </row>
    <row r="16" spans="1:8" x14ac:dyDescent="0.35">
      <c r="A16" s="34">
        <v>10</v>
      </c>
      <c r="B16" s="98" t="s">
        <v>160</v>
      </c>
      <c r="C16" s="7" t="s">
        <v>485</v>
      </c>
      <c r="D16" s="11" t="s">
        <v>508</v>
      </c>
      <c r="E16" s="7" t="s">
        <v>517</v>
      </c>
      <c r="F16" s="11" t="s">
        <v>464</v>
      </c>
      <c r="G16" s="7" t="s">
        <v>465</v>
      </c>
      <c r="H16" s="31" t="str">
        <f t="shared" si="0"/>
        <v>('10','LoginController','login','로그인','SYSTEM',NOW()),</v>
      </c>
    </row>
    <row r="17" spans="1:8" x14ac:dyDescent="0.35">
      <c r="A17" s="34">
        <v>11</v>
      </c>
      <c r="B17" s="98" t="s">
        <v>611</v>
      </c>
      <c r="C17" s="7" t="s">
        <v>486</v>
      </c>
      <c r="D17" s="11" t="s">
        <v>494</v>
      </c>
      <c r="E17" s="7" t="s">
        <v>518</v>
      </c>
      <c r="F17" s="11" t="s">
        <v>464</v>
      </c>
      <c r="G17" s="7" t="s">
        <v>465</v>
      </c>
      <c r="H17" s="31" t="str">
        <f t="shared" si="0"/>
        <v>('11','LogController','list','로그 목록','SYSTEM',NOW()),</v>
      </c>
    </row>
    <row r="18" spans="1:8" x14ac:dyDescent="0.35">
      <c r="A18" s="34">
        <v>12</v>
      </c>
      <c r="B18" s="98" t="s">
        <v>612</v>
      </c>
      <c r="C18" s="7" t="s">
        <v>487</v>
      </c>
      <c r="D18" s="11" t="s">
        <v>494</v>
      </c>
      <c r="E18" s="7" t="s">
        <v>519</v>
      </c>
      <c r="F18" s="11" t="s">
        <v>464</v>
      </c>
      <c r="G18" s="7" t="s">
        <v>465</v>
      </c>
      <c r="H18" s="31" t="str">
        <f t="shared" si="0"/>
        <v>('12','MemberController','list','사용자 목록','SYSTEM',NOW()),</v>
      </c>
    </row>
    <row r="19" spans="1:8" x14ac:dyDescent="0.35">
      <c r="A19" s="34">
        <v>13</v>
      </c>
      <c r="B19" s="98" t="s">
        <v>613</v>
      </c>
      <c r="C19" s="7" t="s">
        <v>487</v>
      </c>
      <c r="D19" s="11" t="s">
        <v>493</v>
      </c>
      <c r="E19" s="7" t="s">
        <v>520</v>
      </c>
      <c r="F19" s="11" t="s">
        <v>464</v>
      </c>
      <c r="G19" s="7" t="s">
        <v>465</v>
      </c>
      <c r="H19" s="31" t="str">
        <f t="shared" si="0"/>
        <v>('13','MemberController','select','사용자 상세','SYSTEM',NOW()),</v>
      </c>
    </row>
    <row r="20" spans="1:8" s="26" customFormat="1" x14ac:dyDescent="0.35">
      <c r="A20" s="34">
        <v>14</v>
      </c>
      <c r="B20" s="98" t="s">
        <v>614</v>
      </c>
      <c r="C20" s="7" t="s">
        <v>487</v>
      </c>
      <c r="D20" s="11" t="s">
        <v>495</v>
      </c>
      <c r="E20" s="7" t="s">
        <v>784</v>
      </c>
      <c r="F20" s="11" t="s">
        <v>270</v>
      </c>
      <c r="G20" s="7" t="s">
        <v>158</v>
      </c>
      <c r="H20" s="31" t="str">
        <f t="shared" si="0"/>
        <v>('14','MemberController','insert','사용자 등록','SYSTEM',NOW()),</v>
      </c>
    </row>
    <row r="21" spans="1:8" x14ac:dyDescent="0.35">
      <c r="A21" s="34">
        <v>15</v>
      </c>
      <c r="B21" s="98" t="s">
        <v>615</v>
      </c>
      <c r="C21" s="7" t="s">
        <v>487</v>
      </c>
      <c r="D21" s="11" t="s">
        <v>500</v>
      </c>
      <c r="E21" s="7" t="s">
        <v>521</v>
      </c>
      <c r="F21" s="11" t="s">
        <v>464</v>
      </c>
      <c r="G21" s="7" t="s">
        <v>465</v>
      </c>
      <c r="H21" s="31" t="str">
        <f t="shared" si="0"/>
        <v>('15','MemberController','update','사용자 수정','SYSTEM',NOW()),</v>
      </c>
    </row>
    <row r="22" spans="1:8" x14ac:dyDescent="0.35">
      <c r="A22" s="34">
        <v>16</v>
      </c>
      <c r="B22" s="98" t="s">
        <v>616</v>
      </c>
      <c r="C22" s="7" t="s">
        <v>487</v>
      </c>
      <c r="D22" s="11" t="s">
        <v>509</v>
      </c>
      <c r="E22" s="7" t="s">
        <v>522</v>
      </c>
      <c r="F22" s="11" t="s">
        <v>464</v>
      </c>
      <c r="G22" s="7" t="s">
        <v>465</v>
      </c>
      <c r="H22" s="31" t="str">
        <f t="shared" si="0"/>
        <v>('16','MemberController','popupList','사용자 검색','SYSTEM',NOW()),</v>
      </c>
    </row>
    <row r="23" spans="1:8" x14ac:dyDescent="0.35">
      <c r="A23" s="34">
        <v>17</v>
      </c>
      <c r="B23" s="98" t="s">
        <v>617</v>
      </c>
      <c r="C23" s="7" t="s">
        <v>488</v>
      </c>
      <c r="D23" s="11" t="s">
        <v>501</v>
      </c>
      <c r="E23" s="7" t="s">
        <v>523</v>
      </c>
      <c r="F23" s="11" t="s">
        <v>464</v>
      </c>
      <c r="G23" s="7" t="s">
        <v>465</v>
      </c>
      <c r="H23" s="31" t="str">
        <f t="shared" si="0"/>
        <v>('17','MenuController','menu','메뉴 목록','SYSTEM',NOW()),</v>
      </c>
    </row>
    <row r="24" spans="1:8" x14ac:dyDescent="0.35">
      <c r="A24" s="34">
        <v>18</v>
      </c>
      <c r="B24" s="98" t="s">
        <v>618</v>
      </c>
      <c r="C24" s="7" t="s">
        <v>488</v>
      </c>
      <c r="D24" s="11" t="s">
        <v>491</v>
      </c>
      <c r="E24" s="7" t="s">
        <v>524</v>
      </c>
      <c r="F24" s="11" t="s">
        <v>464</v>
      </c>
      <c r="G24" s="7" t="s">
        <v>465</v>
      </c>
      <c r="H24" s="31" t="str">
        <f t="shared" si="0"/>
        <v>('18','MenuController','save','메뉴 등록','SYSTEM',NOW()),</v>
      </c>
    </row>
    <row r="25" spans="1:8" x14ac:dyDescent="0.35">
      <c r="A25" s="34">
        <v>19</v>
      </c>
      <c r="B25" s="98" t="s">
        <v>619</v>
      </c>
      <c r="C25" s="7" t="s">
        <v>488</v>
      </c>
      <c r="D25" s="11" t="s">
        <v>492</v>
      </c>
      <c r="E25" s="7" t="s">
        <v>525</v>
      </c>
      <c r="F25" s="11" t="s">
        <v>464</v>
      </c>
      <c r="G25" s="7" t="s">
        <v>465</v>
      </c>
      <c r="H25" s="31" t="str">
        <f t="shared" si="0"/>
        <v>('19','MenuController','delete','메뉴 삭제','SYSTEM',NOW()),</v>
      </c>
    </row>
    <row r="26" spans="1:8" x14ac:dyDescent="0.35">
      <c r="A26" s="34">
        <v>20</v>
      </c>
      <c r="B26" s="98" t="s">
        <v>620</v>
      </c>
      <c r="C26" s="7" t="s">
        <v>488</v>
      </c>
      <c r="D26" s="11" t="s">
        <v>510</v>
      </c>
      <c r="E26" s="7" t="s">
        <v>526</v>
      </c>
      <c r="F26" s="11" t="s">
        <v>464</v>
      </c>
      <c r="G26" s="7" t="s">
        <v>465</v>
      </c>
      <c r="H26" s="31" t="str">
        <f t="shared" si="0"/>
        <v>('20','MenuController','menuPopup','메뉴 검색','SYSTEM',NOW()),</v>
      </c>
    </row>
    <row r="27" spans="1:8" x14ac:dyDescent="0.35">
      <c r="A27" s="34">
        <v>21</v>
      </c>
      <c r="B27" s="98" t="s">
        <v>621</v>
      </c>
      <c r="C27" s="7" t="s">
        <v>489</v>
      </c>
      <c r="D27" s="11" t="s">
        <v>501</v>
      </c>
      <c r="E27" s="7" t="s">
        <v>527</v>
      </c>
      <c r="F27" s="11" t="s">
        <v>464</v>
      </c>
      <c r="G27" s="7" t="s">
        <v>465</v>
      </c>
      <c r="H27" s="31" t="str">
        <f t="shared" si="0"/>
        <v>('21','MenuAuthController','menu','메뉴 권한 목록','SYSTEM',NOW()),</v>
      </c>
    </row>
    <row r="28" spans="1:8" x14ac:dyDescent="0.35">
      <c r="A28" s="34">
        <v>22</v>
      </c>
      <c r="B28" s="98" t="s">
        <v>622</v>
      </c>
      <c r="C28" s="7" t="s">
        <v>489</v>
      </c>
      <c r="D28" s="11" t="s">
        <v>502</v>
      </c>
      <c r="E28" s="7" t="s">
        <v>527</v>
      </c>
      <c r="F28" s="11" t="s">
        <v>464</v>
      </c>
      <c r="G28" s="7" t="s">
        <v>465</v>
      </c>
      <c r="H28" s="31" t="str">
        <f t="shared" si="0"/>
        <v>('22','MenuAuthController','AuthSearch','메뉴 권한 목록','SYSTEM',NOW()),</v>
      </c>
    </row>
    <row r="29" spans="1:8" x14ac:dyDescent="0.35">
      <c r="A29" s="34">
        <v>23</v>
      </c>
      <c r="B29" s="98" t="s">
        <v>623</v>
      </c>
      <c r="C29" s="7" t="s">
        <v>490</v>
      </c>
      <c r="D29" s="11" t="s">
        <v>494</v>
      </c>
      <c r="E29" s="7" t="s">
        <v>496</v>
      </c>
      <c r="F29" s="11" t="s">
        <v>464</v>
      </c>
      <c r="G29" s="7" t="s">
        <v>465</v>
      </c>
      <c r="H29" s="31" t="str">
        <f t="shared" si="0"/>
        <v>('23','RoleController','list','권한 목록','SYSTEM',NOW()),</v>
      </c>
    </row>
    <row r="30" spans="1:8" x14ac:dyDescent="0.35">
      <c r="A30" s="34">
        <v>24</v>
      </c>
      <c r="B30" s="98" t="s">
        <v>624</v>
      </c>
      <c r="C30" s="7" t="s">
        <v>490</v>
      </c>
      <c r="D30" s="11" t="s">
        <v>495</v>
      </c>
      <c r="E30" s="7" t="s">
        <v>497</v>
      </c>
      <c r="F30" s="11" t="s">
        <v>464</v>
      </c>
      <c r="G30" s="7" t="s">
        <v>465</v>
      </c>
      <c r="H30" s="31" t="str">
        <f t="shared" si="0"/>
        <v>('24','RoleController','insert','권한 등록','SYSTEM',NOW()),</v>
      </c>
    </row>
    <row r="31" spans="1:8" x14ac:dyDescent="0.35">
      <c r="A31" s="34">
        <v>25</v>
      </c>
      <c r="B31" s="98" t="s">
        <v>625</v>
      </c>
      <c r="C31" s="7" t="s">
        <v>490</v>
      </c>
      <c r="D31" s="11" t="s">
        <v>492</v>
      </c>
      <c r="E31" s="7" t="s">
        <v>498</v>
      </c>
      <c r="F31" s="11" t="s">
        <v>464</v>
      </c>
      <c r="G31" s="7" t="s">
        <v>465</v>
      </c>
      <c r="H31" s="31" t="str">
        <f t="shared" si="0"/>
        <v>('25','RoleController','delete','권한 삭제','SYSTEM',NOW()),</v>
      </c>
    </row>
    <row r="32" spans="1:8" x14ac:dyDescent="0.35">
      <c r="A32" s="34">
        <v>26</v>
      </c>
      <c r="B32" s="98" t="s">
        <v>626</v>
      </c>
      <c r="C32" s="7" t="s">
        <v>490</v>
      </c>
      <c r="D32" s="11" t="s">
        <v>493</v>
      </c>
      <c r="E32" s="7" t="s">
        <v>499</v>
      </c>
      <c r="F32" s="11" t="s">
        <v>464</v>
      </c>
      <c r="G32" s="7" t="s">
        <v>465</v>
      </c>
      <c r="H32" s="31" t="str">
        <f t="shared" si="0"/>
        <v>('26','RoleController','select','권한 상세','SYSTEM',NOW()),</v>
      </c>
    </row>
    <row r="33" spans="1:8" x14ac:dyDescent="0.35">
      <c r="A33" s="34">
        <v>27</v>
      </c>
      <c r="B33" s="98" t="s">
        <v>627</v>
      </c>
      <c r="C33" s="16" t="s">
        <v>486</v>
      </c>
      <c r="D33" s="96" t="s">
        <v>790</v>
      </c>
      <c r="E33" s="16" t="s">
        <v>791</v>
      </c>
      <c r="F33" s="11" t="s">
        <v>270</v>
      </c>
      <c r="G33" s="7" t="s">
        <v>158</v>
      </c>
      <c r="H33" s="31" t="str">
        <f t="shared" si="0"/>
        <v>('27','LogController','getLoginLog','로그인 이력 조회','SYSTEM',NOW()),</v>
      </c>
    </row>
    <row r="34" spans="1:8" x14ac:dyDescent="0.35">
      <c r="A34" s="34">
        <v>28</v>
      </c>
      <c r="B34" s="98" t="s">
        <v>628</v>
      </c>
      <c r="C34" s="16" t="s">
        <v>486</v>
      </c>
      <c r="D34" s="34" t="s">
        <v>788</v>
      </c>
      <c r="E34" s="16" t="s">
        <v>789</v>
      </c>
      <c r="F34" s="11" t="s">
        <v>270</v>
      </c>
      <c r="G34" s="7" t="s">
        <v>158</v>
      </c>
      <c r="H34" s="31" t="str">
        <f t="shared" si="0"/>
        <v>('28','LogController','getJobHstLog','작업 이력 조회','SYSTEM',NOW()),</v>
      </c>
    </row>
    <row r="35" spans="1:8" x14ac:dyDescent="0.35">
      <c r="A35" s="34">
        <v>29</v>
      </c>
      <c r="B35" s="98" t="s">
        <v>629</v>
      </c>
      <c r="C35" s="2" t="s">
        <v>792</v>
      </c>
      <c r="D35" s="34" t="s">
        <v>795</v>
      </c>
      <c r="E35" s="16" t="s">
        <v>799</v>
      </c>
      <c r="F35" s="11" t="s">
        <v>270</v>
      </c>
      <c r="G35" s="7" t="s">
        <v>158</v>
      </c>
      <c r="H35" s="31" t="str">
        <f t="shared" si="0"/>
        <v>('29','ProjectController','getProject','프로젝트 조회','SYSTEM',NOW()),</v>
      </c>
    </row>
    <row r="36" spans="1:8" x14ac:dyDescent="0.35">
      <c r="A36" s="34">
        <v>30</v>
      </c>
      <c r="B36" s="98" t="s">
        <v>637</v>
      </c>
      <c r="C36" s="2" t="s">
        <v>792</v>
      </c>
      <c r="D36" s="34" t="s">
        <v>796</v>
      </c>
      <c r="E36" s="16" t="s">
        <v>800</v>
      </c>
      <c r="F36" s="11" t="s">
        <v>270</v>
      </c>
      <c r="G36" s="7" t="s">
        <v>158</v>
      </c>
      <c r="H36" s="31" t="str">
        <f t="shared" si="0"/>
        <v>('30','ProjectController','getScenario','시나리오 조회','SYSTEM',NOW()),</v>
      </c>
    </row>
    <row r="37" spans="1:8" x14ac:dyDescent="0.35">
      <c r="A37" s="34">
        <v>31</v>
      </c>
      <c r="B37" s="98" t="s">
        <v>638</v>
      </c>
      <c r="C37" s="2" t="s">
        <v>793</v>
      </c>
      <c r="D37" s="34" t="s">
        <v>797</v>
      </c>
      <c r="E37" s="16" t="s">
        <v>801</v>
      </c>
      <c r="F37" s="11" t="s">
        <v>270</v>
      </c>
      <c r="G37" s="7" t="s">
        <v>158</v>
      </c>
      <c r="H37" s="31" t="str">
        <f t="shared" si="0"/>
        <v>('31','HolidayController','list','공휴일 관리 조회','SYSTEM',NOW()),</v>
      </c>
    </row>
    <row r="38" spans="1:8" x14ac:dyDescent="0.35">
      <c r="A38" s="34">
        <v>32</v>
      </c>
      <c r="B38" s="98" t="s">
        <v>639</v>
      </c>
      <c r="C38" s="2" t="s">
        <v>794</v>
      </c>
      <c r="D38" s="34" t="s">
        <v>798</v>
      </c>
      <c r="E38" s="16" t="s">
        <v>802</v>
      </c>
      <c r="F38" s="11" t="s">
        <v>270</v>
      </c>
      <c r="G38" s="7" t="s">
        <v>158</v>
      </c>
      <c r="H38" s="31" t="str">
        <f t="shared" si="0"/>
        <v>('32','ServiceController','getService','서비스 조회','SYSTEM',NOW()),</v>
      </c>
    </row>
    <row r="39" spans="1:8" x14ac:dyDescent="0.35">
      <c r="A39" s="47">
        <v>33</v>
      </c>
      <c r="B39" s="98" t="s">
        <v>640</v>
      </c>
      <c r="C39" s="2" t="s">
        <v>792</v>
      </c>
      <c r="D39" s="34" t="s">
        <v>803</v>
      </c>
      <c r="E39" s="16" t="s">
        <v>804</v>
      </c>
      <c r="F39" s="11" t="s">
        <v>270</v>
      </c>
      <c r="G39" s="7" t="s">
        <v>158</v>
      </c>
      <c r="H39" s="31" t="str">
        <f t="shared" si="0"/>
        <v>('33','ProjectController','getDomain','도메인 조회','SYSTEM',NOW()),</v>
      </c>
    </row>
    <row r="40" spans="1:8" x14ac:dyDescent="0.35">
      <c r="A40" s="34">
        <v>34</v>
      </c>
      <c r="B40" s="98" t="s">
        <v>641</v>
      </c>
      <c r="C40" s="2" t="s">
        <v>807</v>
      </c>
      <c r="D40" s="34" t="s">
        <v>805</v>
      </c>
      <c r="E40" s="16" t="s">
        <v>836</v>
      </c>
      <c r="F40" s="11" t="s">
        <v>270</v>
      </c>
      <c r="G40" s="7" t="s">
        <v>158</v>
      </c>
      <c r="H40" s="31" t="str">
        <f t="shared" si="0"/>
        <v>('34','AnalysisController','channel','채널별 모니터링 조회','SYSTEM',NOW()),</v>
      </c>
    </row>
    <row r="41" spans="1:8" x14ac:dyDescent="0.35">
      <c r="A41" s="47">
        <v>35</v>
      </c>
      <c r="B41" s="98" t="s">
        <v>714</v>
      </c>
      <c r="C41" s="2" t="s">
        <v>807</v>
      </c>
      <c r="D41" s="34" t="s">
        <v>806</v>
      </c>
      <c r="E41" s="16" t="s">
        <v>808</v>
      </c>
      <c r="F41" s="11" t="s">
        <v>270</v>
      </c>
      <c r="G41" s="7" t="s">
        <v>158</v>
      </c>
      <c r="H41" s="31" t="str">
        <f t="shared" si="0"/>
        <v>('35','AnalysisController','channelDetail','채널별 모니터링 상세보기','SYSTEM',NOW()),</v>
      </c>
    </row>
    <row r="42" spans="1:8" s="26" customFormat="1" x14ac:dyDescent="0.35">
      <c r="A42" s="34">
        <v>36</v>
      </c>
      <c r="B42" s="98" t="s">
        <v>642</v>
      </c>
      <c r="C42" s="2" t="s">
        <v>792</v>
      </c>
      <c r="D42" s="34" t="s">
        <v>809</v>
      </c>
      <c r="E42" s="16" t="s">
        <v>834</v>
      </c>
      <c r="F42" s="11" t="s">
        <v>270</v>
      </c>
      <c r="G42" s="7" t="s">
        <v>158</v>
      </c>
      <c r="H42" s="31" t="str">
        <f t="shared" si="0"/>
        <v>('36','ProjectController','getVoiceBot','음성봇 관리 조회','SYSTEM',NOW()),</v>
      </c>
    </row>
    <row r="43" spans="1:8" s="26" customFormat="1" x14ac:dyDescent="0.35">
      <c r="A43" s="47">
        <v>37</v>
      </c>
      <c r="B43" s="98" t="s">
        <v>715</v>
      </c>
      <c r="C43" s="2" t="s">
        <v>792</v>
      </c>
      <c r="D43" s="34" t="s">
        <v>810</v>
      </c>
      <c r="E43" s="16" t="s">
        <v>835</v>
      </c>
      <c r="F43" s="11" t="s">
        <v>270</v>
      </c>
      <c r="G43" s="7" t="s">
        <v>158</v>
      </c>
      <c r="H43" s="31" t="str">
        <f t="shared" si="0"/>
        <v>('37','ProjectController','getImage','이미지 관리 조회','SYSTEM',NOW()),</v>
      </c>
    </row>
    <row r="44" spans="1:8" s="26" customFormat="1" x14ac:dyDescent="0.35">
      <c r="A44" s="34">
        <v>38</v>
      </c>
      <c r="B44" s="98" t="s">
        <v>837</v>
      </c>
      <c r="C44" s="2" t="s">
        <v>792</v>
      </c>
      <c r="D44" s="34" t="s">
        <v>811</v>
      </c>
      <c r="E44" s="16" t="s">
        <v>833</v>
      </c>
      <c r="F44" s="11" t="s">
        <v>270</v>
      </c>
      <c r="G44" s="7" t="s">
        <v>158</v>
      </c>
      <c r="H44" s="31" t="str">
        <f t="shared" si="0"/>
        <v>('38','ProjectController','getCampaign','캠페인 관리 조회','SYSTEM',NOW()),</v>
      </c>
    </row>
    <row r="45" spans="1:8" s="26" customFormat="1" x14ac:dyDescent="0.35">
      <c r="A45" s="47">
        <v>39</v>
      </c>
      <c r="B45" s="98" t="s">
        <v>838</v>
      </c>
      <c r="C45" s="2" t="s">
        <v>794</v>
      </c>
      <c r="D45" s="34" t="s">
        <v>812</v>
      </c>
      <c r="E45" s="16" t="s">
        <v>832</v>
      </c>
      <c r="F45" s="11" t="s">
        <v>270</v>
      </c>
      <c r="G45" s="7" t="s">
        <v>158</v>
      </c>
      <c r="H45" s="31" t="str">
        <f t="shared" si="0"/>
        <v>('39','ServiceController','getConversationTkr','대화 트래킹 조회','SYSTEM',NOW()),</v>
      </c>
    </row>
    <row r="46" spans="1:8" s="26" customFormat="1" x14ac:dyDescent="0.35">
      <c r="A46" s="34">
        <v>40</v>
      </c>
      <c r="B46" s="98" t="s">
        <v>839</v>
      </c>
      <c r="C46" s="2" t="s">
        <v>794</v>
      </c>
      <c r="D46" s="34" t="s">
        <v>813</v>
      </c>
      <c r="E46" s="16" t="s">
        <v>831</v>
      </c>
      <c r="F46" s="11" t="s">
        <v>270</v>
      </c>
      <c r="G46" s="7" t="s">
        <v>158</v>
      </c>
      <c r="H46" s="31" t="str">
        <f t="shared" si="0"/>
        <v>('40','ServiceController','getVoiceBotLearning','음성봇 학습관리 조회','SYSTEM',NOW()),</v>
      </c>
    </row>
    <row r="47" spans="1:8" s="26" customFormat="1" x14ac:dyDescent="0.35">
      <c r="A47" s="47">
        <v>41</v>
      </c>
      <c r="B47" s="98" t="s">
        <v>840</v>
      </c>
      <c r="C47" s="2" t="s">
        <v>794</v>
      </c>
      <c r="D47" s="34" t="s">
        <v>814</v>
      </c>
      <c r="E47" s="16" t="s">
        <v>830</v>
      </c>
      <c r="F47" s="11" t="s">
        <v>270</v>
      </c>
      <c r="G47" s="7" t="s">
        <v>158</v>
      </c>
      <c r="H47" s="31" t="str">
        <f t="shared" si="0"/>
        <v>('41','ServiceController','getEvaluation','평가셋 관리 조회','SYSTEM',NOW()),</v>
      </c>
    </row>
    <row r="48" spans="1:8" s="26" customFormat="1" x14ac:dyDescent="0.35">
      <c r="A48" s="34">
        <v>42</v>
      </c>
      <c r="B48" s="98" t="s">
        <v>841</v>
      </c>
      <c r="C48" s="2" t="s">
        <v>794</v>
      </c>
      <c r="D48" s="34" t="s">
        <v>815</v>
      </c>
      <c r="E48" s="16" t="s">
        <v>829</v>
      </c>
      <c r="F48" s="11" t="s">
        <v>270</v>
      </c>
      <c r="G48" s="7" t="s">
        <v>158</v>
      </c>
      <c r="H48" s="31" t="str">
        <f t="shared" si="0"/>
        <v>('42','ServiceController','getVoceBotIngressCtr','음성봇 인입제어 조회','SYSTEM',NOW()),</v>
      </c>
    </row>
    <row r="49" spans="1:13" s="26" customFormat="1" x14ac:dyDescent="0.35">
      <c r="A49" s="47">
        <v>43</v>
      </c>
      <c r="B49" s="98" t="s">
        <v>842</v>
      </c>
      <c r="C49" s="2" t="s">
        <v>807</v>
      </c>
      <c r="D49" s="34" t="s">
        <v>816</v>
      </c>
      <c r="E49" s="16" t="s">
        <v>823</v>
      </c>
      <c r="F49" s="11" t="s">
        <v>270</v>
      </c>
      <c r="G49" s="7" t="s">
        <v>158</v>
      </c>
      <c r="H49" s="31" t="str">
        <f t="shared" si="0"/>
        <v>('43','AnalysisController','getMonitoring','모니터링 조회','SYSTEM',NOW()),</v>
      </c>
    </row>
    <row r="50" spans="1:13" s="26" customFormat="1" x14ac:dyDescent="0.35">
      <c r="A50" s="34">
        <v>44</v>
      </c>
      <c r="B50" s="98" t="s">
        <v>843</v>
      </c>
      <c r="C50" s="2" t="s">
        <v>807</v>
      </c>
      <c r="D50" s="34" t="s">
        <v>817</v>
      </c>
      <c r="E50" s="16" t="s">
        <v>828</v>
      </c>
      <c r="F50" s="11" t="s">
        <v>270</v>
      </c>
      <c r="G50" s="7" t="s">
        <v>158</v>
      </c>
      <c r="H50" s="31" t="str">
        <f t="shared" si="0"/>
        <v>('44','AnalysisController','summary','분석 요약 조회','SYSTEM',NOW()),</v>
      </c>
    </row>
    <row r="51" spans="1:13" s="26" customFormat="1" x14ac:dyDescent="0.35">
      <c r="A51" s="47">
        <v>45</v>
      </c>
      <c r="B51" s="98" t="s">
        <v>844</v>
      </c>
      <c r="C51" s="2" t="s">
        <v>822</v>
      </c>
      <c r="D51" s="34" t="s">
        <v>818</v>
      </c>
      <c r="E51" s="16" t="s">
        <v>826</v>
      </c>
      <c r="F51" s="11" t="s">
        <v>270</v>
      </c>
      <c r="G51" s="7" t="s">
        <v>158</v>
      </c>
      <c r="H51" s="31" t="str">
        <f t="shared" si="0"/>
        <v>('45','StatisticsController','getStatistics','대시보드 조회','SYSTEM',NOW()),</v>
      </c>
    </row>
    <row r="52" spans="1:13" s="26" customFormat="1" x14ac:dyDescent="0.35">
      <c r="A52" s="34">
        <v>46</v>
      </c>
      <c r="B52" s="98" t="s">
        <v>845</v>
      </c>
      <c r="C52" s="2" t="s">
        <v>822</v>
      </c>
      <c r="D52" s="34" t="s">
        <v>819</v>
      </c>
      <c r="E52" s="16" t="s">
        <v>827</v>
      </c>
      <c r="F52" s="11" t="s">
        <v>270</v>
      </c>
      <c r="G52" s="7" t="s">
        <v>158</v>
      </c>
      <c r="H52" s="31" t="str">
        <f t="shared" si="0"/>
        <v>('46','StatisticsController','getUsage','이용통계 조회','SYSTEM',NOW()),</v>
      </c>
    </row>
    <row r="53" spans="1:13" x14ac:dyDescent="0.35">
      <c r="A53" s="47">
        <v>47</v>
      </c>
      <c r="B53" s="98" t="s">
        <v>846</v>
      </c>
      <c r="C53" s="2" t="s">
        <v>822</v>
      </c>
      <c r="D53" s="34" t="s">
        <v>820</v>
      </c>
      <c r="E53" s="2" t="s">
        <v>825</v>
      </c>
      <c r="F53" s="11" t="s">
        <v>270</v>
      </c>
      <c r="G53" s="7" t="s">
        <v>158</v>
      </c>
      <c r="H53" s="31" t="str">
        <f t="shared" si="0"/>
        <v>('47','StatisticsController','getResponse','응답통계 조회','SYSTEM',NOW()),</v>
      </c>
    </row>
    <row r="54" spans="1:13" x14ac:dyDescent="0.35">
      <c r="A54" s="34">
        <v>48</v>
      </c>
      <c r="B54" s="98" t="s">
        <v>847</v>
      </c>
      <c r="C54" s="2" t="s">
        <v>822</v>
      </c>
      <c r="D54" s="34" t="s">
        <v>821</v>
      </c>
      <c r="E54" s="2" t="s">
        <v>824</v>
      </c>
      <c r="F54" s="11" t="s">
        <v>270</v>
      </c>
      <c r="G54" s="7" t="s">
        <v>158</v>
      </c>
      <c r="H54" s="31" t="str">
        <f t="shared" si="0"/>
        <v>('48','StatisticsController','getKnowledge','지식통계 조회','SYSTEM',NOW());</v>
      </c>
    </row>
    <row r="58" spans="1:13" x14ac:dyDescent="0.35">
      <c r="A58" s="140" t="str">
        <f>VLOOKUP(C58,table!B:D,3,FALSE)</f>
        <v>공통</v>
      </c>
      <c r="B58" s="140"/>
      <c r="C58" s="144" t="s">
        <v>159</v>
      </c>
      <c r="D58" s="144"/>
      <c r="E58" s="144"/>
      <c r="F58" s="144"/>
      <c r="G58" s="144"/>
      <c r="H58" s="144"/>
      <c r="I58" s="144"/>
      <c r="J58" s="144"/>
      <c r="K58" s="144"/>
      <c r="L58" s="140" t="s">
        <v>155</v>
      </c>
      <c r="M58"/>
    </row>
    <row r="59" spans="1:13" x14ac:dyDescent="0.35">
      <c r="A59" s="140"/>
      <c r="B59" s="140"/>
      <c r="C59" s="144" t="str">
        <f>VLOOKUP(C58,table!B:D,2,FALSE)</f>
        <v>T_CODE</v>
      </c>
      <c r="D59" s="144"/>
      <c r="E59" s="144"/>
      <c r="F59" s="144"/>
      <c r="G59" s="144"/>
      <c r="H59" s="144"/>
      <c r="I59" s="144"/>
      <c r="J59" s="144"/>
      <c r="K59" s="144"/>
      <c r="L59" s="140"/>
      <c r="M59"/>
    </row>
    <row r="60" spans="1:13" x14ac:dyDescent="0.35">
      <c r="A60" s="140" t="s">
        <v>156</v>
      </c>
      <c r="B60" s="91" t="s">
        <v>53</v>
      </c>
      <c r="C60" s="6" t="s">
        <v>103</v>
      </c>
      <c r="D60" s="91" t="s">
        <v>105</v>
      </c>
      <c r="E60" s="6" t="s">
        <v>107</v>
      </c>
      <c r="F60" s="91" t="s">
        <v>94</v>
      </c>
      <c r="G60" s="6" t="s">
        <v>75</v>
      </c>
      <c r="H60" s="85" t="s">
        <v>57</v>
      </c>
      <c r="I60" s="6" t="s">
        <v>377</v>
      </c>
      <c r="J60" s="6" t="s">
        <v>84</v>
      </c>
      <c r="K60" s="6" t="s">
        <v>88</v>
      </c>
      <c r="L60" s="2" t="str">
        <f>"TRUNCATE TABLE "&amp;$C59&amp;";"</f>
        <v>TRUNCATE TABLE T_CODE;</v>
      </c>
      <c r="M60" s="8"/>
    </row>
    <row r="61" spans="1:13" x14ac:dyDescent="0.35">
      <c r="A61" s="140"/>
      <c r="B61" s="91" t="s">
        <v>54</v>
      </c>
      <c r="C61" s="6" t="s">
        <v>104</v>
      </c>
      <c r="D61" s="91" t="s">
        <v>106</v>
      </c>
      <c r="E61" s="6" t="s">
        <v>108</v>
      </c>
      <c r="F61" s="91" t="s">
        <v>95</v>
      </c>
      <c r="G61" s="6" t="s">
        <v>76</v>
      </c>
      <c r="H61" s="85" t="s">
        <v>58</v>
      </c>
      <c r="I61" s="6" t="s">
        <v>55</v>
      </c>
      <c r="J61" s="6" t="s">
        <v>85</v>
      </c>
      <c r="K61" s="6" t="s">
        <v>89</v>
      </c>
      <c r="L61" s="2" t="str">
        <f>"INSERT INTO "&amp;C59&amp;" ("&amp;B61&amp;","&amp;C61&amp;","&amp;D61&amp;","&amp;E61&amp;","&amp;F61&amp;","&amp;G61&amp;","&amp;H61&amp;","&amp;I61&amp;","&amp;J61&amp;","&amp;K61&amp;") VALUES"</f>
        <v>INSERT INTO T_CODE (GROUP_ID,CODE_ID,CODE_NM,CODE_DSC,ORD_SEQ,USE_YN,RGST_ID,RGST_DT,MODI_ID,MODI_DT) VALUES</v>
      </c>
      <c r="M61" s="8"/>
    </row>
    <row r="62" spans="1:13" ht="17.399999999999999" x14ac:dyDescent="0.35">
      <c r="A62" s="34">
        <v>1</v>
      </c>
      <c r="B62" s="99" t="s">
        <v>54</v>
      </c>
      <c r="C62" s="7" t="s">
        <v>547</v>
      </c>
      <c r="D62" s="11" t="s">
        <v>549</v>
      </c>
      <c r="E62" s="7"/>
      <c r="F62" s="11"/>
      <c r="G62" s="7" t="s">
        <v>29</v>
      </c>
      <c r="H62" s="27" t="s">
        <v>270</v>
      </c>
      <c r="I62" s="7" t="s">
        <v>158</v>
      </c>
      <c r="J62" s="7" t="s">
        <v>270</v>
      </c>
      <c r="K62" s="7" t="s">
        <v>158</v>
      </c>
      <c r="L62" s="2" t="str">
        <f>"('"&amp;B62&amp;"','"&amp;C62&amp;"','"&amp;D62&amp;"',"&amp;IF(E62="","NULL","'"&amp;E62&amp;"'")&amp;","&amp;IF(F62="","NULL",F62)&amp;",'"&amp;G62&amp;"','"&amp;H62&amp;"',"&amp;I62&amp;",'"&amp;J62&amp;"',"&amp;K62&amp;IF(A63="",");","),")</f>
        <v>('GROUP_ID','ACCOUNT_LOCK_PD','미사용 잠금 기간 설정',NULL,NULL,'Y','SYSTEM',NOW(),'SYSTEM',NOW()),</v>
      </c>
      <c r="M62" s="8"/>
    </row>
    <row r="63" spans="1:13" x14ac:dyDescent="0.35">
      <c r="A63" s="34">
        <v>2</v>
      </c>
      <c r="B63" s="11" t="s">
        <v>547</v>
      </c>
      <c r="C63" s="7" t="s">
        <v>548</v>
      </c>
      <c r="D63" s="11" t="s">
        <v>848</v>
      </c>
      <c r="E63" s="7" t="s">
        <v>550</v>
      </c>
      <c r="F63" s="11"/>
      <c r="G63" s="7" t="s">
        <v>29</v>
      </c>
      <c r="H63" s="27" t="s">
        <v>270</v>
      </c>
      <c r="I63" s="7" t="s">
        <v>158</v>
      </c>
      <c r="J63" s="7" t="s">
        <v>270</v>
      </c>
      <c r="K63" s="7" t="s">
        <v>158</v>
      </c>
      <c r="L63" s="2" t="str">
        <f t="shared" ref="L63:L126" si="1">"('"&amp;B63&amp;"','"&amp;C63&amp;"','"&amp;D63&amp;"',"&amp;IF(E63="","NULL","'"&amp;E63&amp;"'")&amp;","&amp;IF(F63="","NULL",F63)&amp;",'"&amp;G63&amp;"','"&amp;H63&amp;"',"&amp;I63&amp;",'"&amp;J63&amp;"',"&amp;K63&amp;IF(A64="",");","),")</f>
        <v>('ACCOUNT_LOCK_PD','LOCK_PD','180','장기 미사용 사용자 잠금 기간',NULL,'Y','SYSTEM',NOW(),'SYSTEM',NOW()),</v>
      </c>
      <c r="M63" s="8"/>
    </row>
    <row r="64" spans="1:13" ht="17.399999999999999" x14ac:dyDescent="0.35">
      <c r="A64" s="34">
        <v>3</v>
      </c>
      <c r="B64" s="99" t="s">
        <v>868</v>
      </c>
      <c r="C64" s="7" t="s">
        <v>551</v>
      </c>
      <c r="D64" s="11" t="s">
        <v>552</v>
      </c>
      <c r="E64" s="7"/>
      <c r="F64" s="11"/>
      <c r="G64" s="7" t="s">
        <v>29</v>
      </c>
      <c r="H64" s="27" t="s">
        <v>270</v>
      </c>
      <c r="I64" s="7" t="s">
        <v>158</v>
      </c>
      <c r="J64" s="7" t="s">
        <v>270</v>
      </c>
      <c r="K64" s="7" t="s">
        <v>158</v>
      </c>
      <c r="L64" s="2" t="str">
        <f t="shared" si="1"/>
        <v>('GROUP_ID','ACTIVE_YN','활성화 여부',NULL,NULL,'Y','SYSTEM',NOW(),'SYSTEM',NOW()),</v>
      </c>
      <c r="M64" s="8"/>
    </row>
    <row r="65" spans="1:13" x14ac:dyDescent="0.35">
      <c r="A65" s="34">
        <v>4</v>
      </c>
      <c r="B65" s="11" t="s">
        <v>551</v>
      </c>
      <c r="C65" s="7" t="s">
        <v>556</v>
      </c>
      <c r="D65" s="11" t="s">
        <v>553</v>
      </c>
      <c r="E65" s="7"/>
      <c r="F65" s="11"/>
      <c r="G65" s="7" t="s">
        <v>29</v>
      </c>
      <c r="H65" s="27" t="s">
        <v>270</v>
      </c>
      <c r="I65" s="7" t="s">
        <v>158</v>
      </c>
      <c r="J65" s="7" t="s">
        <v>270</v>
      </c>
      <c r="K65" s="7" t="s">
        <v>158</v>
      </c>
      <c r="L65" s="2" t="str">
        <f t="shared" si="1"/>
        <v>('ACTIVE_YN','N','비활성',NULL,NULL,'Y','SYSTEM',NOW(),'SYSTEM',NOW()),</v>
      </c>
      <c r="M65" s="8"/>
    </row>
    <row r="66" spans="1:13" x14ac:dyDescent="0.35">
      <c r="A66" s="34">
        <v>5</v>
      </c>
      <c r="B66" s="11" t="s">
        <v>551</v>
      </c>
      <c r="C66" s="7" t="s">
        <v>555</v>
      </c>
      <c r="D66" s="11" t="s">
        <v>554</v>
      </c>
      <c r="E66" s="7"/>
      <c r="F66" s="11"/>
      <c r="G66" s="7" t="s">
        <v>29</v>
      </c>
      <c r="H66" s="27" t="s">
        <v>270</v>
      </c>
      <c r="I66" s="7" t="s">
        <v>158</v>
      </c>
      <c r="J66" s="7" t="s">
        <v>270</v>
      </c>
      <c r="K66" s="7" t="s">
        <v>158</v>
      </c>
      <c r="L66" s="2" t="str">
        <f t="shared" si="1"/>
        <v>('ACTIVE_YN','Y','활성',NULL,NULL,'Y','SYSTEM',NOW(),'SYSTEM',NOW()),</v>
      </c>
      <c r="M66" s="8"/>
    </row>
    <row r="67" spans="1:13" s="26" customFormat="1" ht="17.399999999999999" x14ac:dyDescent="0.35">
      <c r="A67" s="34">
        <v>6</v>
      </c>
      <c r="B67" s="99" t="s">
        <v>868</v>
      </c>
      <c r="C67" s="7" t="s">
        <v>849</v>
      </c>
      <c r="D67" s="11" t="s">
        <v>869</v>
      </c>
      <c r="E67" s="7" t="s">
        <v>869</v>
      </c>
      <c r="F67" s="11"/>
      <c r="G67" s="7" t="s">
        <v>29</v>
      </c>
      <c r="H67" s="27" t="s">
        <v>270</v>
      </c>
      <c r="I67" s="7" t="s">
        <v>158</v>
      </c>
      <c r="J67" s="7" t="s">
        <v>270</v>
      </c>
      <c r="K67" s="7" t="s">
        <v>158</v>
      </c>
      <c r="L67" s="2" t="str">
        <f t="shared" si="1"/>
        <v>('GROUP_ID','CHATBOT_STAT_CD','챗봇 통계 코드','챗봇 통계 코드',NULL,'Y','SYSTEM',NOW(),'SYSTEM',NOW()),</v>
      </c>
      <c r="M67" s="8"/>
    </row>
    <row r="68" spans="1:13" s="26" customFormat="1" x14ac:dyDescent="0.35">
      <c r="A68" s="34">
        <v>7</v>
      </c>
      <c r="B68" s="11" t="s">
        <v>849</v>
      </c>
      <c r="C68" s="7" t="s">
        <v>861</v>
      </c>
      <c r="D68" s="11" t="s">
        <v>862</v>
      </c>
      <c r="E68" s="7" t="s">
        <v>862</v>
      </c>
      <c r="F68" s="11" t="s">
        <v>863</v>
      </c>
      <c r="G68" s="7" t="s">
        <v>29</v>
      </c>
      <c r="H68" s="27" t="s">
        <v>270</v>
      </c>
      <c r="I68" s="7" t="s">
        <v>158</v>
      </c>
      <c r="J68" s="7" t="s">
        <v>270</v>
      </c>
      <c r="K68" s="7" t="s">
        <v>158</v>
      </c>
      <c r="L68" s="2" t="str">
        <f t="shared" si="1"/>
        <v>('CHATBOT_STAT_CD','TOTAL_SESSION_COUNT','모든 세션 건수','모든 세션 건수',1,'Y','SYSTEM',NOW(),'SYSTEM',NOW()),</v>
      </c>
      <c r="M68" s="8"/>
    </row>
    <row r="69" spans="1:13" s="26" customFormat="1" x14ac:dyDescent="0.35">
      <c r="A69" s="34">
        <v>8</v>
      </c>
      <c r="B69" s="11" t="s">
        <v>849</v>
      </c>
      <c r="C69" s="7" t="s">
        <v>856</v>
      </c>
      <c r="D69" s="11" t="s">
        <v>857</v>
      </c>
      <c r="E69" s="7" t="s">
        <v>857</v>
      </c>
      <c r="F69" s="11" t="s">
        <v>858</v>
      </c>
      <c r="G69" s="7" t="s">
        <v>29</v>
      </c>
      <c r="H69" s="27" t="s">
        <v>270</v>
      </c>
      <c r="I69" s="7" t="s">
        <v>158</v>
      </c>
      <c r="J69" s="7" t="s">
        <v>270</v>
      </c>
      <c r="K69" s="7" t="s">
        <v>158</v>
      </c>
      <c r="L69" s="2" t="str">
        <f t="shared" si="1"/>
        <v>('CHATBOT_STAT_CD','TOTAL_MESSAGE_COUNT','모든 메시지 건수','모든 메시지 건수',2,'Y','SYSTEM',NOW(),'SYSTEM',NOW()),</v>
      </c>
      <c r="M69" s="8"/>
    </row>
    <row r="70" spans="1:13" s="26" customFormat="1" x14ac:dyDescent="0.35">
      <c r="A70" s="34">
        <v>9</v>
      </c>
      <c r="B70" s="11" t="s">
        <v>849</v>
      </c>
      <c r="C70" s="7" t="s">
        <v>850</v>
      </c>
      <c r="D70" s="11" t="s">
        <v>851</v>
      </c>
      <c r="E70" s="7" t="s">
        <v>851</v>
      </c>
      <c r="F70" s="11" t="s">
        <v>192</v>
      </c>
      <c r="G70" s="7" t="s">
        <v>29</v>
      </c>
      <c r="H70" s="27" t="s">
        <v>270</v>
      </c>
      <c r="I70" s="7" t="s">
        <v>158</v>
      </c>
      <c r="J70" s="7" t="s">
        <v>270</v>
      </c>
      <c r="K70" s="7" t="s">
        <v>158</v>
      </c>
      <c r="L70" s="2" t="str">
        <f t="shared" si="1"/>
        <v>('CHATBOT_STAT_CD','AVG_MESSAGE_COUNT_PER_SESSION','세션 당 평균 메시지 건수','세션 당 평균 메시지 건수',3,'Y','SYSTEM',NOW(),'SYSTEM',NOW()),</v>
      </c>
      <c r="M70" s="8"/>
    </row>
    <row r="71" spans="1:13" s="26" customFormat="1" x14ac:dyDescent="0.35">
      <c r="A71" s="34">
        <v>10</v>
      </c>
      <c r="B71" s="11" t="s">
        <v>849</v>
      </c>
      <c r="C71" s="7" t="s">
        <v>852</v>
      </c>
      <c r="D71" s="11" t="s">
        <v>853</v>
      </c>
      <c r="E71" s="7" t="s">
        <v>853</v>
      </c>
      <c r="F71" s="11" t="s">
        <v>193</v>
      </c>
      <c r="G71" s="7" t="s">
        <v>29</v>
      </c>
      <c r="H71" s="27" t="s">
        <v>270</v>
      </c>
      <c r="I71" s="7" t="s">
        <v>158</v>
      </c>
      <c r="J71" s="7" t="s">
        <v>270</v>
      </c>
      <c r="K71" s="7" t="s">
        <v>158</v>
      </c>
      <c r="L71" s="2" t="str">
        <f t="shared" si="1"/>
        <v>('CHATBOT_STAT_CD','TOTAL_ACTIVE_USER_COUNT','실사용자','실사용자',4,'Y','SYSTEM',NOW(),'SYSTEM',NOW()),</v>
      </c>
      <c r="M71" s="8"/>
    </row>
    <row r="72" spans="1:13" s="26" customFormat="1" x14ac:dyDescent="0.35">
      <c r="A72" s="34">
        <v>11</v>
      </c>
      <c r="B72" s="11" t="s">
        <v>849</v>
      </c>
      <c r="C72" s="7" t="s">
        <v>859</v>
      </c>
      <c r="D72" s="11" t="s">
        <v>860</v>
      </c>
      <c r="E72" s="7" t="s">
        <v>860</v>
      </c>
      <c r="F72" s="11" t="s">
        <v>194</v>
      </c>
      <c r="G72" s="7" t="s">
        <v>29</v>
      </c>
      <c r="H72" s="27" t="s">
        <v>270</v>
      </c>
      <c r="I72" s="7" t="s">
        <v>158</v>
      </c>
      <c r="J72" s="7" t="s">
        <v>270</v>
      </c>
      <c r="K72" s="7" t="s">
        <v>158</v>
      </c>
      <c r="L72" s="2" t="str">
        <f t="shared" si="1"/>
        <v>('CHATBOT_STAT_CD','TOTAL_NORMAL_MESSAGING_USER_COUNT','일반 메시지 사용자','일반 메시지 사용자',5,'Y','SYSTEM',NOW(),'SYSTEM',NOW()),</v>
      </c>
      <c r="M72" s="8"/>
    </row>
    <row r="73" spans="1:13" s="26" customFormat="1" x14ac:dyDescent="0.35">
      <c r="A73" s="34">
        <v>12</v>
      </c>
      <c r="B73" s="11" t="s">
        <v>849</v>
      </c>
      <c r="C73" s="7" t="s">
        <v>866</v>
      </c>
      <c r="D73" s="11" t="s">
        <v>867</v>
      </c>
      <c r="E73" s="7" t="s">
        <v>867</v>
      </c>
      <c r="F73" s="11" t="s">
        <v>195</v>
      </c>
      <c r="G73" s="7" t="s">
        <v>29</v>
      </c>
      <c r="H73" s="27" t="s">
        <v>270</v>
      </c>
      <c r="I73" s="7" t="s">
        <v>158</v>
      </c>
      <c r="J73" s="7" t="s">
        <v>270</v>
      </c>
      <c r="K73" s="7" t="s">
        <v>158</v>
      </c>
      <c r="L73" s="2" t="str">
        <f t="shared" si="1"/>
        <v>('CHATBOT_STAT_CD','TOTAL_VALID_MESSAGE_COUNT','일반 메시지 건수','일반 메시지 건수',6,'Y','SYSTEM',NOW(),'SYSTEM',NOW()),</v>
      </c>
      <c r="M73" s="8"/>
    </row>
    <row r="74" spans="1:13" s="26" customFormat="1" x14ac:dyDescent="0.35">
      <c r="A74" s="34">
        <v>13</v>
      </c>
      <c r="B74" s="11" t="s">
        <v>849</v>
      </c>
      <c r="C74" s="7" t="s">
        <v>854</v>
      </c>
      <c r="D74" s="11" t="s">
        <v>855</v>
      </c>
      <c r="E74" s="7" t="s">
        <v>855</v>
      </c>
      <c r="F74" s="11" t="s">
        <v>196</v>
      </c>
      <c r="G74" s="7" t="s">
        <v>29</v>
      </c>
      <c r="H74" s="27" t="s">
        <v>270</v>
      </c>
      <c r="I74" s="7" t="s">
        <v>158</v>
      </c>
      <c r="J74" s="7" t="s">
        <v>270</v>
      </c>
      <c r="K74" s="7" t="s">
        <v>158</v>
      </c>
      <c r="L74" s="2" t="str">
        <f t="shared" si="1"/>
        <v>('CHATBOT_STAT_CD','TOTAL_FAILED_MESSAGE_COUNT','실패 대화','실패 대화',7,'Y','SYSTEM',NOW(),'SYSTEM',NOW()),</v>
      </c>
      <c r="M74" s="8"/>
    </row>
    <row r="75" spans="1:13" s="26" customFormat="1" x14ac:dyDescent="0.35">
      <c r="A75" s="34">
        <v>14</v>
      </c>
      <c r="B75" s="11" t="s">
        <v>849</v>
      </c>
      <c r="C75" s="7" t="s">
        <v>864</v>
      </c>
      <c r="D75" s="11" t="s">
        <v>865</v>
      </c>
      <c r="E75" s="7" t="s">
        <v>865</v>
      </c>
      <c r="F75" s="11" t="s">
        <v>197</v>
      </c>
      <c r="G75" s="7" t="s">
        <v>29</v>
      </c>
      <c r="H75" s="27" t="s">
        <v>270</v>
      </c>
      <c r="I75" s="7" t="s">
        <v>158</v>
      </c>
      <c r="J75" s="7" t="s">
        <v>270</v>
      </c>
      <c r="K75" s="7" t="s">
        <v>158</v>
      </c>
      <c r="L75" s="2" t="str">
        <f t="shared" si="1"/>
        <v>('CHATBOT_STAT_CD','TOTAL_SINGLE_ANSWER_MESSAGE_COUNT','단일 답변 건수','단일 답변 건수',8,'Y','SYSTEM',NOW(),'SYSTEM',NOW()),</v>
      </c>
      <c r="M75" s="8"/>
    </row>
    <row r="76" spans="1:13" ht="17.399999999999999" x14ac:dyDescent="0.35">
      <c r="A76" s="34">
        <v>15</v>
      </c>
      <c r="B76" s="100" t="s">
        <v>868</v>
      </c>
      <c r="C76" s="7" t="s">
        <v>557</v>
      </c>
      <c r="D76" s="11" t="s">
        <v>558</v>
      </c>
      <c r="E76" s="7"/>
      <c r="F76" s="11"/>
      <c r="G76" s="7" t="s">
        <v>29</v>
      </c>
      <c r="H76" s="27" t="s">
        <v>270</v>
      </c>
      <c r="I76" s="7" t="s">
        <v>158</v>
      </c>
      <c r="J76" s="7" t="s">
        <v>270</v>
      </c>
      <c r="K76" s="7" t="s">
        <v>158</v>
      </c>
      <c r="L76" s="2" t="str">
        <f t="shared" si="1"/>
        <v>('GROUP_ID','COMPANY_CODE','회사 구분',NULL,NULL,'Y','SYSTEM',NOW(),'SYSTEM',NOW()),</v>
      </c>
      <c r="M76" s="8"/>
    </row>
    <row r="77" spans="1:13" x14ac:dyDescent="0.35">
      <c r="A77" s="34">
        <v>16</v>
      </c>
      <c r="B77" s="11" t="s">
        <v>557</v>
      </c>
      <c r="C77" s="7" t="s">
        <v>876</v>
      </c>
      <c r="D77" s="11" t="s">
        <v>877</v>
      </c>
      <c r="E77" s="7"/>
      <c r="F77" s="11" t="s">
        <v>293</v>
      </c>
      <c r="G77" s="7" t="s">
        <v>29</v>
      </c>
      <c r="H77" s="27" t="s">
        <v>270</v>
      </c>
      <c r="I77" s="7" t="s">
        <v>158</v>
      </c>
      <c r="J77" s="7" t="s">
        <v>270</v>
      </c>
      <c r="K77" s="7" t="s">
        <v>158</v>
      </c>
      <c r="L77" s="2" t="str">
        <f t="shared" si="1"/>
        <v>('COMPANY_CODE','SB','신한은행',NULL,1,'Y','SYSTEM',NOW(),'SYSTEM',NOW()),</v>
      </c>
      <c r="M77" s="8"/>
    </row>
    <row r="78" spans="1:13" x14ac:dyDescent="0.35">
      <c r="A78" s="34">
        <v>17</v>
      </c>
      <c r="B78" s="11" t="s">
        <v>557</v>
      </c>
      <c r="C78" s="7" t="s">
        <v>560</v>
      </c>
      <c r="D78" s="11" t="s">
        <v>562</v>
      </c>
      <c r="E78" s="7"/>
      <c r="F78" s="11" t="s">
        <v>292</v>
      </c>
      <c r="G78" s="7" t="s">
        <v>29</v>
      </c>
      <c r="H78" s="27" t="s">
        <v>270</v>
      </c>
      <c r="I78" s="7" t="s">
        <v>158</v>
      </c>
      <c r="J78" s="7" t="s">
        <v>270</v>
      </c>
      <c r="K78" s="7" t="s">
        <v>158</v>
      </c>
      <c r="L78" s="2" t="str">
        <f t="shared" si="1"/>
        <v>('COMPANY_CODE','GS','신한금융투자',NULL,2,'Y','SYSTEM',NOW(),'SYSTEM',NOW()),</v>
      </c>
      <c r="M78" s="8"/>
    </row>
    <row r="79" spans="1:13" x14ac:dyDescent="0.35">
      <c r="A79" s="34">
        <v>18</v>
      </c>
      <c r="B79" s="11" t="s">
        <v>557</v>
      </c>
      <c r="C79" s="7" t="s">
        <v>559</v>
      </c>
      <c r="D79" s="11" t="s">
        <v>561</v>
      </c>
      <c r="E79" s="7"/>
      <c r="F79" s="11" t="s">
        <v>294</v>
      </c>
      <c r="G79" s="7" t="s">
        <v>29</v>
      </c>
      <c r="H79" s="27" t="s">
        <v>270</v>
      </c>
      <c r="I79" s="7" t="s">
        <v>158</v>
      </c>
      <c r="J79" s="7" t="s">
        <v>270</v>
      </c>
      <c r="K79" s="7" t="s">
        <v>158</v>
      </c>
      <c r="L79" s="2" t="str">
        <f t="shared" si="1"/>
        <v>('COMPANY_CODE','DS','신한DS',NULL,3,'Y','SYSTEM',NOW(),'SYSTEM',NOW()),</v>
      </c>
      <c r="M79" s="8"/>
    </row>
    <row r="80" spans="1:13" s="26" customFormat="1" x14ac:dyDescent="0.35">
      <c r="A80" s="34">
        <v>19</v>
      </c>
      <c r="B80" s="11" t="s">
        <v>557</v>
      </c>
      <c r="C80" s="7" t="s">
        <v>878</v>
      </c>
      <c r="D80" s="11" t="s">
        <v>1102</v>
      </c>
      <c r="E80" s="7"/>
      <c r="F80" s="11" t="s">
        <v>919</v>
      </c>
      <c r="G80" s="7"/>
      <c r="H80" s="27" t="s">
        <v>270</v>
      </c>
      <c r="I80" s="7" t="s">
        <v>158</v>
      </c>
      <c r="J80" s="7" t="s">
        <v>270</v>
      </c>
      <c r="K80" s="7" t="s">
        <v>158</v>
      </c>
      <c r="L80" s="2" t="str">
        <f t="shared" si="1"/>
        <v>('COMPANY_CODE','RT','피플러스',NULL,4,'','SYSTEM',NOW(),'SYSTEM',NOW()),</v>
      </c>
      <c r="M80" s="8"/>
    </row>
    <row r="81" spans="1:13" s="26" customFormat="1" ht="17.399999999999999" x14ac:dyDescent="0.35">
      <c r="A81" s="34">
        <v>20</v>
      </c>
      <c r="B81" s="100" t="s">
        <v>868</v>
      </c>
      <c r="C81" s="7" t="s">
        <v>870</v>
      </c>
      <c r="D81" s="11" t="s">
        <v>875</v>
      </c>
      <c r="E81" s="7" t="s">
        <v>875</v>
      </c>
      <c r="F81" s="11"/>
      <c r="G81" s="7" t="s">
        <v>29</v>
      </c>
      <c r="H81" s="27" t="s">
        <v>270</v>
      </c>
      <c r="I81" s="7" t="s">
        <v>158</v>
      </c>
      <c r="J81" s="7" t="s">
        <v>270</v>
      </c>
      <c r="K81" s="7" t="s">
        <v>158</v>
      </c>
      <c r="L81" s="2" t="str">
        <f t="shared" si="1"/>
        <v>('GROUP_ID','DATE_LIMIT_YN','기간 시용 적용 여부','기간 시용 적용 여부',NULL,'Y','SYSTEM',NOW(),'SYSTEM',NOW()),</v>
      </c>
      <c r="M81" s="8"/>
    </row>
    <row r="82" spans="1:13" s="26" customFormat="1" x14ac:dyDescent="0.35">
      <c r="A82" s="34">
        <v>21</v>
      </c>
      <c r="B82" s="11" t="s">
        <v>870</v>
      </c>
      <c r="C82" s="7" t="s">
        <v>29</v>
      </c>
      <c r="D82" s="11" t="s">
        <v>873</v>
      </c>
      <c r="E82" s="7" t="s">
        <v>874</v>
      </c>
      <c r="F82" s="11" t="s">
        <v>863</v>
      </c>
      <c r="G82" s="7" t="s">
        <v>29</v>
      </c>
      <c r="H82" s="27" t="s">
        <v>270</v>
      </c>
      <c r="I82" s="7" t="s">
        <v>158</v>
      </c>
      <c r="J82" s="7" t="s">
        <v>270</v>
      </c>
      <c r="K82" s="7" t="s">
        <v>158</v>
      </c>
      <c r="L82" s="2" t="str">
        <f t="shared" si="1"/>
        <v>('DATE_LIMIT_YN','Y','사용','기간 적용 여부 사용',1,'Y','SYSTEM',NOW(),'SYSTEM',NOW()),</v>
      </c>
      <c r="M82" s="8"/>
    </row>
    <row r="83" spans="1:13" s="26" customFormat="1" x14ac:dyDescent="0.35">
      <c r="A83" s="34">
        <v>22</v>
      </c>
      <c r="B83" s="11" t="s">
        <v>870</v>
      </c>
      <c r="C83" s="7" t="s">
        <v>30</v>
      </c>
      <c r="D83" s="11" t="s">
        <v>871</v>
      </c>
      <c r="E83" s="7" t="s">
        <v>872</v>
      </c>
      <c r="F83" s="11" t="s">
        <v>858</v>
      </c>
      <c r="G83" s="7" t="s">
        <v>29</v>
      </c>
      <c r="H83" s="27" t="s">
        <v>270</v>
      </c>
      <c r="I83" s="7" t="s">
        <v>158</v>
      </c>
      <c r="J83" s="7" t="s">
        <v>270</v>
      </c>
      <c r="K83" s="7" t="s">
        <v>158</v>
      </c>
      <c r="L83" s="2" t="str">
        <f t="shared" si="1"/>
        <v>('DATE_LIMIT_YN','N','미사용','기간 적용 여부 미사용',2,'Y','SYSTEM',NOW(),'SYSTEM',NOW()),</v>
      </c>
      <c r="M83" s="8"/>
    </row>
    <row r="84" spans="1:13" ht="17.399999999999999" x14ac:dyDescent="0.35">
      <c r="A84" s="34">
        <v>23</v>
      </c>
      <c r="B84" s="99" t="s">
        <v>54</v>
      </c>
      <c r="C84" s="7" t="s">
        <v>564</v>
      </c>
      <c r="D84" s="11" t="s">
        <v>565</v>
      </c>
      <c r="E84" s="7"/>
      <c r="F84" s="11"/>
      <c r="G84" s="7" t="s">
        <v>29</v>
      </c>
      <c r="H84" s="27" t="s">
        <v>270</v>
      </c>
      <c r="I84" s="7" t="s">
        <v>158</v>
      </c>
      <c r="J84" s="7" t="s">
        <v>270</v>
      </c>
      <c r="K84" s="7" t="s">
        <v>158</v>
      </c>
      <c r="L84" s="2" t="str">
        <f t="shared" si="1"/>
        <v>('GROUP_ID','FAQ_CAT','FAQ 카테고리',NULL,NULL,'Y','SYSTEM',NOW(),'SYSTEM',NOW()),</v>
      </c>
      <c r="M84" s="8"/>
    </row>
    <row r="85" spans="1:13" x14ac:dyDescent="0.35">
      <c r="A85" s="34">
        <v>24</v>
      </c>
      <c r="B85" s="11" t="s">
        <v>564</v>
      </c>
      <c r="C85" s="7" t="s">
        <v>566</v>
      </c>
      <c r="D85" s="11" t="s">
        <v>569</v>
      </c>
      <c r="E85" s="7"/>
      <c r="F85" s="11"/>
      <c r="G85" s="7" t="s">
        <v>29</v>
      </c>
      <c r="H85" s="27" t="s">
        <v>270</v>
      </c>
      <c r="I85" s="7" t="s">
        <v>158</v>
      </c>
      <c r="J85" s="7" t="s">
        <v>270</v>
      </c>
      <c r="K85" s="7" t="s">
        <v>158</v>
      </c>
      <c r="L85" s="2" t="str">
        <f t="shared" si="1"/>
        <v>('FAQ_CAT','ETC','기타',NULL,NULL,'Y','SYSTEM',NOW(),'SYSTEM',NOW()),</v>
      </c>
      <c r="M85" s="8"/>
    </row>
    <row r="86" spans="1:13" x14ac:dyDescent="0.35">
      <c r="A86" s="34">
        <v>25</v>
      </c>
      <c r="B86" s="11" t="s">
        <v>564</v>
      </c>
      <c r="C86" s="7" t="s">
        <v>567</v>
      </c>
      <c r="D86" s="11" t="s">
        <v>570</v>
      </c>
      <c r="E86" s="7"/>
      <c r="F86" s="11"/>
      <c r="G86" s="7" t="s">
        <v>29</v>
      </c>
      <c r="H86" s="27" t="s">
        <v>270</v>
      </c>
      <c r="I86" s="7" t="s">
        <v>158</v>
      </c>
      <c r="J86" s="7" t="s">
        <v>270</v>
      </c>
      <c r="K86" s="7" t="s">
        <v>158</v>
      </c>
      <c r="L86" s="2" t="str">
        <f t="shared" si="1"/>
        <v>('FAQ_CAT','LOGIN','로그인',NULL,NULL,'Y','SYSTEM',NOW(),'SYSTEM',NOW()),</v>
      </c>
      <c r="M86" s="8"/>
    </row>
    <row r="87" spans="1:13" x14ac:dyDescent="0.35">
      <c r="A87" s="34">
        <v>26</v>
      </c>
      <c r="B87" s="11" t="s">
        <v>564</v>
      </c>
      <c r="C87" s="7" t="s">
        <v>568</v>
      </c>
      <c r="D87" s="11" t="s">
        <v>571</v>
      </c>
      <c r="E87" s="7"/>
      <c r="F87" s="11"/>
      <c r="G87" s="7" t="s">
        <v>29</v>
      </c>
      <c r="H87" s="27" t="s">
        <v>270</v>
      </c>
      <c r="I87" s="7" t="s">
        <v>158</v>
      </c>
      <c r="J87" s="7" t="s">
        <v>270</v>
      </c>
      <c r="K87" s="7" t="s">
        <v>158</v>
      </c>
      <c r="L87" s="2" t="str">
        <f t="shared" si="1"/>
        <v>('FAQ_CAT','MANUAL','사용문의',NULL,NULL,'Y','SYSTEM',NOW(),'SYSTEM',NOW()),</v>
      </c>
      <c r="M87" s="8"/>
    </row>
    <row r="88" spans="1:13" x14ac:dyDescent="0.35">
      <c r="A88" s="34">
        <v>27</v>
      </c>
      <c r="B88" s="11" t="s">
        <v>564</v>
      </c>
      <c r="C88" s="7" t="s">
        <v>563</v>
      </c>
      <c r="D88" s="11" t="s">
        <v>572</v>
      </c>
      <c r="E88" s="7"/>
      <c r="F88" s="11"/>
      <c r="G88" s="7" t="s">
        <v>29</v>
      </c>
      <c r="H88" s="27" t="s">
        <v>270</v>
      </c>
      <c r="I88" s="7" t="s">
        <v>158</v>
      </c>
      <c r="J88" s="7" t="s">
        <v>270</v>
      </c>
      <c r="K88" s="7" t="s">
        <v>158</v>
      </c>
      <c r="L88" s="2" t="str">
        <f t="shared" si="1"/>
        <v>('FAQ_CAT','PROJECT','프로젝트',NULL,NULL,'Y','SYSTEM',NOW(),'SYSTEM',NOW()),</v>
      </c>
      <c r="M88" s="8"/>
    </row>
    <row r="89" spans="1:13" x14ac:dyDescent="0.35">
      <c r="A89" s="34">
        <v>28</v>
      </c>
      <c r="B89" s="11" t="s">
        <v>564</v>
      </c>
      <c r="C89" s="7" t="s">
        <v>542</v>
      </c>
      <c r="D89" s="11" t="s">
        <v>543</v>
      </c>
      <c r="E89" s="7"/>
      <c r="F89" s="11"/>
      <c r="G89" s="7" t="s">
        <v>29</v>
      </c>
      <c r="H89" s="27" t="s">
        <v>270</v>
      </c>
      <c r="I89" s="7" t="s">
        <v>158</v>
      </c>
      <c r="J89" s="7" t="s">
        <v>270</v>
      </c>
      <c r="K89" s="7" t="s">
        <v>158</v>
      </c>
      <c r="L89" s="2" t="str">
        <f t="shared" si="1"/>
        <v>('FAQ_CAT','SYSTEM','시스템',NULL,NULL,'Y','SYSTEM',NOW(),'SYSTEM',NOW()),</v>
      </c>
      <c r="M89" s="8"/>
    </row>
    <row r="90" spans="1:13" s="26" customFormat="1" ht="17.399999999999999" x14ac:dyDescent="0.35">
      <c r="A90" s="34">
        <v>29</v>
      </c>
      <c r="B90" s="99" t="s">
        <v>54</v>
      </c>
      <c r="C90" s="7" t="s">
        <v>684</v>
      </c>
      <c r="D90" s="11" t="s">
        <v>687</v>
      </c>
      <c r="E90" s="7" t="s">
        <v>688</v>
      </c>
      <c r="F90" s="11"/>
      <c r="G90" s="7" t="s">
        <v>29</v>
      </c>
      <c r="H90" s="27" t="s">
        <v>270</v>
      </c>
      <c r="I90" s="7" t="s">
        <v>158</v>
      </c>
      <c r="J90" s="7" t="s">
        <v>270</v>
      </c>
      <c r="K90" s="7" t="s">
        <v>158</v>
      </c>
      <c r="L90" s="2" t="str">
        <f t="shared" si="1"/>
        <v>('GROUP_ID','FILE','대용량 파일 설정','배치에서 사용',NULL,'Y','SYSTEM',NOW(),'SYSTEM',NOW()),</v>
      </c>
      <c r="M90" s="8"/>
    </row>
    <row r="91" spans="1:13" s="26" customFormat="1" x14ac:dyDescent="0.35">
      <c r="A91" s="34">
        <v>30</v>
      </c>
      <c r="B91" s="11" t="s">
        <v>684</v>
      </c>
      <c r="C91" s="7" t="s">
        <v>685</v>
      </c>
      <c r="D91" s="34">
        <v>180</v>
      </c>
      <c r="E91" s="16" t="s">
        <v>679</v>
      </c>
      <c r="F91" s="11"/>
      <c r="G91" s="7" t="s">
        <v>29</v>
      </c>
      <c r="H91" s="27" t="s">
        <v>270</v>
      </c>
      <c r="I91" s="7" t="s">
        <v>158</v>
      </c>
      <c r="J91" s="7" t="s">
        <v>270</v>
      </c>
      <c r="K91" s="7" t="s">
        <v>158</v>
      </c>
      <c r="L91" s="2" t="str">
        <f t="shared" si="1"/>
        <v>('FILE','PD','180','대용량 파일 유지 기간 / 단위 일(INTERVAL)',NULL,'Y','SYSTEM',NOW(),'SYSTEM',NOW()),</v>
      </c>
      <c r="M91" s="8"/>
    </row>
    <row r="92" spans="1:13" s="26" customFormat="1" x14ac:dyDescent="0.35">
      <c r="A92" s="34">
        <v>31</v>
      </c>
      <c r="B92" s="11" t="s">
        <v>684</v>
      </c>
      <c r="C92" s="7" t="s">
        <v>686</v>
      </c>
      <c r="D92" s="34">
        <v>10485760</v>
      </c>
      <c r="E92" s="16" t="s">
        <v>678</v>
      </c>
      <c r="F92" s="11"/>
      <c r="G92" s="7" t="s">
        <v>29</v>
      </c>
      <c r="H92" s="27" t="s">
        <v>270</v>
      </c>
      <c r="I92" s="7" t="s">
        <v>158</v>
      </c>
      <c r="J92" s="7" t="s">
        <v>270</v>
      </c>
      <c r="K92" s="7" t="s">
        <v>158</v>
      </c>
      <c r="L92" s="2" t="str">
        <f t="shared" si="1"/>
        <v>('FILE','LIMIT','10485760','대용량 파일 사이즈 / 단위 byte',NULL,'Y','SYSTEM',NOW(),'SYSTEM',NOW()),</v>
      </c>
      <c r="M92" s="8"/>
    </row>
    <row r="93" spans="1:13" ht="17.399999999999999" x14ac:dyDescent="0.35">
      <c r="A93" s="34">
        <v>32</v>
      </c>
      <c r="B93" s="99" t="s">
        <v>54</v>
      </c>
      <c r="C93" s="7" t="s">
        <v>573</v>
      </c>
      <c r="D93" s="11" t="s">
        <v>574</v>
      </c>
      <c r="E93" s="7"/>
      <c r="F93" s="11"/>
      <c r="G93" s="7" t="s">
        <v>29</v>
      </c>
      <c r="H93" s="27" t="s">
        <v>270</v>
      </c>
      <c r="I93" s="7" t="s">
        <v>158</v>
      </c>
      <c r="J93" s="7" t="s">
        <v>270</v>
      </c>
      <c r="K93" s="7" t="s">
        <v>158</v>
      </c>
      <c r="L93" s="2" t="str">
        <f t="shared" si="1"/>
        <v>('GROUP_ID','IMPORTANT_YN','중요 여부',NULL,NULL,'Y','SYSTEM',NOW(),'SYSTEM',NOW()),</v>
      </c>
      <c r="M93" s="8"/>
    </row>
    <row r="94" spans="1:13" x14ac:dyDescent="0.35">
      <c r="A94" s="34">
        <v>33</v>
      </c>
      <c r="B94" s="11" t="s">
        <v>573</v>
      </c>
      <c r="C94" s="7" t="s">
        <v>556</v>
      </c>
      <c r="D94" s="11" t="s">
        <v>575</v>
      </c>
      <c r="E94" s="7"/>
      <c r="F94" s="11"/>
      <c r="G94" s="7" t="s">
        <v>29</v>
      </c>
      <c r="H94" s="27" t="s">
        <v>270</v>
      </c>
      <c r="I94" s="7" t="s">
        <v>158</v>
      </c>
      <c r="J94" s="7" t="s">
        <v>270</v>
      </c>
      <c r="K94" s="7" t="s">
        <v>158</v>
      </c>
      <c r="L94" s="2" t="str">
        <f t="shared" si="1"/>
        <v>('IMPORTANT_YN','N','일반',NULL,NULL,'Y','SYSTEM',NOW(),'SYSTEM',NOW()),</v>
      </c>
      <c r="M94" s="8"/>
    </row>
    <row r="95" spans="1:13" x14ac:dyDescent="0.35">
      <c r="A95" s="34">
        <v>34</v>
      </c>
      <c r="B95" s="11" t="s">
        <v>573</v>
      </c>
      <c r="C95" s="7" t="s">
        <v>555</v>
      </c>
      <c r="D95" s="11" t="s">
        <v>576</v>
      </c>
      <c r="E95" s="7"/>
      <c r="F95" s="11"/>
      <c r="G95" s="7" t="s">
        <v>29</v>
      </c>
      <c r="H95" s="27" t="s">
        <v>270</v>
      </c>
      <c r="I95" s="7" t="s">
        <v>158</v>
      </c>
      <c r="J95" s="7" t="s">
        <v>270</v>
      </c>
      <c r="K95" s="7" t="s">
        <v>158</v>
      </c>
      <c r="L95" s="2" t="str">
        <f t="shared" si="1"/>
        <v>('IMPORTANT_YN','Y','중요',NULL,NULL,'Y','SYSTEM',NOW(),'SYSTEM',NOW()),</v>
      </c>
      <c r="M95" s="8"/>
    </row>
    <row r="96" spans="1:13" s="26" customFormat="1" ht="17.399999999999999" x14ac:dyDescent="0.35">
      <c r="A96" s="34">
        <v>35</v>
      </c>
      <c r="B96" s="99" t="s">
        <v>54</v>
      </c>
      <c r="C96" s="7" t="s">
        <v>689</v>
      </c>
      <c r="D96" s="11" t="s">
        <v>690</v>
      </c>
      <c r="E96" s="7"/>
      <c r="F96" s="11"/>
      <c r="G96" s="7" t="s">
        <v>29</v>
      </c>
      <c r="H96" s="27" t="s">
        <v>270</v>
      </c>
      <c r="I96" s="7" t="s">
        <v>158</v>
      </c>
      <c r="J96" s="7" t="s">
        <v>270</v>
      </c>
      <c r="K96" s="7" t="s">
        <v>158</v>
      </c>
      <c r="L96" s="2" t="str">
        <f t="shared" si="1"/>
        <v>('GROUP_ID','LANG','언어',NULL,NULL,'Y','SYSTEM',NOW(),'SYSTEM',NOW()),</v>
      </c>
      <c r="M96" s="8"/>
    </row>
    <row r="97" spans="1:13" s="26" customFormat="1" x14ac:dyDescent="0.35">
      <c r="A97" s="34">
        <v>36</v>
      </c>
      <c r="B97" s="11" t="s">
        <v>689</v>
      </c>
      <c r="C97" s="7" t="s">
        <v>691</v>
      </c>
      <c r="D97" s="11" t="s">
        <v>695</v>
      </c>
      <c r="E97" s="7"/>
      <c r="F97" s="11"/>
      <c r="G97" s="7" t="s">
        <v>29</v>
      </c>
      <c r="H97" s="27" t="s">
        <v>270</v>
      </c>
      <c r="I97" s="7" t="s">
        <v>158</v>
      </c>
      <c r="J97" s="7" t="s">
        <v>270</v>
      </c>
      <c r="K97" s="7" t="s">
        <v>158</v>
      </c>
      <c r="L97" s="2" t="str">
        <f t="shared" si="1"/>
        <v>('LANG','chn','중국어',NULL,NULL,'Y','SYSTEM',NOW(),'SYSTEM',NOW()),</v>
      </c>
      <c r="M97" s="8"/>
    </row>
    <row r="98" spans="1:13" s="26" customFormat="1" x14ac:dyDescent="0.35">
      <c r="A98" s="34">
        <v>37</v>
      </c>
      <c r="B98" s="11" t="s">
        <v>689</v>
      </c>
      <c r="C98" s="7" t="s">
        <v>692</v>
      </c>
      <c r="D98" s="11" t="s">
        <v>696</v>
      </c>
      <c r="E98" s="7"/>
      <c r="F98" s="11"/>
      <c r="G98" s="7" t="s">
        <v>29</v>
      </c>
      <c r="H98" s="27" t="s">
        <v>270</v>
      </c>
      <c r="I98" s="7" t="s">
        <v>158</v>
      </c>
      <c r="J98" s="7" t="s">
        <v>270</v>
      </c>
      <c r="K98" s="7" t="s">
        <v>158</v>
      </c>
      <c r="L98" s="2" t="str">
        <f t="shared" si="1"/>
        <v>('LANG','eng','영어',NULL,NULL,'Y','SYSTEM',NOW(),'SYSTEM',NOW()),</v>
      </c>
      <c r="M98" s="8"/>
    </row>
    <row r="99" spans="1:13" s="26" customFormat="1" x14ac:dyDescent="0.35">
      <c r="A99" s="34">
        <v>38</v>
      </c>
      <c r="B99" s="11" t="s">
        <v>689</v>
      </c>
      <c r="C99" s="7" t="s">
        <v>693</v>
      </c>
      <c r="D99" s="11" t="s">
        <v>697</v>
      </c>
      <c r="E99" s="7"/>
      <c r="F99" s="11"/>
      <c r="G99" s="7" t="s">
        <v>29</v>
      </c>
      <c r="H99" s="27" t="s">
        <v>270</v>
      </c>
      <c r="I99" s="7" t="s">
        <v>158</v>
      </c>
      <c r="J99" s="7" t="s">
        <v>270</v>
      </c>
      <c r="K99" s="7" t="s">
        <v>158</v>
      </c>
      <c r="L99" s="2" t="str">
        <f t="shared" si="1"/>
        <v>('LANG','jpn','일본어',NULL,NULL,'Y','SYSTEM',NOW(),'SYSTEM',NOW()),</v>
      </c>
      <c r="M99" s="8"/>
    </row>
    <row r="100" spans="1:13" s="26" customFormat="1" x14ac:dyDescent="0.35">
      <c r="A100" s="34">
        <v>39</v>
      </c>
      <c r="B100" s="11" t="s">
        <v>689</v>
      </c>
      <c r="C100" s="7" t="s">
        <v>694</v>
      </c>
      <c r="D100" s="11" t="s">
        <v>698</v>
      </c>
      <c r="E100" s="7"/>
      <c r="F100" s="11"/>
      <c r="G100" s="7" t="s">
        <v>29</v>
      </c>
      <c r="H100" s="27" t="s">
        <v>270</v>
      </c>
      <c r="I100" s="7" t="s">
        <v>158</v>
      </c>
      <c r="J100" s="7" t="s">
        <v>270</v>
      </c>
      <c r="K100" s="7" t="s">
        <v>158</v>
      </c>
      <c r="L100" s="2" t="str">
        <f t="shared" si="1"/>
        <v>('LANG','kor','한국어',NULL,NULL,'Y','SYSTEM',NOW(),'SYSTEM',NOW()),</v>
      </c>
      <c r="M100" s="8"/>
    </row>
    <row r="101" spans="1:13" ht="17.399999999999999" x14ac:dyDescent="0.35">
      <c r="A101" s="34">
        <v>40</v>
      </c>
      <c r="B101" s="99" t="s">
        <v>54</v>
      </c>
      <c r="C101" s="7" t="s">
        <v>577</v>
      </c>
      <c r="D101" s="11" t="s">
        <v>578</v>
      </c>
      <c r="E101" s="7"/>
      <c r="F101" s="11"/>
      <c r="G101" s="7" t="s">
        <v>29</v>
      </c>
      <c r="H101" s="27" t="s">
        <v>270</v>
      </c>
      <c r="I101" s="7" t="s">
        <v>158</v>
      </c>
      <c r="J101" s="7" t="s">
        <v>270</v>
      </c>
      <c r="K101" s="7" t="s">
        <v>158</v>
      </c>
      <c r="L101" s="2" t="str">
        <f t="shared" si="1"/>
        <v>('GROUP_ID','LOGIN_MESSAGE','로그인 실패 메시지',NULL,NULL,'Y','SYSTEM',NOW(),'SYSTEM',NOW()),</v>
      </c>
      <c r="M101" s="8"/>
    </row>
    <row r="102" spans="1:13" x14ac:dyDescent="0.35">
      <c r="A102" s="34">
        <v>41</v>
      </c>
      <c r="B102" s="11" t="s">
        <v>879</v>
      </c>
      <c r="C102" s="7" t="s">
        <v>880</v>
      </c>
      <c r="D102" s="11" t="s">
        <v>881</v>
      </c>
      <c r="E102" s="7" t="s">
        <v>882</v>
      </c>
      <c r="F102" s="11"/>
      <c r="G102" s="7" t="s">
        <v>29</v>
      </c>
      <c r="H102" s="27" t="s">
        <v>270</v>
      </c>
      <c r="I102" s="7" t="s">
        <v>158</v>
      </c>
      <c r="J102" s="7" t="s">
        <v>270</v>
      </c>
      <c r="K102" s="7" t="s">
        <v>158</v>
      </c>
      <c r="L102" s="2" t="str">
        <f t="shared" si="1"/>
        <v>('LOGIN_MESSAGE','ACCOUNT_DISABLE','계정 미사용','사용자 계정으로 로그인 할 수 없습니다.',NULL,'Y','SYSTEM',NOW(),'SYSTEM',NOW()),</v>
      </c>
      <c r="M102" s="8"/>
    </row>
    <row r="103" spans="1:13" x14ac:dyDescent="0.35">
      <c r="A103" s="34">
        <v>42</v>
      </c>
      <c r="B103" s="11" t="s">
        <v>879</v>
      </c>
      <c r="C103" s="7" t="s">
        <v>883</v>
      </c>
      <c r="D103" s="11" t="s">
        <v>884</v>
      </c>
      <c r="E103" s="7" t="s">
        <v>885</v>
      </c>
      <c r="F103" s="11"/>
      <c r="G103" s="7" t="s">
        <v>29</v>
      </c>
      <c r="H103" s="27" t="s">
        <v>270</v>
      </c>
      <c r="I103" s="7" t="s">
        <v>158</v>
      </c>
      <c r="J103" s="7" t="s">
        <v>270</v>
      </c>
      <c r="K103" s="7" t="s">
        <v>158</v>
      </c>
      <c r="L103" s="2" t="str">
        <f t="shared" si="1"/>
        <v>('LOGIN_MESSAGE','ACCOUNT_EXPIRE','계정 만료','사용자 계정이 만료되었습니다.',NULL,'Y','SYSTEM',NOW(),'SYSTEM',NOW()),</v>
      </c>
      <c r="M103" s="8"/>
    </row>
    <row r="104" spans="1:13" x14ac:dyDescent="0.35">
      <c r="A104" s="34">
        <v>43</v>
      </c>
      <c r="B104" s="11" t="s">
        <v>879</v>
      </c>
      <c r="C104" s="7" t="s">
        <v>886</v>
      </c>
      <c r="D104" s="11" t="s">
        <v>887</v>
      </c>
      <c r="E104" s="7" t="s">
        <v>888</v>
      </c>
      <c r="F104" s="11"/>
      <c r="G104" s="7" t="s">
        <v>29</v>
      </c>
      <c r="H104" s="27" t="s">
        <v>270</v>
      </c>
      <c r="I104" s="7" t="s">
        <v>158</v>
      </c>
      <c r="J104" s="7" t="s">
        <v>270</v>
      </c>
      <c r="K104" s="7" t="s">
        <v>158</v>
      </c>
      <c r="L104" s="2" t="str">
        <f t="shared" si="1"/>
        <v>('LOGIN_MESSAGE','ACCOUNT_LOCK','계정 잠김','사용자 계정이 잠겨있습니다.',NULL,'Y','SYSTEM',NOW(),'SYSTEM',NOW()),</v>
      </c>
      <c r="M104" s="8"/>
    </row>
    <row r="105" spans="1:13" x14ac:dyDescent="0.35">
      <c r="A105" s="34">
        <v>44</v>
      </c>
      <c r="B105" s="11" t="s">
        <v>879</v>
      </c>
      <c r="C105" s="7" t="s">
        <v>889</v>
      </c>
      <c r="D105" s="11" t="s">
        <v>890</v>
      </c>
      <c r="E105" s="7" t="s">
        <v>891</v>
      </c>
      <c r="F105" s="11"/>
      <c r="G105" s="7" t="s">
        <v>29</v>
      </c>
      <c r="H105" s="27" t="s">
        <v>270</v>
      </c>
      <c r="I105" s="7" t="s">
        <v>158</v>
      </c>
      <c r="J105" s="7" t="s">
        <v>270</v>
      </c>
      <c r="K105" s="7" t="s">
        <v>158</v>
      </c>
      <c r="L105" s="2" t="str">
        <f t="shared" si="1"/>
        <v>('LOGIN_MESSAGE','AUTH_FAIL','계정 권한 없음','사용자 계정의 권한이 없습니다.',NULL,'Y','SYSTEM',NOW(),'SYSTEM',NOW()),</v>
      </c>
      <c r="M105" s="8"/>
    </row>
    <row r="106" spans="1:13" x14ac:dyDescent="0.35">
      <c r="A106" s="34">
        <v>45</v>
      </c>
      <c r="B106" s="11" t="s">
        <v>879</v>
      </c>
      <c r="C106" s="7" t="s">
        <v>892</v>
      </c>
      <c r="D106" s="11" t="s">
        <v>893</v>
      </c>
      <c r="E106" s="7" t="s">
        <v>894</v>
      </c>
      <c r="F106" s="11"/>
      <c r="G106" s="7" t="s">
        <v>29</v>
      </c>
      <c r="H106" s="27" t="s">
        <v>270</v>
      </c>
      <c r="I106" s="7" t="s">
        <v>158</v>
      </c>
      <c r="J106" s="7" t="s">
        <v>270</v>
      </c>
      <c r="K106" s="7" t="s">
        <v>158</v>
      </c>
      <c r="L106" s="2" t="str">
        <f t="shared" si="1"/>
        <v>('LOGIN_MESSAGE','DB_CONNECT_FAIL','UDB 연결 실패','UDB 인증 서버와 연결이 원활하지 않습니다.',NULL,'Y','SYSTEM',NOW(),'SYSTEM',NOW()),</v>
      </c>
      <c r="M106" s="8"/>
    </row>
    <row r="107" spans="1:13" x14ac:dyDescent="0.35">
      <c r="A107" s="34">
        <v>46</v>
      </c>
      <c r="B107" s="11" t="s">
        <v>879</v>
      </c>
      <c r="C107" s="7" t="s">
        <v>895</v>
      </c>
      <c r="D107" s="11" t="s">
        <v>896</v>
      </c>
      <c r="E107" s="7" t="s">
        <v>897</v>
      </c>
      <c r="F107" s="11"/>
      <c r="G107" s="7" t="s">
        <v>29</v>
      </c>
      <c r="H107" s="27" t="s">
        <v>270</v>
      </c>
      <c r="I107" s="7" t="s">
        <v>158</v>
      </c>
      <c r="J107" s="7" t="s">
        <v>270</v>
      </c>
      <c r="K107" s="7" t="s">
        <v>158</v>
      </c>
      <c r="L107" s="2" t="str">
        <f t="shared" si="1"/>
        <v>('LOGIN_MESSAGE','DB_LOGIN_FAIL','UDB 인증 실패','UDB 인증을 실패하였습니다.',NULL,'Y','SYSTEM',NOW(),'SYSTEM',NOW()),</v>
      </c>
      <c r="M107" s="8"/>
    </row>
    <row r="108" spans="1:13" x14ac:dyDescent="0.35">
      <c r="A108" s="34">
        <v>47</v>
      </c>
      <c r="B108" s="11" t="s">
        <v>879</v>
      </c>
      <c r="C108" s="7" t="s">
        <v>898</v>
      </c>
      <c r="D108" s="11" t="s">
        <v>899</v>
      </c>
      <c r="E108" s="7" t="s">
        <v>900</v>
      </c>
      <c r="F108" s="11"/>
      <c r="G108" s="7" t="s">
        <v>29</v>
      </c>
      <c r="H108" s="27" t="s">
        <v>270</v>
      </c>
      <c r="I108" s="7" t="s">
        <v>158</v>
      </c>
      <c r="J108" s="7" t="s">
        <v>270</v>
      </c>
      <c r="K108" s="7" t="s">
        <v>158</v>
      </c>
      <c r="L108" s="2" t="str">
        <f t="shared" si="1"/>
        <v>('LOGIN_MESSAGE','DB_LOGIN_INIT','비밀번호 초기화','비밀번호가 초기화 되었습니다.\n신규 비밀번호로 변경하셔야 로그인이 가능합니다.',NULL,'Y','SYSTEM',NOW(),'SYSTEM',NOW()),</v>
      </c>
      <c r="M108" s="8"/>
    </row>
    <row r="109" spans="1:13" x14ac:dyDescent="0.35">
      <c r="A109" s="34">
        <v>48</v>
      </c>
      <c r="B109" s="11" t="s">
        <v>879</v>
      </c>
      <c r="C109" s="7" t="s">
        <v>901</v>
      </c>
      <c r="D109" s="11" t="s">
        <v>902</v>
      </c>
      <c r="E109" s="7" t="s">
        <v>903</v>
      </c>
      <c r="F109" s="11"/>
      <c r="G109" s="7" t="s">
        <v>29</v>
      </c>
      <c r="H109" s="27" t="s">
        <v>270</v>
      </c>
      <c r="I109" s="7" t="s">
        <v>158</v>
      </c>
      <c r="J109" s="7" t="s">
        <v>270</v>
      </c>
      <c r="K109" s="7" t="s">
        <v>158</v>
      </c>
      <c r="L109" s="2" t="str">
        <f t="shared" si="1"/>
        <v>('LOGIN_MESSAGE','DB_LOGIN_LOCK','비밀번호 오류 5회 초과','비밀번호 오류 5회 초과 하였습니다.\n관리자에게 문의해주세요.',NULL,'Y','SYSTEM',NOW(),'SYSTEM',NOW()),</v>
      </c>
      <c r="M109" s="8"/>
    </row>
    <row r="110" spans="1:13" x14ac:dyDescent="0.35">
      <c r="A110" s="34">
        <v>49</v>
      </c>
      <c r="B110" s="11" t="s">
        <v>879</v>
      </c>
      <c r="C110" s="7" t="s">
        <v>904</v>
      </c>
      <c r="D110" s="11" t="s">
        <v>905</v>
      </c>
      <c r="E110" s="7" t="s">
        <v>906</v>
      </c>
      <c r="F110" s="11"/>
      <c r="G110" s="7" t="s">
        <v>29</v>
      </c>
      <c r="H110" s="27" t="s">
        <v>270</v>
      </c>
      <c r="I110" s="7" t="s">
        <v>158</v>
      </c>
      <c r="J110" s="7" t="s">
        <v>270</v>
      </c>
      <c r="K110" s="7" t="s">
        <v>158</v>
      </c>
      <c r="L110" s="2" t="str">
        <f t="shared" si="1"/>
        <v>('LOGIN_MESSAGE','DB_LOGIN_NOT_MATCH','사용자 및 비밀번호 불일치','사용자 및 비밀번호가 일치하지 않습니다.',NULL,'Y','SYSTEM',NOW(),'SYSTEM',NOW()),</v>
      </c>
      <c r="M110" s="8"/>
    </row>
    <row r="111" spans="1:13" x14ac:dyDescent="0.35">
      <c r="A111" s="34">
        <v>50</v>
      </c>
      <c r="B111" s="11" t="s">
        <v>879</v>
      </c>
      <c r="C111" s="7" t="s">
        <v>907</v>
      </c>
      <c r="D111" s="11" t="s">
        <v>908</v>
      </c>
      <c r="E111" s="7" t="s">
        <v>909</v>
      </c>
      <c r="F111" s="11"/>
      <c r="G111" s="7" t="s">
        <v>29</v>
      </c>
      <c r="H111" s="27" t="s">
        <v>270</v>
      </c>
      <c r="I111" s="7" t="s">
        <v>158</v>
      </c>
      <c r="J111" s="7" t="s">
        <v>270</v>
      </c>
      <c r="K111" s="7" t="s">
        <v>158</v>
      </c>
      <c r="L111" s="2" t="str">
        <f t="shared" si="1"/>
        <v>('LOGIN_MESSAGE','LOGIN_FAIL','기본 실패 메시지','로그인을 하지 못하였습니다.',NULL,'Y','SYSTEM',NOW(),'SYSTEM',NOW()),</v>
      </c>
      <c r="M111" s="8"/>
    </row>
    <row r="112" spans="1:13" s="26" customFormat="1" x14ac:dyDescent="0.35">
      <c r="A112" s="34">
        <v>51</v>
      </c>
      <c r="B112" s="65" t="s">
        <v>879</v>
      </c>
      <c r="C112" s="7" t="s">
        <v>910</v>
      </c>
      <c r="D112" s="11" t="s">
        <v>911</v>
      </c>
      <c r="E112" s="7" t="s">
        <v>912</v>
      </c>
      <c r="F112" s="11"/>
      <c r="G112" s="7" t="s">
        <v>29</v>
      </c>
      <c r="H112" s="27" t="s">
        <v>270</v>
      </c>
      <c r="I112" s="7" t="s">
        <v>158</v>
      </c>
      <c r="J112" s="7" t="s">
        <v>270</v>
      </c>
      <c r="K112" s="7" t="s">
        <v>158</v>
      </c>
      <c r="L112" s="2" t="str">
        <f t="shared" si="1"/>
        <v>('LOGIN_MESSAGE','SSO_CONNECT_FAIL','SSO 연결 실패','SSO 인증 서버와 연결이 원활하지 않습니다.',NULL,'Y','SYSTEM',NOW(),'SYSTEM',NOW()),</v>
      </c>
      <c r="M112" s="8"/>
    </row>
    <row r="113" spans="1:13" s="26" customFormat="1" x14ac:dyDescent="0.35">
      <c r="A113" s="34">
        <v>52</v>
      </c>
      <c r="B113" s="65" t="s">
        <v>879</v>
      </c>
      <c r="C113" s="7" t="s">
        <v>913</v>
      </c>
      <c r="D113" s="11" t="s">
        <v>914</v>
      </c>
      <c r="E113" s="7" t="s">
        <v>915</v>
      </c>
      <c r="F113" s="11"/>
      <c r="G113" s="7" t="s">
        <v>29</v>
      </c>
      <c r="H113" s="27" t="s">
        <v>270</v>
      </c>
      <c r="I113" s="7" t="s">
        <v>158</v>
      </c>
      <c r="J113" s="7" t="s">
        <v>270</v>
      </c>
      <c r="K113" s="7" t="s">
        <v>158</v>
      </c>
      <c r="L113" s="2" t="str">
        <f t="shared" si="1"/>
        <v>('LOGIN_MESSAGE','SSO_LOGIN_FAIL','SSO 인증 실패','SSO 인증을 실패하였습니다.',NULL,'Y','SYSTEM',NOW(),'SYSTEM',NOW()),</v>
      </c>
      <c r="M113" s="8"/>
    </row>
    <row r="114" spans="1:13" s="26" customFormat="1" x14ac:dyDescent="0.35">
      <c r="A114" s="34">
        <v>53</v>
      </c>
      <c r="B114" s="65" t="s">
        <v>879</v>
      </c>
      <c r="C114" s="7" t="s">
        <v>916</v>
      </c>
      <c r="D114" s="11" t="s">
        <v>917</v>
      </c>
      <c r="E114" s="7" t="s">
        <v>918</v>
      </c>
      <c r="F114" s="11"/>
      <c r="G114" s="7" t="s">
        <v>29</v>
      </c>
      <c r="H114" s="27" t="s">
        <v>270</v>
      </c>
      <c r="I114" s="7" t="s">
        <v>158</v>
      </c>
      <c r="J114" s="7" t="s">
        <v>270</v>
      </c>
      <c r="K114" s="7" t="s">
        <v>158</v>
      </c>
      <c r="L114" s="2" t="str">
        <f t="shared" si="1"/>
        <v>('LOGIN_MESSAGE','USER_NOT_FOUND','사용자 조회 불가','사용자 정보를 조회하지 못하였습니다.',NULL,'Y','SYSTEM',NOW(),'SYSTEM',NOW()),</v>
      </c>
      <c r="M114" s="8"/>
    </row>
    <row r="115" spans="1:13" ht="17.399999999999999" x14ac:dyDescent="0.35">
      <c r="A115" s="34">
        <v>54</v>
      </c>
      <c r="B115" s="99" t="s">
        <v>54</v>
      </c>
      <c r="C115" s="7" t="s">
        <v>579</v>
      </c>
      <c r="D115" s="11" t="s">
        <v>580</v>
      </c>
      <c r="E115" s="7"/>
      <c r="F115" s="11"/>
      <c r="G115" s="7" t="s">
        <v>29</v>
      </c>
      <c r="H115" s="27" t="s">
        <v>270</v>
      </c>
      <c r="I115" s="7" t="s">
        <v>158</v>
      </c>
      <c r="J115" s="7" t="s">
        <v>270</v>
      </c>
      <c r="K115" s="7" t="s">
        <v>158</v>
      </c>
      <c r="L115" s="2" t="str">
        <f t="shared" si="1"/>
        <v>('GROUP_ID','MENU_SE','메뉴 구분',NULL,NULL,'Y','SYSTEM',NOW(),'SYSTEM',NOW()),</v>
      </c>
      <c r="M115" s="8"/>
    </row>
    <row r="116" spans="1:13" x14ac:dyDescent="0.35">
      <c r="A116" s="34">
        <v>55</v>
      </c>
      <c r="B116" s="11" t="s">
        <v>579</v>
      </c>
      <c r="C116" s="7" t="s">
        <v>582</v>
      </c>
      <c r="D116" s="11" t="s">
        <v>583</v>
      </c>
      <c r="E116" s="7"/>
      <c r="F116" s="11"/>
      <c r="G116" s="7" t="s">
        <v>29</v>
      </c>
      <c r="H116" s="27" t="s">
        <v>270</v>
      </c>
      <c r="I116" s="7" t="s">
        <v>158</v>
      </c>
      <c r="J116" s="7" t="s">
        <v>270</v>
      </c>
      <c r="K116" s="7" t="s">
        <v>158</v>
      </c>
      <c r="L116" s="2" t="str">
        <f t="shared" si="1"/>
        <v>('MENU_SE','F','기능',NULL,NULL,'Y','SYSTEM',NOW(),'SYSTEM',NOW()),</v>
      </c>
      <c r="M116" s="8"/>
    </row>
    <row r="117" spans="1:13" s="26" customFormat="1" x14ac:dyDescent="0.35">
      <c r="A117" s="34">
        <v>56</v>
      </c>
      <c r="B117" s="11" t="s">
        <v>579</v>
      </c>
      <c r="C117" s="7" t="s">
        <v>581</v>
      </c>
      <c r="D117" s="11" t="s">
        <v>580</v>
      </c>
      <c r="E117" s="7"/>
      <c r="F117" s="11"/>
      <c r="G117" s="7" t="s">
        <v>29</v>
      </c>
      <c r="H117" s="27" t="s">
        <v>270</v>
      </c>
      <c r="I117" s="7" t="s">
        <v>158</v>
      </c>
      <c r="J117" s="7" t="s">
        <v>270</v>
      </c>
      <c r="K117" s="7" t="s">
        <v>158</v>
      </c>
      <c r="L117" s="2" t="str">
        <f t="shared" si="1"/>
        <v>('MENU_SE','M','메뉴 구분',NULL,NULL,'Y','SYSTEM',NOW(),'SYSTEM',NOW()),</v>
      </c>
      <c r="M117" s="8"/>
    </row>
    <row r="118" spans="1:13" s="26" customFormat="1" x14ac:dyDescent="0.35">
      <c r="A118" s="34">
        <v>56</v>
      </c>
      <c r="B118" s="11" t="s">
        <v>579</v>
      </c>
      <c r="C118" s="7" t="s">
        <v>1252</v>
      </c>
      <c r="D118" s="11" t="s">
        <v>2321</v>
      </c>
      <c r="E118" s="7"/>
      <c r="F118" s="11"/>
      <c r="G118" s="7" t="s">
        <v>29</v>
      </c>
      <c r="H118" s="27" t="s">
        <v>270</v>
      </c>
      <c r="I118" s="7" t="s">
        <v>158</v>
      </c>
      <c r="J118" s="7" t="s">
        <v>270</v>
      </c>
      <c r="K118" s="7" t="s">
        <v>158</v>
      </c>
      <c r="L118" s="2" t="str">
        <f t="shared" si="1"/>
        <v>('MENU_SE','L','링크',NULL,NULL,'Y','SYSTEM',NOW(),'SYSTEM',NOW()),</v>
      </c>
      <c r="M118" s="8"/>
    </row>
    <row r="119" spans="1:13" x14ac:dyDescent="0.35">
      <c r="A119" s="34">
        <v>56</v>
      </c>
      <c r="B119" s="11" t="s">
        <v>579</v>
      </c>
      <c r="C119" s="7" t="s">
        <v>541</v>
      </c>
      <c r="D119" s="11" t="s">
        <v>2322</v>
      </c>
      <c r="E119" s="7"/>
      <c r="F119" s="11"/>
      <c r="G119" s="7" t="s">
        <v>29</v>
      </c>
      <c r="H119" s="27" t="s">
        <v>270</v>
      </c>
      <c r="I119" s="7" t="s">
        <v>158</v>
      </c>
      <c r="J119" s="7" t="s">
        <v>270</v>
      </c>
      <c r="K119" s="7" t="s">
        <v>158</v>
      </c>
      <c r="L119" s="2" t="str">
        <f t="shared" si="1"/>
        <v>('MENU_SE','R','레포트',NULL,NULL,'Y','SYSTEM',NOW(),'SYSTEM',NOW()),</v>
      </c>
      <c r="M119" s="8"/>
    </row>
    <row r="120" spans="1:13" ht="17.399999999999999" x14ac:dyDescent="0.35">
      <c r="A120" s="34">
        <v>57</v>
      </c>
      <c r="B120" s="99" t="s">
        <v>54</v>
      </c>
      <c r="C120" s="7" t="s">
        <v>584</v>
      </c>
      <c r="D120" s="11" t="s">
        <v>585</v>
      </c>
      <c r="E120" s="7"/>
      <c r="F120" s="11"/>
      <c r="G120" s="7" t="s">
        <v>29</v>
      </c>
      <c r="H120" s="27" t="s">
        <v>270</v>
      </c>
      <c r="I120" s="7" t="s">
        <v>158</v>
      </c>
      <c r="J120" s="7" t="s">
        <v>270</v>
      </c>
      <c r="K120" s="7" t="s">
        <v>158</v>
      </c>
      <c r="L120" s="2" t="str">
        <f t="shared" si="1"/>
        <v>('GROUP_ID','OPEN_YN','공개 여부',NULL,NULL,'Y','SYSTEM',NOW(),'SYSTEM',NOW()),</v>
      </c>
      <c r="M120" s="8"/>
    </row>
    <row r="121" spans="1:13" x14ac:dyDescent="0.35">
      <c r="A121" s="34">
        <v>58</v>
      </c>
      <c r="B121" s="11" t="s">
        <v>584</v>
      </c>
      <c r="C121" s="7" t="s">
        <v>556</v>
      </c>
      <c r="D121" s="11" t="s">
        <v>586</v>
      </c>
      <c r="E121" s="7"/>
      <c r="F121" s="11"/>
      <c r="G121" s="7" t="s">
        <v>29</v>
      </c>
      <c r="H121" s="27" t="s">
        <v>270</v>
      </c>
      <c r="I121" s="7" t="s">
        <v>158</v>
      </c>
      <c r="J121" s="7" t="s">
        <v>270</v>
      </c>
      <c r="K121" s="7" t="s">
        <v>158</v>
      </c>
      <c r="L121" s="2" t="str">
        <f t="shared" si="1"/>
        <v>('OPEN_YN','N','비공개',NULL,NULL,'Y','SYSTEM',NOW(),'SYSTEM',NOW()),</v>
      </c>
      <c r="M121" s="8"/>
    </row>
    <row r="122" spans="1:13" x14ac:dyDescent="0.35">
      <c r="A122" s="34">
        <v>59</v>
      </c>
      <c r="B122" s="11" t="s">
        <v>584</v>
      </c>
      <c r="C122" s="7" t="s">
        <v>555</v>
      </c>
      <c r="D122" s="11" t="s">
        <v>587</v>
      </c>
      <c r="E122" s="7"/>
      <c r="F122" s="11"/>
      <c r="G122" s="7" t="s">
        <v>29</v>
      </c>
      <c r="H122" s="27" t="s">
        <v>270</v>
      </c>
      <c r="I122" s="7" t="s">
        <v>158</v>
      </c>
      <c r="J122" s="7" t="s">
        <v>270</v>
      </c>
      <c r="K122" s="7" t="s">
        <v>158</v>
      </c>
      <c r="L122" s="2" t="str">
        <f t="shared" si="1"/>
        <v>('OPEN_YN','Y','공개',NULL,NULL,'Y','SYSTEM',NOW(),'SYSTEM',NOW()),</v>
      </c>
      <c r="M122" s="8"/>
    </row>
    <row r="123" spans="1:13" s="26" customFormat="1" ht="17.399999999999999" x14ac:dyDescent="0.35">
      <c r="A123" s="34">
        <v>60</v>
      </c>
      <c r="B123" s="99" t="s">
        <v>54</v>
      </c>
      <c r="C123" s="7" t="s">
        <v>699</v>
      </c>
      <c r="D123" s="11" t="s">
        <v>700</v>
      </c>
      <c r="E123" s="7" t="s">
        <v>703</v>
      </c>
      <c r="F123" s="11"/>
      <c r="G123" s="7" t="s">
        <v>29</v>
      </c>
      <c r="H123" s="27" t="s">
        <v>270</v>
      </c>
      <c r="I123" s="7" t="s">
        <v>158</v>
      </c>
      <c r="J123" s="7" t="s">
        <v>270</v>
      </c>
      <c r="K123" s="7" t="s">
        <v>158</v>
      </c>
      <c r="L123" s="2" t="str">
        <f t="shared" si="1"/>
        <v>('GROUP_ID','POPUP_YN','팝업 사용 여부','공지사항 팝업 설정',NULL,'Y','SYSTEM',NOW(),'SYSTEM',NOW()),</v>
      </c>
      <c r="M123" s="8"/>
    </row>
    <row r="124" spans="1:13" s="26" customFormat="1" x14ac:dyDescent="0.35">
      <c r="A124" s="34">
        <v>61</v>
      </c>
      <c r="B124" s="11" t="s">
        <v>699</v>
      </c>
      <c r="C124" s="7" t="s">
        <v>704</v>
      </c>
      <c r="D124" s="11" t="s">
        <v>701</v>
      </c>
      <c r="E124" s="7"/>
      <c r="F124" s="11"/>
      <c r="G124" s="7" t="s">
        <v>29</v>
      </c>
      <c r="H124" s="27" t="s">
        <v>270</v>
      </c>
      <c r="I124" s="7" t="s">
        <v>158</v>
      </c>
      <c r="J124" s="7" t="s">
        <v>270</v>
      </c>
      <c r="K124" s="7" t="s">
        <v>158</v>
      </c>
      <c r="L124" s="2" t="str">
        <f t="shared" si="1"/>
        <v>('POPUP_YN','N','팝업 미사용',NULL,NULL,'Y','SYSTEM',NOW(),'SYSTEM',NOW()),</v>
      </c>
      <c r="M124" s="8"/>
    </row>
    <row r="125" spans="1:13" s="26" customFormat="1" x14ac:dyDescent="0.35">
      <c r="A125" s="34">
        <v>62</v>
      </c>
      <c r="B125" s="11" t="s">
        <v>699</v>
      </c>
      <c r="C125" s="7" t="s">
        <v>705</v>
      </c>
      <c r="D125" s="11" t="s">
        <v>702</v>
      </c>
      <c r="E125" s="7"/>
      <c r="F125" s="11"/>
      <c r="G125" s="7" t="s">
        <v>29</v>
      </c>
      <c r="H125" s="27" t="s">
        <v>270</v>
      </c>
      <c r="I125" s="7" t="s">
        <v>158</v>
      </c>
      <c r="J125" s="7" t="s">
        <v>270</v>
      </c>
      <c r="K125" s="7" t="s">
        <v>158</v>
      </c>
      <c r="L125" s="2" t="str">
        <f t="shared" si="1"/>
        <v>('POPUP_YN','Y','팝업 사용',NULL,NULL,'Y','SYSTEM',NOW(),'SYSTEM',NOW()),</v>
      </c>
      <c r="M125" s="8"/>
    </row>
    <row r="126" spans="1:13" s="26" customFormat="1" ht="17.399999999999999" x14ac:dyDescent="0.35">
      <c r="A126" s="34">
        <v>63</v>
      </c>
      <c r="B126" s="99" t="s">
        <v>54</v>
      </c>
      <c r="C126" s="16" t="s">
        <v>2313</v>
      </c>
      <c r="D126" s="96" t="s">
        <v>589</v>
      </c>
      <c r="E126" s="16"/>
      <c r="F126" s="11"/>
      <c r="G126" s="7" t="s">
        <v>29</v>
      </c>
      <c r="H126" s="27" t="s">
        <v>270</v>
      </c>
      <c r="I126" s="7" t="s">
        <v>158</v>
      </c>
      <c r="J126" s="7" t="s">
        <v>270</v>
      </c>
      <c r="K126" s="7" t="s">
        <v>158</v>
      </c>
      <c r="L126" s="2" t="str">
        <f t="shared" si="1"/>
        <v>('GROUP_ID','PROD_PACK_TYPE','QNA 카테고리',NULL,NULL,'Y','SYSTEM',NOW(),'SYSTEM',NOW()),</v>
      </c>
      <c r="M126" s="8"/>
    </row>
    <row r="127" spans="1:13" s="26" customFormat="1" x14ac:dyDescent="0.35">
      <c r="A127" s="34">
        <v>64</v>
      </c>
      <c r="B127" s="96" t="s">
        <v>2313</v>
      </c>
      <c r="C127" s="7" t="s">
        <v>2314</v>
      </c>
      <c r="D127" s="11" t="s">
        <v>1280</v>
      </c>
      <c r="E127" s="16"/>
      <c r="F127" s="11"/>
      <c r="G127" s="7" t="s">
        <v>29</v>
      </c>
      <c r="H127" s="27" t="s">
        <v>270</v>
      </c>
      <c r="I127" s="7" t="s">
        <v>158</v>
      </c>
      <c r="J127" s="7" t="s">
        <v>270</v>
      </c>
      <c r="K127" s="7" t="s">
        <v>158</v>
      </c>
      <c r="L127" s="2" t="str">
        <f t="shared" ref="L127:L148" si="2">"('"&amp;B127&amp;"','"&amp;C127&amp;"','"&amp;D127&amp;"',"&amp;IF(E127="","NULL","'"&amp;E127&amp;"'")&amp;","&amp;IF(F127="","NULL",F127)&amp;",'"&amp;G127&amp;"','"&amp;H127&amp;"',"&amp;I127&amp;",'"&amp;J127&amp;"',"&amp;K127&amp;IF(A128="",");","),")</f>
        <v>('PROD_PACK_TYPE','BODY','몸체',NULL,NULL,'Y','SYSTEM',NOW(),'SYSTEM',NOW()),</v>
      </c>
      <c r="M127" s="8"/>
    </row>
    <row r="128" spans="1:13" s="26" customFormat="1" x14ac:dyDescent="0.35">
      <c r="A128" s="34">
        <v>65</v>
      </c>
      <c r="B128" s="96" t="s">
        <v>2313</v>
      </c>
      <c r="C128" s="7" t="s">
        <v>2203</v>
      </c>
      <c r="D128" s="11" t="s">
        <v>1307</v>
      </c>
      <c r="E128" s="16"/>
      <c r="F128" s="11"/>
      <c r="G128" s="7" t="s">
        <v>29</v>
      </c>
      <c r="H128" s="27" t="s">
        <v>270</v>
      </c>
      <c r="I128" s="7" t="s">
        <v>158</v>
      </c>
      <c r="J128" s="7" t="s">
        <v>270</v>
      </c>
      <c r="K128" s="7" t="s">
        <v>158</v>
      </c>
      <c r="L128" s="2" t="str">
        <f t="shared" si="2"/>
        <v>('PROD_PACK_TYPE','LABEL','라벨',NULL,NULL,'Y','SYSTEM',NOW(),'SYSTEM',NOW()),</v>
      </c>
      <c r="M128" s="8"/>
    </row>
    <row r="129" spans="1:13" s="26" customFormat="1" x14ac:dyDescent="0.35">
      <c r="A129" s="34">
        <v>66</v>
      </c>
      <c r="B129" s="96" t="s">
        <v>2313</v>
      </c>
      <c r="C129" s="7" t="s">
        <v>2315</v>
      </c>
      <c r="D129" s="11" t="s">
        <v>2318</v>
      </c>
      <c r="E129" s="16"/>
      <c r="F129" s="11"/>
      <c r="G129" s="7" t="s">
        <v>29</v>
      </c>
      <c r="H129" s="27" t="s">
        <v>270</v>
      </c>
      <c r="I129" s="7" t="s">
        <v>158</v>
      </c>
      <c r="J129" s="7" t="s">
        <v>270</v>
      </c>
      <c r="K129" s="7" t="s">
        <v>158</v>
      </c>
      <c r="L129" s="2" t="str">
        <f t="shared" si="2"/>
        <v>('PROD_PACK_TYPE','COVER','마개',NULL,NULL,'Y','SYSTEM',NOW(),'SYSTEM',NOW()),</v>
      </c>
      <c r="M129" s="8"/>
    </row>
    <row r="130" spans="1:13" s="26" customFormat="1" x14ac:dyDescent="0.35">
      <c r="A130" s="34">
        <v>67</v>
      </c>
      <c r="B130" s="96" t="s">
        <v>2313</v>
      </c>
      <c r="C130" s="7" t="s">
        <v>2316</v>
      </c>
      <c r="D130" s="11" t="s">
        <v>2319</v>
      </c>
      <c r="E130" s="16"/>
      <c r="F130" s="11"/>
      <c r="G130" s="7" t="s">
        <v>29</v>
      </c>
      <c r="H130" s="27" t="s">
        <v>270</v>
      </c>
      <c r="I130" s="7" t="s">
        <v>158</v>
      </c>
      <c r="J130" s="7" t="s">
        <v>270</v>
      </c>
      <c r="K130" s="7" t="s">
        <v>158</v>
      </c>
      <c r="L130" s="2" t="str">
        <f t="shared" si="2"/>
        <v>('PROD_PACK_TYPE','MISCELLANEOUS','잡자재',NULL,NULL,'Y','SYSTEM',NOW(),'SYSTEM',NOW()),</v>
      </c>
      <c r="M130" s="8"/>
    </row>
    <row r="131" spans="1:13" s="26" customFormat="1" x14ac:dyDescent="0.35">
      <c r="A131" s="34">
        <v>68</v>
      </c>
      <c r="B131" s="96" t="s">
        <v>2313</v>
      </c>
      <c r="C131" s="7" t="s">
        <v>2317</v>
      </c>
      <c r="D131" s="11" t="s">
        <v>2320</v>
      </c>
      <c r="E131" s="16"/>
      <c r="F131" s="11"/>
      <c r="G131" s="7" t="s">
        <v>29</v>
      </c>
      <c r="H131" s="27" t="s">
        <v>270</v>
      </c>
      <c r="I131" s="7" t="s">
        <v>158</v>
      </c>
      <c r="J131" s="7" t="s">
        <v>270</v>
      </c>
      <c r="K131" s="7" t="s">
        <v>158</v>
      </c>
      <c r="L131" s="2" t="str">
        <f t="shared" si="2"/>
        <v>('PROD_PACK_TYPE','SEPARATELYPACK','별도포장',NULL,NULL,'Y','SYSTEM',NOW(),'SYSTEM',NOW()),</v>
      </c>
      <c r="M131" s="8"/>
    </row>
    <row r="132" spans="1:13" ht="17.399999999999999" x14ac:dyDescent="0.35">
      <c r="A132" s="34">
        <v>63</v>
      </c>
      <c r="B132" s="99" t="s">
        <v>54</v>
      </c>
      <c r="C132" s="16" t="s">
        <v>588</v>
      </c>
      <c r="D132" s="96" t="s">
        <v>589</v>
      </c>
      <c r="E132" s="16"/>
      <c r="F132" s="11"/>
      <c r="G132" s="7" t="s">
        <v>29</v>
      </c>
      <c r="H132" s="27" t="s">
        <v>270</v>
      </c>
      <c r="I132" s="7" t="s">
        <v>158</v>
      </c>
      <c r="J132" s="7" t="s">
        <v>270</v>
      </c>
      <c r="K132" s="7" t="s">
        <v>158</v>
      </c>
      <c r="L132" s="2" t="str">
        <f t="shared" si="2"/>
        <v>('GROUP_ID','QNA_CAT','QNA 카테고리',NULL,NULL,'Y','SYSTEM',NOW(),'SYSTEM',NOW()),</v>
      </c>
      <c r="M132" s="8"/>
    </row>
    <row r="133" spans="1:13" x14ac:dyDescent="0.35">
      <c r="A133" s="34">
        <v>64</v>
      </c>
      <c r="B133" s="96" t="s">
        <v>588</v>
      </c>
      <c r="C133" s="7" t="s">
        <v>566</v>
      </c>
      <c r="D133" s="11" t="s">
        <v>569</v>
      </c>
      <c r="E133" s="16"/>
      <c r="F133" s="11"/>
      <c r="G133" s="7" t="s">
        <v>29</v>
      </c>
      <c r="H133" s="27" t="s">
        <v>270</v>
      </c>
      <c r="I133" s="7" t="s">
        <v>158</v>
      </c>
      <c r="J133" s="7" t="s">
        <v>270</v>
      </c>
      <c r="K133" s="7" t="s">
        <v>158</v>
      </c>
      <c r="L133" s="2" t="str">
        <f t="shared" si="2"/>
        <v>('QNA_CAT','ETC','기타',NULL,NULL,'Y','SYSTEM',NOW(),'SYSTEM',NOW()),</v>
      </c>
      <c r="M133" s="8"/>
    </row>
    <row r="134" spans="1:13" x14ac:dyDescent="0.35">
      <c r="A134" s="34">
        <v>65</v>
      </c>
      <c r="B134" s="96" t="s">
        <v>588</v>
      </c>
      <c r="C134" s="7" t="s">
        <v>567</v>
      </c>
      <c r="D134" s="11" t="s">
        <v>570</v>
      </c>
      <c r="E134" s="16"/>
      <c r="F134" s="11"/>
      <c r="G134" s="7" t="s">
        <v>29</v>
      </c>
      <c r="H134" s="27" t="s">
        <v>270</v>
      </c>
      <c r="I134" s="7" t="s">
        <v>158</v>
      </c>
      <c r="J134" s="7" t="s">
        <v>270</v>
      </c>
      <c r="K134" s="7" t="s">
        <v>158</v>
      </c>
      <c r="L134" s="2" t="str">
        <f t="shared" si="2"/>
        <v>('QNA_CAT','LOGIN','로그인',NULL,NULL,'Y','SYSTEM',NOW(),'SYSTEM',NOW()),</v>
      </c>
      <c r="M134" s="8"/>
    </row>
    <row r="135" spans="1:13" x14ac:dyDescent="0.35">
      <c r="A135" s="34">
        <v>66</v>
      </c>
      <c r="B135" s="96" t="s">
        <v>588</v>
      </c>
      <c r="C135" s="7" t="s">
        <v>568</v>
      </c>
      <c r="D135" s="11" t="s">
        <v>571</v>
      </c>
      <c r="E135" s="16"/>
      <c r="F135" s="11"/>
      <c r="G135" s="7" t="s">
        <v>29</v>
      </c>
      <c r="H135" s="27" t="s">
        <v>270</v>
      </c>
      <c r="I135" s="7" t="s">
        <v>158</v>
      </c>
      <c r="J135" s="7" t="s">
        <v>270</v>
      </c>
      <c r="K135" s="7" t="s">
        <v>158</v>
      </c>
      <c r="L135" s="2" t="str">
        <f t="shared" si="2"/>
        <v>('QNA_CAT','MANUAL','사용문의',NULL,NULL,'Y','SYSTEM',NOW(),'SYSTEM',NOW()),</v>
      </c>
      <c r="M135" s="8"/>
    </row>
    <row r="136" spans="1:13" x14ac:dyDescent="0.35">
      <c r="A136" s="34">
        <v>67</v>
      </c>
      <c r="B136" s="96" t="s">
        <v>588</v>
      </c>
      <c r="C136" s="7" t="s">
        <v>563</v>
      </c>
      <c r="D136" s="11" t="s">
        <v>572</v>
      </c>
      <c r="E136" s="16"/>
      <c r="F136" s="11"/>
      <c r="G136" s="7" t="s">
        <v>29</v>
      </c>
      <c r="H136" s="27" t="s">
        <v>270</v>
      </c>
      <c r="I136" s="7" t="s">
        <v>158</v>
      </c>
      <c r="J136" s="7" t="s">
        <v>270</v>
      </c>
      <c r="K136" s="7" t="s">
        <v>158</v>
      </c>
      <c r="L136" s="2" t="str">
        <f t="shared" si="2"/>
        <v>('QNA_CAT','PROJECT','프로젝트',NULL,NULL,'Y','SYSTEM',NOW(),'SYSTEM',NOW()),</v>
      </c>
      <c r="M136" s="8"/>
    </row>
    <row r="137" spans="1:13" x14ac:dyDescent="0.35">
      <c r="A137" s="34">
        <v>68</v>
      </c>
      <c r="B137" s="96" t="s">
        <v>588</v>
      </c>
      <c r="C137" s="7" t="s">
        <v>542</v>
      </c>
      <c r="D137" s="11" t="s">
        <v>543</v>
      </c>
      <c r="E137" s="16"/>
      <c r="F137" s="11"/>
      <c r="G137" s="7" t="s">
        <v>29</v>
      </c>
      <c r="H137" s="27" t="s">
        <v>270</v>
      </c>
      <c r="I137" s="7" t="s">
        <v>158</v>
      </c>
      <c r="J137" s="7" t="s">
        <v>270</v>
      </c>
      <c r="K137" s="7" t="s">
        <v>158</v>
      </c>
      <c r="L137" s="2" t="str">
        <f t="shared" si="2"/>
        <v>('QNA_CAT','SYSTEM','시스템',NULL,NULL,'Y','SYSTEM',NOW(),'SYSTEM',NOW()),</v>
      </c>
      <c r="M137" s="8"/>
    </row>
    <row r="138" spans="1:13" ht="17.399999999999999" x14ac:dyDescent="0.35">
      <c r="A138" s="34">
        <v>69</v>
      </c>
      <c r="B138" s="99" t="s">
        <v>54</v>
      </c>
      <c r="C138" s="16" t="s">
        <v>590</v>
      </c>
      <c r="D138" s="96" t="s">
        <v>591</v>
      </c>
      <c r="E138" s="16"/>
      <c r="F138" s="11"/>
      <c r="G138" s="7" t="s">
        <v>29</v>
      </c>
      <c r="H138" s="27" t="s">
        <v>270</v>
      </c>
      <c r="I138" s="7" t="s">
        <v>158</v>
      </c>
      <c r="J138" s="7" t="s">
        <v>270</v>
      </c>
      <c r="K138" s="7" t="s">
        <v>158</v>
      </c>
      <c r="L138" s="2" t="str">
        <f t="shared" si="2"/>
        <v>('GROUP_ID','QNA_STAT_CODE','QNA 답변 상태',NULL,NULL,'Y','SYSTEM',NOW(),'SYSTEM',NOW()),</v>
      </c>
      <c r="M138" s="8"/>
    </row>
    <row r="139" spans="1:13" x14ac:dyDescent="0.35">
      <c r="A139" s="34">
        <v>70</v>
      </c>
      <c r="B139" s="96" t="s">
        <v>590</v>
      </c>
      <c r="C139" s="16" t="s">
        <v>592</v>
      </c>
      <c r="D139" s="96" t="s">
        <v>596</v>
      </c>
      <c r="E139" s="16"/>
      <c r="F139" s="11"/>
      <c r="G139" s="7" t="s">
        <v>29</v>
      </c>
      <c r="H139" s="27" t="s">
        <v>270</v>
      </c>
      <c r="I139" s="7" t="s">
        <v>158</v>
      </c>
      <c r="J139" s="7" t="s">
        <v>270</v>
      </c>
      <c r="K139" s="7" t="s">
        <v>158</v>
      </c>
      <c r="L139" s="2" t="str">
        <f t="shared" si="2"/>
        <v>('QNA_STAT_CODE','ANSWERED','답변 완료',NULL,NULL,'Y','SYSTEM',NOW(),'SYSTEM',NOW()),</v>
      </c>
      <c r="M139" s="8"/>
    </row>
    <row r="140" spans="1:13" x14ac:dyDescent="0.35">
      <c r="A140" s="34">
        <v>71</v>
      </c>
      <c r="B140" s="96" t="s">
        <v>590</v>
      </c>
      <c r="C140" s="16" t="s">
        <v>593</v>
      </c>
      <c r="D140" s="96" t="s">
        <v>597</v>
      </c>
      <c r="E140" s="16"/>
      <c r="F140" s="11"/>
      <c r="G140" s="7" t="s">
        <v>29</v>
      </c>
      <c r="H140" s="27" t="s">
        <v>270</v>
      </c>
      <c r="I140" s="7" t="s">
        <v>158</v>
      </c>
      <c r="J140" s="7" t="s">
        <v>270</v>
      </c>
      <c r="K140" s="7" t="s">
        <v>158</v>
      </c>
      <c r="L140" s="2" t="str">
        <f t="shared" si="2"/>
        <v>('QNA_STAT_CODE','READED','확인중',NULL,NULL,'Y','SYSTEM',NOW(),'SYSTEM',NOW()),</v>
      </c>
      <c r="M140" s="8"/>
    </row>
    <row r="141" spans="1:13" x14ac:dyDescent="0.35">
      <c r="A141" s="34">
        <v>72</v>
      </c>
      <c r="B141" s="96" t="s">
        <v>590</v>
      </c>
      <c r="C141" s="16" t="s">
        <v>594</v>
      </c>
      <c r="D141" s="96" t="s">
        <v>595</v>
      </c>
      <c r="E141" s="16"/>
      <c r="F141" s="11"/>
      <c r="G141" s="7" t="s">
        <v>29</v>
      </c>
      <c r="H141" s="27" t="s">
        <v>270</v>
      </c>
      <c r="I141" s="7" t="s">
        <v>158</v>
      </c>
      <c r="J141" s="7" t="s">
        <v>270</v>
      </c>
      <c r="K141" s="7" t="s">
        <v>158</v>
      </c>
      <c r="L141" s="2" t="str">
        <f t="shared" si="2"/>
        <v>('QNA_STAT_CODE','UNREAD','미확인',NULL,NULL,'Y','SYSTEM',NOW(),'SYSTEM',NOW()),</v>
      </c>
      <c r="M141" s="8"/>
    </row>
    <row r="142" spans="1:13" ht="17.399999999999999" x14ac:dyDescent="0.35">
      <c r="A142" s="34">
        <v>73</v>
      </c>
      <c r="B142" s="99" t="s">
        <v>54</v>
      </c>
      <c r="C142" s="16" t="s">
        <v>598</v>
      </c>
      <c r="D142" s="96" t="s">
        <v>599</v>
      </c>
      <c r="E142" s="16"/>
      <c r="F142" s="11"/>
      <c r="G142" s="7" t="s">
        <v>29</v>
      </c>
      <c r="H142" s="27" t="s">
        <v>270</v>
      </c>
      <c r="I142" s="7" t="s">
        <v>158</v>
      </c>
      <c r="J142" s="7" t="s">
        <v>270</v>
      </c>
      <c r="K142" s="7" t="s">
        <v>158</v>
      </c>
      <c r="L142" s="2" t="str">
        <f t="shared" si="2"/>
        <v>('GROUP_ID','USER_SEARCH_CODE','사용자 검색 구분',NULL,NULL,'Y','SYSTEM',NOW(),'SYSTEM',NOW()),</v>
      </c>
      <c r="M142" s="8"/>
    </row>
    <row r="143" spans="1:13" x14ac:dyDescent="0.35">
      <c r="A143" s="34">
        <v>74</v>
      </c>
      <c r="B143" s="96" t="s">
        <v>598</v>
      </c>
      <c r="C143" s="16" t="s">
        <v>605</v>
      </c>
      <c r="D143" s="96" t="s">
        <v>609</v>
      </c>
      <c r="E143" s="16"/>
      <c r="F143" s="11"/>
      <c r="G143" s="7" t="s">
        <v>29</v>
      </c>
      <c r="H143" s="27" t="s">
        <v>270</v>
      </c>
      <c r="I143" s="7" t="s">
        <v>158</v>
      </c>
      <c r="J143" s="7" t="s">
        <v>270</v>
      </c>
      <c r="K143" s="7" t="s">
        <v>158</v>
      </c>
      <c r="L143" s="2" t="str">
        <f t="shared" si="2"/>
        <v>('USER_SEARCH_CODE','deptNm','부서명',NULL,NULL,'Y','SYSTEM',NOW(),'SYSTEM',NOW()),</v>
      </c>
      <c r="M143" s="8"/>
    </row>
    <row r="144" spans="1:13" x14ac:dyDescent="0.35">
      <c r="A144" s="34">
        <v>75</v>
      </c>
      <c r="B144" s="96" t="s">
        <v>598</v>
      </c>
      <c r="C144" s="16" t="s">
        <v>604</v>
      </c>
      <c r="D144" s="96" t="s">
        <v>608</v>
      </c>
      <c r="E144" s="16"/>
      <c r="F144" s="11"/>
      <c r="G144" s="7" t="s">
        <v>29</v>
      </c>
      <c r="H144" s="27" t="s">
        <v>270</v>
      </c>
      <c r="I144" s="7" t="s">
        <v>158</v>
      </c>
      <c r="J144" s="7" t="s">
        <v>270</v>
      </c>
      <c r="K144" s="7" t="s">
        <v>158</v>
      </c>
      <c r="L144" s="2" t="str">
        <f t="shared" si="2"/>
        <v>('USER_SEARCH_CODE','userId','사번',NULL,NULL,'Y','SYSTEM',NOW(),'SYSTEM',NOW()),</v>
      </c>
      <c r="M144" s="8"/>
    </row>
    <row r="145" spans="1:13" x14ac:dyDescent="0.35">
      <c r="A145" s="34">
        <v>76</v>
      </c>
      <c r="B145" s="96" t="s">
        <v>598</v>
      </c>
      <c r="C145" s="16" t="s">
        <v>606</v>
      </c>
      <c r="D145" s="96" t="s">
        <v>607</v>
      </c>
      <c r="E145" s="16"/>
      <c r="F145" s="11"/>
      <c r="G145" s="7" t="s">
        <v>29</v>
      </c>
      <c r="H145" s="27" t="s">
        <v>270</v>
      </c>
      <c r="I145" s="7" t="s">
        <v>158</v>
      </c>
      <c r="J145" s="7" t="s">
        <v>270</v>
      </c>
      <c r="K145" s="7" t="s">
        <v>158</v>
      </c>
      <c r="L145" s="2" t="str">
        <f t="shared" si="2"/>
        <v>('USER_SEARCH_CODE','userNm','성명',NULL,NULL,'Y','SYSTEM',NOW(),'SYSTEM',NOW()),</v>
      </c>
      <c r="M145" s="8"/>
    </row>
    <row r="146" spans="1:13" ht="17.399999999999999" x14ac:dyDescent="0.35">
      <c r="A146" s="34">
        <v>77</v>
      </c>
      <c r="B146" s="100" t="s">
        <v>54</v>
      </c>
      <c r="C146" s="16" t="s">
        <v>600</v>
      </c>
      <c r="D146" s="96" t="s">
        <v>603</v>
      </c>
      <c r="E146" s="16"/>
      <c r="F146" s="11"/>
      <c r="G146" s="7" t="s">
        <v>29</v>
      </c>
      <c r="H146" s="27" t="s">
        <v>270</v>
      </c>
      <c r="I146" s="7" t="s">
        <v>158</v>
      </c>
      <c r="J146" s="7" t="s">
        <v>270</v>
      </c>
      <c r="K146" s="7" t="s">
        <v>158</v>
      </c>
      <c r="L146" s="2" t="str">
        <f t="shared" si="2"/>
        <v>('GROUP_ID','USE_YN','사용 여부',NULL,NULL,'Y','SYSTEM',NOW(),'SYSTEM',NOW()),</v>
      </c>
      <c r="M146" s="8"/>
    </row>
    <row r="147" spans="1:13" x14ac:dyDescent="0.35">
      <c r="A147" s="34">
        <v>78</v>
      </c>
      <c r="B147" s="96" t="s">
        <v>600</v>
      </c>
      <c r="C147" s="7" t="s">
        <v>556</v>
      </c>
      <c r="D147" s="96" t="s">
        <v>602</v>
      </c>
      <c r="E147" s="16"/>
      <c r="F147" s="11"/>
      <c r="G147" s="7" t="s">
        <v>29</v>
      </c>
      <c r="H147" s="27" t="s">
        <v>270</v>
      </c>
      <c r="I147" s="7" t="s">
        <v>158</v>
      </c>
      <c r="J147" s="7" t="s">
        <v>270</v>
      </c>
      <c r="K147" s="7" t="s">
        <v>158</v>
      </c>
      <c r="L147" s="2" t="str">
        <f t="shared" si="2"/>
        <v>('USE_YN','N','미사용',NULL,NULL,'Y','SYSTEM',NOW(),'SYSTEM',NOW()),</v>
      </c>
      <c r="M147" s="8"/>
    </row>
    <row r="148" spans="1:13" x14ac:dyDescent="0.35">
      <c r="A148" s="34">
        <v>79</v>
      </c>
      <c r="B148" s="96" t="s">
        <v>600</v>
      </c>
      <c r="C148" s="7" t="s">
        <v>555</v>
      </c>
      <c r="D148" s="96" t="s">
        <v>601</v>
      </c>
      <c r="E148" s="16"/>
      <c r="F148" s="11"/>
      <c r="G148" s="7" t="s">
        <v>29</v>
      </c>
      <c r="H148" s="27" t="s">
        <v>270</v>
      </c>
      <c r="I148" s="7" t="s">
        <v>158</v>
      </c>
      <c r="J148" s="7" t="s">
        <v>270</v>
      </c>
      <c r="K148" s="7" t="s">
        <v>158</v>
      </c>
      <c r="L148" s="2" t="str">
        <f t="shared" si="2"/>
        <v>('USE_YN','Y','사용',NULL,NULL,'Y','SYSTEM',NOW(),'SYSTEM',NOW());</v>
      </c>
      <c r="M148" s="8"/>
    </row>
    <row r="149" spans="1:13" s="26" customFormat="1" x14ac:dyDescent="0.35">
      <c r="A149" s="48"/>
      <c r="B149" s="48"/>
      <c r="D149" s="48"/>
      <c r="E149" s="15"/>
      <c r="F149" s="65"/>
      <c r="G149" s="10"/>
      <c r="H149" s="86"/>
      <c r="I149" s="10"/>
      <c r="J149" s="10"/>
    </row>
    <row r="150" spans="1:13" x14ac:dyDescent="0.35">
      <c r="E150" s="15"/>
      <c r="F150" s="65"/>
      <c r="G150" s="10"/>
      <c r="H150" s="86"/>
      <c r="I150" s="10"/>
      <c r="J150" s="10"/>
    </row>
    <row r="151" spans="1:13" x14ac:dyDescent="0.35">
      <c r="E151" s="15"/>
      <c r="F151" s="65"/>
      <c r="G151" s="10"/>
      <c r="H151" s="86"/>
      <c r="I151" s="10"/>
      <c r="J151" s="10"/>
    </row>
    <row r="152" spans="1:13" x14ac:dyDescent="0.35">
      <c r="A152" s="140" t="str">
        <f>VLOOKUP(C152,table!B:D,3,FALSE)</f>
        <v>공통</v>
      </c>
      <c r="B152" s="140"/>
      <c r="C152" s="144" t="s">
        <v>27</v>
      </c>
      <c r="D152" s="144"/>
      <c r="E152" s="144"/>
      <c r="F152" s="144"/>
      <c r="G152" s="144"/>
      <c r="H152" s="144"/>
      <c r="I152" s="144"/>
      <c r="J152" s="144"/>
      <c r="K152" s="140" t="s">
        <v>155</v>
      </c>
    </row>
    <row r="153" spans="1:13" x14ac:dyDescent="0.35">
      <c r="A153" s="140"/>
      <c r="B153" s="140"/>
      <c r="C153" s="144" t="str">
        <f>VLOOKUP(C152,table!B:D,2,FALSE)</f>
        <v>T_DEPT</v>
      </c>
      <c r="D153" s="144"/>
      <c r="E153" s="144"/>
      <c r="F153" s="144"/>
      <c r="G153" s="144"/>
      <c r="H153" s="144"/>
      <c r="I153" s="144"/>
      <c r="J153" s="144"/>
      <c r="K153" s="140"/>
    </row>
    <row r="154" spans="1:13" x14ac:dyDescent="0.35">
      <c r="A154" s="140" t="s">
        <v>156</v>
      </c>
      <c r="B154" s="91" t="s">
        <v>73</v>
      </c>
      <c r="C154" s="6" t="s">
        <v>71</v>
      </c>
      <c r="D154" s="91" t="s">
        <v>69</v>
      </c>
      <c r="E154" s="6" t="s">
        <v>75</v>
      </c>
      <c r="F154" s="91" t="s">
        <v>86</v>
      </c>
      <c r="G154" s="6" t="s">
        <v>57</v>
      </c>
      <c r="H154" s="85" t="s">
        <v>377</v>
      </c>
      <c r="I154" s="6" t="s">
        <v>84</v>
      </c>
      <c r="J154" s="6" t="s">
        <v>88</v>
      </c>
      <c r="K154" s="2" t="str">
        <f>"TRUNCATE TABLE "&amp;$C153&amp;";"</f>
        <v>TRUNCATE TABLE T_DEPT;</v>
      </c>
    </row>
    <row r="155" spans="1:13" x14ac:dyDescent="0.35">
      <c r="A155" s="140"/>
      <c r="B155" s="91" t="s">
        <v>74</v>
      </c>
      <c r="C155" s="6" t="s">
        <v>72</v>
      </c>
      <c r="D155" s="91" t="s">
        <v>70</v>
      </c>
      <c r="E155" s="6" t="s">
        <v>76</v>
      </c>
      <c r="F155" s="91" t="s">
        <v>87</v>
      </c>
      <c r="G155" s="6" t="s">
        <v>58</v>
      </c>
      <c r="H155" s="85" t="s">
        <v>55</v>
      </c>
      <c r="I155" s="6" t="s">
        <v>85</v>
      </c>
      <c r="J155" s="6" t="s">
        <v>89</v>
      </c>
      <c r="K155" s="2" t="str">
        <f>"INSERT INTO "&amp;C153&amp;" ("&amp;B155&amp;","&amp;C155&amp;","&amp;D155&amp;","&amp;E155&amp;","&amp;F155&amp;","&amp;G155&amp;","&amp;H155&amp;","&amp;I155&amp;","&amp;J155&amp;") VALUES"</f>
        <v>INSERT INTO T_DEPT (DEPT_CODE,DEPT_NM,HDEPT_CODE,USE_YN,MODI_SE,RGST_ID,RGST_DT,MODI_ID,MODI_DT) VALUES</v>
      </c>
    </row>
    <row r="156" spans="1:13" x14ac:dyDescent="0.35">
      <c r="A156" s="34">
        <v>1</v>
      </c>
      <c r="B156" s="11" t="s">
        <v>932</v>
      </c>
      <c r="C156" s="7" t="s">
        <v>1102</v>
      </c>
      <c r="D156" s="11"/>
      <c r="E156" s="7" t="s">
        <v>29</v>
      </c>
      <c r="F156" s="11" t="s">
        <v>933</v>
      </c>
      <c r="G156" s="7" t="s">
        <v>934</v>
      </c>
      <c r="H156" s="27" t="s">
        <v>158</v>
      </c>
      <c r="I156" s="7" t="s">
        <v>270</v>
      </c>
      <c r="J156" s="7" t="s">
        <v>158</v>
      </c>
      <c r="K156" s="2" t="str">
        <f>"('"&amp;B156&amp;"','"&amp;C156&amp;"',"&amp;IF(D156="","NULL","'"&amp;D156&amp;"'")&amp;",'"&amp;E156&amp;"','"&amp;F156&amp;"','"&amp;G156&amp;"',"&amp;H156&amp;",'"&amp;I156&amp;"',"&amp;J156&amp;IF(A157="",");","),")</f>
        <v>('D0','피플러스',NULL,'Y','C','SYSTEM',NOW(),'SYSTEM',NOW()),</v>
      </c>
    </row>
    <row r="157" spans="1:13" x14ac:dyDescent="0.35">
      <c r="A157" s="34">
        <v>2</v>
      </c>
      <c r="B157" s="11" t="s">
        <v>657</v>
      </c>
      <c r="C157" s="7" t="s">
        <v>935</v>
      </c>
      <c r="D157" s="11" t="s">
        <v>938</v>
      </c>
      <c r="E157" s="7" t="s">
        <v>29</v>
      </c>
      <c r="F157" s="11" t="s">
        <v>933</v>
      </c>
      <c r="G157" s="7" t="s">
        <v>934</v>
      </c>
      <c r="H157" s="27" t="s">
        <v>158</v>
      </c>
      <c r="I157" s="7" t="s">
        <v>270</v>
      </c>
      <c r="J157" s="7" t="s">
        <v>158</v>
      </c>
      <c r="K157" s="2" t="str">
        <f t="shared" ref="K157:K162" si="3">"('"&amp;B157&amp;"','"&amp;C157&amp;"',"&amp;IF(D157="","NULL","'"&amp;D157&amp;"'")&amp;",'"&amp;E157&amp;"','"&amp;F157&amp;"','"&amp;G157&amp;"',"&amp;H157&amp;",'"&amp;I157&amp;"',"&amp;J157&amp;IF(A158="",");","),")</f>
        <v>('D1','경영지원그룹','S1','Y','C','SYSTEM',NOW(),'SYSTEM',NOW()),</v>
      </c>
    </row>
    <row r="158" spans="1:13" s="26" customFormat="1" x14ac:dyDescent="0.35">
      <c r="A158" s="34">
        <v>3</v>
      </c>
      <c r="B158" s="11" t="s">
        <v>936</v>
      </c>
      <c r="C158" s="7" t="s">
        <v>937</v>
      </c>
      <c r="D158" s="11" t="s">
        <v>938</v>
      </c>
      <c r="E158" s="7" t="s">
        <v>29</v>
      </c>
      <c r="F158" s="11" t="s">
        <v>933</v>
      </c>
      <c r="G158" s="7" t="s">
        <v>934</v>
      </c>
      <c r="H158" s="27" t="s">
        <v>158</v>
      </c>
      <c r="I158" s="7" t="s">
        <v>270</v>
      </c>
      <c r="J158" s="7" t="s">
        <v>158</v>
      </c>
      <c r="K158" s="2" t="str">
        <f t="shared" si="3"/>
        <v>('D10','디자인부','S1','Y','C','SYSTEM',NOW(),'SYSTEM',NOW()),</v>
      </c>
    </row>
    <row r="159" spans="1:13" s="26" customFormat="1" x14ac:dyDescent="0.35">
      <c r="A159" s="34">
        <v>4</v>
      </c>
      <c r="B159" s="11" t="s">
        <v>658</v>
      </c>
      <c r="C159" s="7" t="s">
        <v>939</v>
      </c>
      <c r="D159" s="11" t="s">
        <v>938</v>
      </c>
      <c r="E159" s="7" t="s">
        <v>29</v>
      </c>
      <c r="F159" s="11" t="s">
        <v>933</v>
      </c>
      <c r="G159" s="7" t="s">
        <v>934</v>
      </c>
      <c r="H159" s="27" t="s">
        <v>158</v>
      </c>
      <c r="I159" s="7" t="s">
        <v>270</v>
      </c>
      <c r="J159" s="7" t="s">
        <v>158</v>
      </c>
      <c r="K159" s="2" t="str">
        <f t="shared" si="3"/>
        <v>('D2','경영지원부','S1','Y','C','SYSTEM',NOW(),'SYSTEM',NOW()),</v>
      </c>
    </row>
    <row r="160" spans="1:13" s="26" customFormat="1" x14ac:dyDescent="0.35">
      <c r="A160" s="34">
        <v>5</v>
      </c>
      <c r="B160" s="11" t="s">
        <v>659</v>
      </c>
      <c r="C160" s="7" t="s">
        <v>940</v>
      </c>
      <c r="D160" s="11" t="s">
        <v>938</v>
      </c>
      <c r="E160" s="7" t="s">
        <v>29</v>
      </c>
      <c r="F160" s="11" t="s">
        <v>933</v>
      </c>
      <c r="G160" s="7" t="s">
        <v>934</v>
      </c>
      <c r="H160" s="27" t="s">
        <v>158</v>
      </c>
      <c r="I160" s="7" t="s">
        <v>270</v>
      </c>
      <c r="J160" s="7" t="s">
        <v>158</v>
      </c>
      <c r="K160" s="2" t="str">
        <f t="shared" si="3"/>
        <v>('D3','영업부','S1','Y','C','SYSTEM',NOW(),'SYSTEM',NOW()),</v>
      </c>
    </row>
    <row r="161" spans="1:11" s="26" customFormat="1" x14ac:dyDescent="0.35">
      <c r="A161" s="34">
        <v>6</v>
      </c>
      <c r="B161" s="11" t="s">
        <v>660</v>
      </c>
      <c r="C161" s="7" t="s">
        <v>941</v>
      </c>
      <c r="D161" s="11" t="s">
        <v>944</v>
      </c>
      <c r="E161" s="7" t="s">
        <v>29</v>
      </c>
      <c r="F161" s="11" t="s">
        <v>933</v>
      </c>
      <c r="G161" s="7" t="s">
        <v>934</v>
      </c>
      <c r="H161" s="27" t="s">
        <v>158</v>
      </c>
      <c r="I161" s="7" t="s">
        <v>270</v>
      </c>
      <c r="J161" s="7" t="s">
        <v>158</v>
      </c>
      <c r="K161" s="2" t="str">
        <f t="shared" si="3"/>
        <v>('D4','개발그룹','S2','Y','C','SYSTEM',NOW(),'SYSTEM',NOW()),</v>
      </c>
    </row>
    <row r="162" spans="1:11" s="26" customFormat="1" x14ac:dyDescent="0.35">
      <c r="A162" s="34">
        <v>7</v>
      </c>
      <c r="B162" s="11" t="s">
        <v>661</v>
      </c>
      <c r="C162" s="7" t="s">
        <v>942</v>
      </c>
      <c r="D162" s="11" t="s">
        <v>944</v>
      </c>
      <c r="E162" s="7" t="s">
        <v>29</v>
      </c>
      <c r="F162" s="11" t="s">
        <v>933</v>
      </c>
      <c r="G162" s="7" t="s">
        <v>934</v>
      </c>
      <c r="H162" s="27" t="s">
        <v>158</v>
      </c>
      <c r="I162" s="7" t="s">
        <v>270</v>
      </c>
      <c r="J162" s="7" t="s">
        <v>158</v>
      </c>
      <c r="K162" s="2" t="str">
        <f t="shared" si="3"/>
        <v>('D5','개발부','S2','Y','C','SYSTEM',NOW(),'SYSTEM',NOW()),</v>
      </c>
    </row>
    <row r="163" spans="1:11" s="26" customFormat="1" x14ac:dyDescent="0.35">
      <c r="A163" s="34">
        <v>8</v>
      </c>
      <c r="B163" s="11" t="s">
        <v>662</v>
      </c>
      <c r="C163" s="7" t="s">
        <v>943</v>
      </c>
      <c r="D163" s="11" t="s">
        <v>944</v>
      </c>
      <c r="E163" s="7" t="s">
        <v>29</v>
      </c>
      <c r="F163" s="11" t="s">
        <v>933</v>
      </c>
      <c r="G163" s="7" t="s">
        <v>934</v>
      </c>
      <c r="H163" s="27" t="s">
        <v>158</v>
      </c>
      <c r="I163" s="7" t="s">
        <v>270</v>
      </c>
      <c r="J163" s="7" t="s">
        <v>158</v>
      </c>
      <c r="K163" s="2" t="str">
        <f>"('"&amp;B163&amp;"','"&amp;C163&amp;"',"&amp;IF(D163="","NULL","'"&amp;D163&amp;"'")&amp;",'"&amp;E163&amp;"','"&amp;F163&amp;"','"&amp;G163&amp;"',"&amp;H163&amp;",'"&amp;I163&amp;"',"&amp;J163&amp;IF(A164="",");","),")</f>
        <v>('D6','Data Analytics','S2','Y','C','SYSTEM',NOW(),'SYSTEM',NOW()),</v>
      </c>
    </row>
    <row r="164" spans="1:11" s="26" customFormat="1" x14ac:dyDescent="0.35">
      <c r="A164" s="34">
        <v>9</v>
      </c>
      <c r="B164" s="11" t="s">
        <v>945</v>
      </c>
      <c r="C164" s="7" t="s">
        <v>946</v>
      </c>
      <c r="D164" s="11" t="s">
        <v>944</v>
      </c>
      <c r="E164" s="7" t="s">
        <v>29</v>
      </c>
      <c r="F164" s="11" t="s">
        <v>933</v>
      </c>
      <c r="G164" s="7" t="s">
        <v>934</v>
      </c>
      <c r="H164" s="27" t="s">
        <v>158</v>
      </c>
      <c r="I164" s="7" t="s">
        <v>270</v>
      </c>
      <c r="J164" s="7" t="s">
        <v>158</v>
      </c>
      <c r="K164" s="2" t="str">
        <f>"('"&amp;B164&amp;"','"&amp;C164&amp;"',"&amp;IF(D164="","NULL","'"&amp;D164&amp;"'")&amp;",'"&amp;E164&amp;"','"&amp;F164&amp;"','"&amp;G164&amp;"',"&amp;H164&amp;",'"&amp;I164&amp;"',"&amp;J164&amp;IF(A165="",");","),")</f>
        <v>('D7','Data Engineering','S2','Y','C','SYSTEM',NOW(),'SYSTEM',NOW()),</v>
      </c>
    </row>
    <row r="165" spans="1:11" s="26" customFormat="1" x14ac:dyDescent="0.35">
      <c r="A165" s="34">
        <v>10</v>
      </c>
      <c r="B165" s="11" t="s">
        <v>947</v>
      </c>
      <c r="C165" s="7" t="s">
        <v>948</v>
      </c>
      <c r="D165" s="11" t="s">
        <v>944</v>
      </c>
      <c r="E165" s="7" t="s">
        <v>29</v>
      </c>
      <c r="F165" s="11" t="s">
        <v>933</v>
      </c>
      <c r="G165" s="7" t="s">
        <v>934</v>
      </c>
      <c r="H165" s="27" t="s">
        <v>158</v>
      </c>
      <c r="I165" s="7" t="s">
        <v>270</v>
      </c>
      <c r="J165" s="7" t="s">
        <v>158</v>
      </c>
      <c r="K165" s="2" t="str">
        <f>"('"&amp;B165&amp;"','"&amp;C165&amp;"',"&amp;IF(D165="","NULL","'"&amp;D165&amp;"'")&amp;",'"&amp;E165&amp;"','"&amp;F165&amp;"','"&amp;G165&amp;"',"&amp;H165&amp;",'"&amp;I165&amp;"',"&amp;J165&amp;IF(A166="",");","),")</f>
        <v>('D8','Data Service P/F','S2','Y','C','SYSTEM',NOW(),'SYSTEM',NOW()),</v>
      </c>
    </row>
    <row r="166" spans="1:11" s="26" customFormat="1" x14ac:dyDescent="0.35">
      <c r="A166" s="34">
        <v>11</v>
      </c>
      <c r="B166" s="11" t="s">
        <v>949</v>
      </c>
      <c r="C166" s="7" t="s">
        <v>950</v>
      </c>
      <c r="D166" s="11" t="s">
        <v>944</v>
      </c>
      <c r="E166" s="7" t="s">
        <v>29</v>
      </c>
      <c r="F166" s="11" t="s">
        <v>933</v>
      </c>
      <c r="G166" s="7" t="s">
        <v>934</v>
      </c>
      <c r="H166" s="27" t="s">
        <v>158</v>
      </c>
      <c r="I166" s="7" t="s">
        <v>270</v>
      </c>
      <c r="J166" s="7" t="s">
        <v>158</v>
      </c>
      <c r="K166" s="2" t="str">
        <f>"('"&amp;B166&amp;"','"&amp;C166&amp;"',"&amp;IF(D166="","NULL","'"&amp;D166&amp;"'")&amp;",'"&amp;E166&amp;"','"&amp;F166&amp;"','"&amp;G166&amp;"',"&amp;H166&amp;",'"&amp;I166&amp;"',"&amp;J166&amp;IF(A167="",");","),")</f>
        <v>('D9','웹개발부','S2','Y','C','SYSTEM',NOW(),'SYSTEM',NOW());</v>
      </c>
    </row>
    <row r="167" spans="1:11" x14ac:dyDescent="0.35">
      <c r="B167" s="9"/>
      <c r="D167" s="9"/>
      <c r="E167" s="8"/>
    </row>
    <row r="168" spans="1:11" x14ac:dyDescent="0.35">
      <c r="B168" s="9"/>
      <c r="D168" s="9"/>
      <c r="E168" s="8"/>
    </row>
    <row r="169" spans="1:11" x14ac:dyDescent="0.35">
      <c r="B169" s="9"/>
      <c r="D169" s="9"/>
      <c r="E169" s="8"/>
    </row>
    <row r="170" spans="1:11" x14ac:dyDescent="0.35">
      <c r="A170" s="140" t="str">
        <f>VLOOKUP(C170,table!B:D,3,FALSE)</f>
        <v>공통</v>
      </c>
      <c r="B170" s="140"/>
      <c r="C170" s="144" t="s">
        <v>33</v>
      </c>
      <c r="D170" s="144"/>
      <c r="E170" s="144"/>
      <c r="F170" s="144"/>
      <c r="G170" s="144"/>
      <c r="H170" s="144"/>
      <c r="I170" s="144"/>
      <c r="J170" s="140" t="s">
        <v>155</v>
      </c>
    </row>
    <row r="171" spans="1:11" x14ac:dyDescent="0.35">
      <c r="A171" s="140"/>
      <c r="B171" s="140"/>
      <c r="C171" s="144" t="str">
        <f>VLOOKUP(C170,table!B:D,2,FALSE)</f>
        <v>T_HDEPT</v>
      </c>
      <c r="D171" s="144"/>
      <c r="E171" s="144"/>
      <c r="F171" s="144"/>
      <c r="G171" s="144"/>
      <c r="H171" s="144"/>
      <c r="I171" s="144"/>
      <c r="J171" s="140"/>
    </row>
    <row r="172" spans="1:11" x14ac:dyDescent="0.35">
      <c r="A172" s="140" t="s">
        <v>156</v>
      </c>
      <c r="B172" s="91" t="s">
        <v>69</v>
      </c>
      <c r="C172" s="6" t="s">
        <v>67</v>
      </c>
      <c r="D172" s="91" t="s">
        <v>75</v>
      </c>
      <c r="E172" s="6" t="s">
        <v>86</v>
      </c>
      <c r="F172" s="91" t="s">
        <v>57</v>
      </c>
      <c r="G172" s="6" t="s">
        <v>377</v>
      </c>
      <c r="H172" s="85" t="s">
        <v>84</v>
      </c>
      <c r="I172" s="6" t="s">
        <v>88</v>
      </c>
      <c r="J172" s="2" t="str">
        <f>"TRUNCATE TABLE "&amp;$C171&amp;";"</f>
        <v>TRUNCATE TABLE T_HDEPT;</v>
      </c>
    </row>
    <row r="173" spans="1:11" x14ac:dyDescent="0.35">
      <c r="A173" s="140"/>
      <c r="B173" s="91" t="s">
        <v>70</v>
      </c>
      <c r="C173" s="6" t="s">
        <v>68</v>
      </c>
      <c r="D173" s="91" t="s">
        <v>76</v>
      </c>
      <c r="E173" s="6" t="s">
        <v>87</v>
      </c>
      <c r="F173" s="91" t="s">
        <v>58</v>
      </c>
      <c r="G173" s="6" t="s">
        <v>55</v>
      </c>
      <c r="H173" s="85" t="s">
        <v>85</v>
      </c>
      <c r="I173" s="6" t="s">
        <v>89</v>
      </c>
      <c r="J173" s="2" t="str">
        <f>"INSERT INTO "&amp;C171&amp;" ("&amp;B173&amp;","&amp;C173&amp;","&amp;D173&amp;","&amp;E173&amp;","&amp;F173&amp;","&amp;G173&amp;","&amp;H173&amp;","&amp;I173&amp;") VALUES"</f>
        <v>INSERT INTO T_HDEPT (HDEPT_CODE,HDEPT_NM,USE_YN,MODI_SE,RGST_ID,RGST_DT,MODI_ID,MODI_DT) VALUES</v>
      </c>
    </row>
    <row r="174" spans="1:11" x14ac:dyDescent="0.35">
      <c r="A174" s="34">
        <v>1</v>
      </c>
      <c r="B174" s="11" t="s">
        <v>167</v>
      </c>
      <c r="C174" s="7" t="s">
        <v>169</v>
      </c>
      <c r="D174" s="11" t="s">
        <v>171</v>
      </c>
      <c r="E174" s="7" t="s">
        <v>170</v>
      </c>
      <c r="F174" s="11" t="s">
        <v>270</v>
      </c>
      <c r="G174" s="7" t="s">
        <v>166</v>
      </c>
      <c r="H174" s="27" t="s">
        <v>270</v>
      </c>
      <c r="I174" s="7" t="s">
        <v>166</v>
      </c>
      <c r="J174" s="2" t="str">
        <f>"('"&amp;B174&amp;"','"&amp;C174&amp;"','"&amp;D174&amp;"','"&amp;E174&amp;"','"&amp;F174&amp;"',"&amp;G174&amp;",'"&amp;H174&amp;"',"&amp;I174&amp;IF(A175="",");","),")</f>
        <v>('S1','포털사업본부','Y','C','SYSTEM',NOW(),'SYSTEM',NOW()),</v>
      </c>
    </row>
    <row r="175" spans="1:11" x14ac:dyDescent="0.35">
      <c r="A175" s="34">
        <v>2</v>
      </c>
      <c r="B175" s="11" t="s">
        <v>168</v>
      </c>
      <c r="C175" s="7" t="s">
        <v>173</v>
      </c>
      <c r="D175" s="11" t="s">
        <v>171</v>
      </c>
      <c r="E175" s="7" t="s">
        <v>170</v>
      </c>
      <c r="F175" s="11" t="s">
        <v>270</v>
      </c>
      <c r="G175" s="7" t="s">
        <v>166</v>
      </c>
      <c r="H175" s="27" t="s">
        <v>270</v>
      </c>
      <c r="I175" s="7" t="s">
        <v>166</v>
      </c>
      <c r="J175" s="2" t="str">
        <f>"('"&amp;B175&amp;"','"&amp;C175&amp;"','"&amp;D175&amp;"','"&amp;E175&amp;"','"&amp;F175&amp;"',"&amp;G175&amp;",'"&amp;H175&amp;"',"&amp;I175&amp;IF(A176="",");","),")</f>
        <v>('S2','개발본부','Y','C','SYSTEM',NOW(),'SYSTEM',NOW());</v>
      </c>
    </row>
    <row r="176" spans="1:11" x14ac:dyDescent="0.35">
      <c r="B176" s="9"/>
      <c r="D176" s="9"/>
      <c r="E176" s="8"/>
    </row>
    <row r="177" spans="1:15" x14ac:dyDescent="0.35">
      <c r="B177" s="9"/>
      <c r="D177" s="9"/>
      <c r="E177" s="8"/>
    </row>
    <row r="178" spans="1:15" x14ac:dyDescent="0.35">
      <c r="B178" s="9"/>
      <c r="D178" s="9"/>
      <c r="E178" s="8"/>
    </row>
    <row r="179" spans="1:15" x14ac:dyDescent="0.35">
      <c r="A179" s="140" t="str">
        <f>VLOOKUP(C179,table!B:D,3,FALSE)</f>
        <v>공통</v>
      </c>
      <c r="B179" s="140"/>
      <c r="C179" s="144" t="s">
        <v>28</v>
      </c>
      <c r="D179" s="144"/>
      <c r="E179" s="144"/>
      <c r="F179" s="144"/>
      <c r="G179" s="144"/>
      <c r="H179" s="144"/>
      <c r="I179" s="144"/>
      <c r="J179" s="140" t="s">
        <v>155</v>
      </c>
    </row>
    <row r="180" spans="1:15" x14ac:dyDescent="0.35">
      <c r="A180" s="140"/>
      <c r="B180" s="140"/>
      <c r="C180" s="144" t="str">
        <f>VLOOKUP(C179,table!B:D,2,FALSE)</f>
        <v>T_PSTN</v>
      </c>
      <c r="D180" s="144"/>
      <c r="E180" s="144"/>
      <c r="F180" s="144"/>
      <c r="G180" s="144"/>
      <c r="H180" s="144"/>
      <c r="I180" s="144"/>
      <c r="J180" s="140"/>
    </row>
    <row r="181" spans="1:15" x14ac:dyDescent="0.35">
      <c r="A181" s="140" t="s">
        <v>156</v>
      </c>
      <c r="B181" s="91" t="s">
        <v>101</v>
      </c>
      <c r="C181" s="6" t="s">
        <v>99</v>
      </c>
      <c r="D181" s="91" t="s">
        <v>75</v>
      </c>
      <c r="E181" s="6" t="s">
        <v>86</v>
      </c>
      <c r="F181" s="91" t="s">
        <v>57</v>
      </c>
      <c r="G181" s="6" t="s">
        <v>377</v>
      </c>
      <c r="H181" s="85" t="s">
        <v>84</v>
      </c>
      <c r="I181" s="6" t="s">
        <v>88</v>
      </c>
      <c r="J181" s="2" t="str">
        <f>"TRUNCATE TABLE "&amp;$C180&amp;";"</f>
        <v>TRUNCATE TABLE T_PSTN;</v>
      </c>
    </row>
    <row r="182" spans="1:15" x14ac:dyDescent="0.35">
      <c r="A182" s="140"/>
      <c r="B182" s="91" t="s">
        <v>102</v>
      </c>
      <c r="C182" s="6" t="s">
        <v>100</v>
      </c>
      <c r="D182" s="91" t="s">
        <v>76</v>
      </c>
      <c r="E182" s="6" t="s">
        <v>87</v>
      </c>
      <c r="F182" s="91" t="s">
        <v>58</v>
      </c>
      <c r="G182" s="6" t="s">
        <v>55</v>
      </c>
      <c r="H182" s="85" t="s">
        <v>85</v>
      </c>
      <c r="I182" s="6" t="s">
        <v>89</v>
      </c>
      <c r="J182" s="2" t="str">
        <f>"INSERT INTO "&amp;C180&amp;" ("&amp;B182&amp;","&amp;C182&amp;","&amp;D182&amp;","&amp;E182&amp;","&amp;F182&amp;","&amp;G182&amp;","&amp;H182&amp;","&amp;I182&amp;") VALUES"</f>
        <v>INSERT INTO T_PSTN (PSTN_CODE,PSTN_NM,USE_YN,MODI_SE,RGST_ID,RGST_DT,MODI_ID,MODI_DT) VALUES</v>
      </c>
    </row>
    <row r="183" spans="1:15" x14ac:dyDescent="0.35">
      <c r="A183" s="34">
        <v>1</v>
      </c>
      <c r="B183" s="11" t="s">
        <v>175</v>
      </c>
      <c r="C183" s="7" t="s">
        <v>178</v>
      </c>
      <c r="D183" s="11" t="s">
        <v>171</v>
      </c>
      <c r="E183" s="7" t="s">
        <v>170</v>
      </c>
      <c r="F183" s="11" t="s">
        <v>270</v>
      </c>
      <c r="G183" s="7" t="s">
        <v>166</v>
      </c>
      <c r="H183" s="27" t="s">
        <v>270</v>
      </c>
      <c r="I183" s="7" t="s">
        <v>166</v>
      </c>
      <c r="J183" s="2" t="str">
        <f>"('"&amp;B183&amp;"','"&amp;C183&amp;"','"&amp;D183&amp;"','"&amp;E183&amp;"','"&amp;F183&amp;"',"&amp;G183&amp;",'"&amp;H183&amp;"',"&amp;I183&amp;IF(A184="",");","),")</f>
        <v>('P1','책임','Y','C','SYSTEM',NOW(),'SYSTEM',NOW()),</v>
      </c>
    </row>
    <row r="184" spans="1:15" x14ac:dyDescent="0.35">
      <c r="A184" s="34">
        <v>2</v>
      </c>
      <c r="B184" s="11" t="s">
        <v>176</v>
      </c>
      <c r="C184" s="7" t="s">
        <v>177</v>
      </c>
      <c r="D184" s="11" t="s">
        <v>171</v>
      </c>
      <c r="E184" s="7" t="s">
        <v>170</v>
      </c>
      <c r="F184" s="11" t="s">
        <v>270</v>
      </c>
      <c r="G184" s="7" t="s">
        <v>166</v>
      </c>
      <c r="H184" s="27" t="s">
        <v>270</v>
      </c>
      <c r="I184" s="7" t="s">
        <v>166</v>
      </c>
      <c r="J184" s="2" t="str">
        <f>"('"&amp;B184&amp;"','"&amp;C184&amp;"','"&amp;D184&amp;"','"&amp;E184&amp;"','"&amp;F184&amp;"',"&amp;G184&amp;",'"&amp;H184&amp;"',"&amp;I184&amp;IF(A185="",");","),")</f>
        <v>('P2','수석','Y','C','SYSTEM',NOW(),'SYSTEM',NOW());</v>
      </c>
    </row>
    <row r="188" spans="1:15" x14ac:dyDescent="0.35">
      <c r="A188" s="145" t="s">
        <v>369</v>
      </c>
      <c r="B188" s="146"/>
      <c r="C188" s="146"/>
      <c r="D188" s="146"/>
      <c r="E188" s="146"/>
      <c r="F188" s="146"/>
      <c r="G188" s="146"/>
      <c r="H188" s="146"/>
      <c r="I188" s="146"/>
      <c r="J188" s="146"/>
      <c r="K188" s="146"/>
      <c r="L188" s="146"/>
      <c r="M188" s="146"/>
      <c r="N188" s="59"/>
    </row>
    <row r="189" spans="1:15" x14ac:dyDescent="0.35">
      <c r="A189" s="140" t="str">
        <f>VLOOKUP(C189,table!B:D,3,FALSE)</f>
        <v>관리자</v>
      </c>
      <c r="B189" s="140"/>
      <c r="C189" s="147" t="s">
        <v>979</v>
      </c>
      <c r="D189" s="148"/>
      <c r="E189" s="148"/>
      <c r="F189" s="148"/>
      <c r="G189" s="148"/>
      <c r="H189" s="148"/>
      <c r="I189" s="148"/>
      <c r="J189" s="148"/>
      <c r="K189" s="148"/>
      <c r="L189" s="148"/>
      <c r="M189" s="148"/>
      <c r="N189" s="140" t="s">
        <v>155</v>
      </c>
    </row>
    <row r="190" spans="1:15" x14ac:dyDescent="0.35">
      <c r="A190" s="140"/>
      <c r="B190" s="140"/>
      <c r="C190" s="141" t="str">
        <f>VLOOKUP(C189,table!B:D,2,FALSE)</f>
        <v>T_COMPANY</v>
      </c>
      <c r="D190" s="142"/>
      <c r="E190" s="142"/>
      <c r="F190" s="142"/>
      <c r="G190" s="142"/>
      <c r="H190" s="142"/>
      <c r="I190" s="142"/>
      <c r="J190" s="142"/>
      <c r="K190" s="142"/>
      <c r="L190" s="142"/>
      <c r="M190" s="142"/>
      <c r="N190" s="140"/>
    </row>
    <row r="191" spans="1:15" x14ac:dyDescent="0.35">
      <c r="A191" s="140" t="s">
        <v>156</v>
      </c>
      <c r="B191" s="91" t="s">
        <v>988</v>
      </c>
      <c r="C191" s="6" t="s">
        <v>981</v>
      </c>
      <c r="D191" s="91" t="s">
        <v>982</v>
      </c>
      <c r="E191" s="6" t="s">
        <v>997</v>
      </c>
      <c r="F191" s="91" t="s">
        <v>987</v>
      </c>
      <c r="G191" s="6" t="s">
        <v>983</v>
      </c>
      <c r="H191" s="85" t="s">
        <v>994</v>
      </c>
      <c r="I191" s="6" t="s">
        <v>0</v>
      </c>
      <c r="J191" s="6" t="s">
        <v>444</v>
      </c>
      <c r="K191" s="6" t="s">
        <v>57</v>
      </c>
      <c r="L191" s="6" t="s">
        <v>377</v>
      </c>
      <c r="M191" s="6" t="s">
        <v>84</v>
      </c>
      <c r="N191" s="6" t="s">
        <v>88</v>
      </c>
      <c r="O191" s="2" t="str">
        <f>"TRUNCATE TABLE "&amp;$C190&amp;";"</f>
        <v>TRUNCATE TABLE T_COMPANY;</v>
      </c>
    </row>
    <row r="192" spans="1:15" x14ac:dyDescent="0.35">
      <c r="A192" s="140"/>
      <c r="B192" s="91" t="s">
        <v>989</v>
      </c>
      <c r="C192" s="6" t="s">
        <v>557</v>
      </c>
      <c r="D192" s="91" t="s">
        <v>986</v>
      </c>
      <c r="E192" s="6" t="s">
        <v>993</v>
      </c>
      <c r="F192" s="91" t="s">
        <v>998</v>
      </c>
      <c r="G192" s="6" t="s">
        <v>990</v>
      </c>
      <c r="H192" s="85" t="s">
        <v>995</v>
      </c>
      <c r="I192" s="6" t="s">
        <v>992</v>
      </c>
      <c r="J192" s="6" t="s">
        <v>600</v>
      </c>
      <c r="K192" s="6" t="s">
        <v>58</v>
      </c>
      <c r="L192" s="6" t="s">
        <v>55</v>
      </c>
      <c r="M192" s="6" t="s">
        <v>85</v>
      </c>
      <c r="N192" s="6" t="s">
        <v>89</v>
      </c>
      <c r="O192" s="2" t="str">
        <f>"INSERT INTO "&amp;C190&amp;" ("&amp;B192&amp;","&amp;C192&amp;","&amp;D192&amp;","&amp;E192&amp;","&amp;F192&amp;","&amp;G192&amp;","&amp;H192&amp;","&amp;I192&amp;","&amp;J192&amp;","&amp;K192&amp;","&amp;L192&amp;","&amp;M192&amp;","&amp;N192&amp;") VALUES"</f>
        <v>INSERT INTO T_COMPANY (COMPANY_ID,COMPANY_CODE,COMPANY_NO,TELEPHONE_NO,COMPANY_NM,ADDRESS,COMPANY_DSC,NOTE,USE_YN,RGST_ID,RGST_DT,MODI_ID,MODI_DT) VALUES</v>
      </c>
    </row>
    <row r="193" spans="1:31" x14ac:dyDescent="0.35">
      <c r="A193" s="34">
        <v>1</v>
      </c>
      <c r="B193" s="11" t="s">
        <v>999</v>
      </c>
      <c r="C193" s="7" t="s">
        <v>1101</v>
      </c>
      <c r="D193" s="11" t="s">
        <v>1004</v>
      </c>
      <c r="E193" s="7" t="s">
        <v>1007</v>
      </c>
      <c r="F193" s="11" t="s">
        <v>1102</v>
      </c>
      <c r="G193" s="7" t="s">
        <v>1011</v>
      </c>
      <c r="H193" s="27" t="s">
        <v>1103</v>
      </c>
      <c r="I193" s="7"/>
      <c r="J193" s="7" t="s">
        <v>171</v>
      </c>
      <c r="K193" s="7" t="s">
        <v>270</v>
      </c>
      <c r="L193" s="7" t="s">
        <v>158</v>
      </c>
      <c r="M193" s="7" t="s">
        <v>270</v>
      </c>
      <c r="N193" s="7" t="s">
        <v>158</v>
      </c>
      <c r="O193" s="2" t="str">
        <f>"('"&amp;B193&amp;"','"&amp;C193&amp;"','"&amp;D193&amp;"','"&amp;E193&amp;"','"&amp;F193&amp;"','"&amp;G193&amp;"','"&amp;H193&amp;"',"&amp;IF(I193="","NULL","'"&amp;I193&amp;"'")&amp;",'"&amp;J193&amp;"','"&amp;K193&amp;"',"&amp;L193&amp;",'"&amp;M193&amp;"',"&amp;N193&amp;IF(B194="",");","),")</f>
        <v>('CP00001','PPLUS','123-45-67890','02-123-45678','피플러스','서울','피플러스',NULL,'Y','SYSTEM',NOW(),'SYSTEM',NOW()),</v>
      </c>
    </row>
    <row r="194" spans="1:31" x14ac:dyDescent="0.35">
      <c r="A194" s="34">
        <v>2</v>
      </c>
      <c r="B194" s="11" t="s">
        <v>1000</v>
      </c>
      <c r="C194" s="7" t="s">
        <v>1002</v>
      </c>
      <c r="D194" s="11" t="s">
        <v>1005</v>
      </c>
      <c r="E194" s="7" t="s">
        <v>1008</v>
      </c>
      <c r="F194" s="11" t="s">
        <v>1009</v>
      </c>
      <c r="G194" s="7" t="s">
        <v>1012</v>
      </c>
      <c r="H194" s="27" t="s">
        <v>1104</v>
      </c>
      <c r="I194" s="7"/>
      <c r="J194" s="7" t="s">
        <v>171</v>
      </c>
      <c r="K194" s="7" t="s">
        <v>270</v>
      </c>
      <c r="L194" s="7" t="s">
        <v>158</v>
      </c>
      <c r="M194" s="7" t="s">
        <v>270</v>
      </c>
      <c r="N194" s="7" t="s">
        <v>158</v>
      </c>
      <c r="O194" s="2" t="str">
        <f>"('"&amp;B194&amp;"','"&amp;C194&amp;"','"&amp;D194&amp;"','"&amp;E194&amp;"','"&amp;F194&amp;"','"&amp;G194&amp;"','"&amp;H194&amp;"',"&amp;IF(I194="","NULL","'"&amp;I194&amp;"'")&amp;",'"&amp;J194&amp;"','"&amp;K194&amp;"',"&amp;L194&amp;",'"&amp;M194&amp;"',"&amp;N194&amp;IF(B195="",");","),")</f>
        <v>('CP00002','DTCOMPANY','999-18-34634','010-3454-1235','디티컴퍼니㈜','부산','샘플 회사',NULL,'Y','SYSTEM',NOW(),'SYSTEM',NOW()),</v>
      </c>
    </row>
    <row r="195" spans="1:31" x14ac:dyDescent="0.35">
      <c r="A195" s="34">
        <v>3</v>
      </c>
      <c r="B195" s="11" t="s">
        <v>1001</v>
      </c>
      <c r="C195" s="7" t="s">
        <v>1003</v>
      </c>
      <c r="D195" s="11" t="s">
        <v>1006</v>
      </c>
      <c r="E195" s="7"/>
      <c r="F195" s="11" t="s">
        <v>1010</v>
      </c>
      <c r="G195" s="7"/>
      <c r="H195" s="27" t="s">
        <v>1105</v>
      </c>
      <c r="I195" s="7"/>
      <c r="J195" s="7" t="s">
        <v>171</v>
      </c>
      <c r="K195" s="7" t="s">
        <v>270</v>
      </c>
      <c r="L195" s="7" t="s">
        <v>158</v>
      </c>
      <c r="M195" s="7" t="s">
        <v>270</v>
      </c>
      <c r="N195" s="7" t="s">
        <v>158</v>
      </c>
      <c r="O195" s="2" t="str">
        <f>"('"&amp;B195&amp;"','"&amp;C195&amp;"','"&amp;D195&amp;"','"&amp;E195&amp;"','"&amp;F195&amp;"','"&amp;G194&amp;"','"&amp;H195&amp;"',"&amp;IF(I195="","NULL","'"&amp;I195&amp;"'")&amp;",'"&amp;J195&amp;"','"&amp;K195&amp;"',"&amp;L195&amp;",'"&amp;M195&amp;"',"&amp;N195&amp;IF(B196="",");","),")</f>
        <v>('CP00003','PCT','554-13-45675','','주식회사 피씨티','부산','샘플 회사',NULL,'Y','SYSTEM',NOW(),'SYSTEM',NOW());</v>
      </c>
    </row>
    <row r="196" spans="1:31" x14ac:dyDescent="0.35">
      <c r="C196" s="8"/>
    </row>
    <row r="197" spans="1:31" s="26" customFormat="1" x14ac:dyDescent="0.35">
      <c r="A197" s="48"/>
      <c r="B197" s="48"/>
      <c r="C197" s="8"/>
      <c r="D197" s="48"/>
      <c r="F197" s="48"/>
      <c r="H197" s="49"/>
    </row>
    <row r="198" spans="1:31" x14ac:dyDescent="0.35">
      <c r="C198" s="8"/>
    </row>
    <row r="199" spans="1:31" x14ac:dyDescent="0.35">
      <c r="A199" s="145" t="s">
        <v>369</v>
      </c>
      <c r="B199" s="146"/>
      <c r="C199" s="146"/>
      <c r="D199" s="146"/>
      <c r="E199" s="146"/>
      <c r="F199" s="146"/>
      <c r="G199" s="146"/>
      <c r="H199" s="146"/>
      <c r="I199" s="146"/>
      <c r="J199" s="146"/>
      <c r="K199" s="146"/>
      <c r="L199" s="146"/>
      <c r="M199" s="146"/>
      <c r="N199" s="146"/>
      <c r="O199" s="146"/>
      <c r="P199" s="146"/>
      <c r="Q199" s="146"/>
      <c r="R199" s="146"/>
      <c r="S199" s="146"/>
      <c r="T199" s="146"/>
      <c r="U199" s="146"/>
      <c r="V199" s="146"/>
      <c r="W199" s="146"/>
      <c r="X199" s="146"/>
      <c r="Y199" s="146"/>
      <c r="Z199" s="146"/>
      <c r="AA199" s="146"/>
      <c r="AB199" s="146"/>
      <c r="AC199" s="146"/>
    </row>
    <row r="200" spans="1:31" x14ac:dyDescent="0.35">
      <c r="A200" s="140" t="str">
        <f>VLOOKUP(C200,table!B:D,3,FALSE)</f>
        <v>공통</v>
      </c>
      <c r="B200" s="140"/>
      <c r="C200" s="147" t="s">
        <v>24</v>
      </c>
      <c r="D200" s="148"/>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148"/>
      <c r="AB200" s="149"/>
      <c r="AC200" s="140" t="s">
        <v>155</v>
      </c>
    </row>
    <row r="201" spans="1:31" x14ac:dyDescent="0.35">
      <c r="A201" s="140"/>
      <c r="B201" s="140"/>
      <c r="C201" s="147" t="str">
        <f>VLOOKUP(C200,table!B:D,2,FALSE)</f>
        <v>T_USER</v>
      </c>
      <c r="D201" s="148"/>
      <c r="E201" s="148"/>
      <c r="F201" s="148"/>
      <c r="G201" s="148"/>
      <c r="H201" s="148"/>
      <c r="I201" s="148"/>
      <c r="J201" s="148"/>
      <c r="K201" s="148"/>
      <c r="L201" s="148"/>
      <c r="M201" s="148"/>
      <c r="N201" s="148"/>
      <c r="O201" s="148"/>
      <c r="P201" s="148"/>
      <c r="Q201" s="148"/>
      <c r="R201" s="148"/>
      <c r="S201" s="148"/>
      <c r="T201" s="148"/>
      <c r="U201" s="148"/>
      <c r="V201" s="148"/>
      <c r="W201" s="148"/>
      <c r="X201" s="148"/>
      <c r="Y201" s="148"/>
      <c r="Z201" s="148"/>
      <c r="AA201" s="148"/>
      <c r="AB201" s="149"/>
      <c r="AC201" s="140"/>
    </row>
    <row r="202" spans="1:31" x14ac:dyDescent="0.35">
      <c r="A202" s="140" t="s">
        <v>2</v>
      </c>
      <c r="B202" s="91" t="s">
        <v>78</v>
      </c>
      <c r="C202" s="6" t="s">
        <v>80</v>
      </c>
      <c r="D202" s="91" t="s">
        <v>751</v>
      </c>
      <c r="E202" s="6" t="s">
        <v>101</v>
      </c>
      <c r="F202" s="91" t="s">
        <v>101</v>
      </c>
      <c r="G202" s="6" t="s">
        <v>101</v>
      </c>
      <c r="H202" s="85" t="s">
        <v>73</v>
      </c>
      <c r="I202" s="6" t="s">
        <v>69</v>
      </c>
      <c r="J202" s="6" t="s">
        <v>43</v>
      </c>
      <c r="K202" s="6" t="s">
        <v>111</v>
      </c>
      <c r="L202" s="6" t="s">
        <v>148</v>
      </c>
      <c r="M202" s="6" t="s">
        <v>162</v>
      </c>
      <c r="N202" s="6" t="s">
        <v>90</v>
      </c>
      <c r="O202" s="6" t="s">
        <v>97</v>
      </c>
      <c r="P202" s="6" t="s">
        <v>710</v>
      </c>
      <c r="Q202" s="6" t="s">
        <v>529</v>
      </c>
      <c r="R202" s="6" t="s">
        <v>531</v>
      </c>
      <c r="S202" s="6" t="s">
        <v>533</v>
      </c>
      <c r="T202" s="6" t="s">
        <v>535</v>
      </c>
      <c r="U202" s="6" t="s">
        <v>537</v>
      </c>
      <c r="V202" s="6" t="s">
        <v>539</v>
      </c>
      <c r="W202" s="6" t="s">
        <v>75</v>
      </c>
      <c r="X202" s="6" t="s">
        <v>758</v>
      </c>
      <c r="Y202" s="6" t="s">
        <v>752</v>
      </c>
      <c r="Z202" s="6" t="s">
        <v>86</v>
      </c>
      <c r="AA202" s="6" t="s">
        <v>57</v>
      </c>
      <c r="AB202" s="6" t="s">
        <v>377</v>
      </c>
      <c r="AC202" s="6" t="s">
        <v>84</v>
      </c>
      <c r="AD202" s="6" t="s">
        <v>88</v>
      </c>
      <c r="AE202" s="2" t="str">
        <f>"TRUNCATE TABLE "&amp;$C201&amp;";"</f>
        <v>TRUNCATE TABLE T_USER;</v>
      </c>
    </row>
    <row r="203" spans="1:31" x14ac:dyDescent="0.35">
      <c r="A203" s="140"/>
      <c r="B203" s="91" t="s">
        <v>79</v>
      </c>
      <c r="C203" s="6" t="s">
        <v>81</v>
      </c>
      <c r="D203" s="91" t="s">
        <v>754</v>
      </c>
      <c r="E203" s="6" t="s">
        <v>1070</v>
      </c>
      <c r="F203" s="91" t="s">
        <v>1071</v>
      </c>
      <c r="G203" s="6" t="s">
        <v>102</v>
      </c>
      <c r="H203" s="85" t="s">
        <v>74</v>
      </c>
      <c r="I203" s="6" t="s">
        <v>70</v>
      </c>
      <c r="J203" s="6" t="s">
        <v>44</v>
      </c>
      <c r="K203" s="6" t="s">
        <v>112</v>
      </c>
      <c r="L203" s="6" t="s">
        <v>161</v>
      </c>
      <c r="M203" s="6" t="s">
        <v>59</v>
      </c>
      <c r="N203" s="6" t="s">
        <v>91</v>
      </c>
      <c r="O203" s="6" t="s">
        <v>98</v>
      </c>
      <c r="P203" s="6" t="s">
        <v>711</v>
      </c>
      <c r="Q203" s="6" t="s">
        <v>530</v>
      </c>
      <c r="R203" s="6" t="s">
        <v>532</v>
      </c>
      <c r="S203" s="6" t="s">
        <v>534</v>
      </c>
      <c r="T203" s="6" t="s">
        <v>536</v>
      </c>
      <c r="U203" s="6" t="s">
        <v>538</v>
      </c>
      <c r="V203" s="6" t="s">
        <v>540</v>
      </c>
      <c r="W203" s="6" t="s">
        <v>76</v>
      </c>
      <c r="X203" s="6" t="s">
        <v>756</v>
      </c>
      <c r="Y203" s="6" t="s">
        <v>755</v>
      </c>
      <c r="Z203" s="6" t="s">
        <v>87</v>
      </c>
      <c r="AA203" s="6" t="s">
        <v>58</v>
      </c>
      <c r="AB203" s="6" t="s">
        <v>55</v>
      </c>
      <c r="AC203" s="6" t="s">
        <v>85</v>
      </c>
      <c r="AD203" s="6" t="s">
        <v>89</v>
      </c>
      <c r="AE203" s="2" t="str">
        <f>"INSERT INTO "&amp;C201&amp;" ("&amp;B203&amp;","&amp;C203&amp;","&amp;D203&amp;","&amp;E203&amp;","&amp;F203&amp;","&amp;G203&amp;","&amp;H203&amp;","&amp;I203&amp;","&amp;J203&amp;","&amp;K203&amp;","&amp;L203&amp;","&amp;M203&amp;","&amp;N203&amp;","&amp;O203&amp;","&amp;P203&amp;","&amp;Q203&amp;","&amp;R203&amp;","&amp;S203&amp;","&amp;T203&amp;","&amp;U203&amp;","&amp;V203&amp;","&amp;W203&amp;","&amp;X203&amp;","&amp;Y203&amp;","&amp;Z203&amp;","&amp;AA203&amp;","&amp;AB203&amp;","&amp;AC203&amp;","&amp;AD203&amp;") VALUES"</f>
        <v>INSERT INTO T_USER (USER_ID,USER_NM,PASSWORD,EMAIL,PHONE,PSTN_CODE,DEPT_CODE,HDEPT_CODE,ADOF_DEPT_CODE,COMPANY_CODE,DUTY_SE,LAST_LOG_DT,START_DT,END_DT,DT_LIMIT_YN,FILE_URL,MGR_SYS_ENV,USER_SYS_HOME,USER_SYS_ENV,BF_DEPT_CODE,DEPT_UPDT_DT,USE_YN,PASS_INIT,PASS_ERROR,MODI_SE,RGST_ID,RGST_DT,MODI_ID,MODI_DT) VALUES</v>
      </c>
    </row>
    <row r="204" spans="1:31" x14ac:dyDescent="0.35">
      <c r="A204" s="34">
        <v>1</v>
      </c>
      <c r="B204" s="11" t="s">
        <v>270</v>
      </c>
      <c r="C204" s="7" t="s">
        <v>543</v>
      </c>
      <c r="D204" s="11" t="s">
        <v>1106</v>
      </c>
      <c r="E204" s="5" t="s">
        <v>1074</v>
      </c>
      <c r="F204" s="11" t="s">
        <v>1075</v>
      </c>
      <c r="G204" s="7" t="s">
        <v>176</v>
      </c>
      <c r="H204" s="27" t="s">
        <v>163</v>
      </c>
      <c r="I204" s="7" t="s">
        <v>167</v>
      </c>
      <c r="J204" s="7"/>
      <c r="K204" s="7" t="s">
        <v>1101</v>
      </c>
      <c r="L204" s="7" t="s">
        <v>172</v>
      </c>
      <c r="M204" s="11" t="s">
        <v>1107</v>
      </c>
      <c r="N204" s="7" t="s">
        <v>189</v>
      </c>
      <c r="O204" s="7" t="s">
        <v>190</v>
      </c>
      <c r="P204" s="32" t="s">
        <v>172</v>
      </c>
      <c r="Q204" s="2"/>
      <c r="R204" s="7"/>
      <c r="S204" s="7"/>
      <c r="T204" s="7"/>
      <c r="U204" s="7"/>
      <c r="V204" s="7"/>
      <c r="W204" s="7" t="s">
        <v>171</v>
      </c>
      <c r="X204" s="7"/>
      <c r="Y204" s="7"/>
      <c r="Z204" s="7" t="s">
        <v>541</v>
      </c>
      <c r="AA204" s="7" t="s">
        <v>270</v>
      </c>
      <c r="AB204" s="7" t="s">
        <v>158</v>
      </c>
      <c r="AC204" s="7" t="s">
        <v>270</v>
      </c>
      <c r="AD204" s="7" t="s">
        <v>158</v>
      </c>
      <c r="AE204" s="2" t="str">
        <f>"('"&amp;B204&amp;"','"&amp;C204&amp;"',"&amp;IF(D204="","SHA2('pplus!1',256)","SHA2('"&amp;D204&amp;"',256)")&amp;",'"&amp;E204&amp;"','"&amp;F204&amp;"','"&amp;G204&amp;"','"&amp;H204&amp;"','"&amp;I204&amp;"',"&amp;IF(J204="","NULL","'"&amp;J204&amp;"'")&amp;",'"&amp;K204&amp;"','"&amp;L204&amp;"',"&amp;IF(M204="","NULL","DATE_FORMAT('"&amp;M204&amp;"','%Y-%m-%d %T')")&amp;","&amp;IF(N204="","NULL","DATE_FORMAT('"&amp;N204&amp;"','%Y-%m-%d')")&amp;","&amp;IF(O203="","NULL","DATE_FORMAT('"&amp;O204&amp;"','%Y-%m-%d')")&amp;","&amp;IF(P204="","NULL","'"&amp;P204&amp;"'")&amp;","&amp;IF(Q204="","NULL","'"&amp;Q204&amp;"'")&amp;","&amp;IF(R204="","NULL","'"&amp;R204&amp;"'")&amp;","&amp;IF(S204="","NULL","'"&amp;S204&amp;"'")&amp;","&amp;IF(T204="","NULL","'"&amp;T204&amp;"'")&amp;","&amp;IF(U204="","NULL","'"&amp;U204&amp;"'")&amp;","&amp;IF(V204="","NULL","'"&amp;V204&amp;"'")&amp;",'"&amp;W204&amp;"',"&amp;IF(X204="","'Y'","'"&amp;X204&amp;"'")&amp;","&amp;IF(Y204="","0","'"&amp;Y204&amp;"'")&amp;",'"&amp;Z204&amp;"','"&amp;AA204&amp;"',"&amp;AB204&amp;",'"&amp;AC204&amp;"',"&amp;AD204&amp;IF(A206="",");","),")</f>
        <v>('SYSTEM','시스템',SHA2('pplus!1',256),'system@pplus.com','02-000-0000','P2','D1','S1',NULL,'PPLUS','N',DATE_FORMAT('2021-12-16','%Y-%m-%d %T'),DATE_FORMAT('2020-11-01','%Y-%m-%d'),DATE_FORMAT('2021-12-31','%Y-%m-%d'),'N',NULL,NULL,NULL,NULL,NULL,NULL,'Y','Y',0,'R','SYSTEM',NOW(),'SYSTEM',NOW()),</v>
      </c>
    </row>
    <row r="205" spans="1:31" x14ac:dyDescent="0.35">
      <c r="A205" s="34">
        <v>2</v>
      </c>
      <c r="B205" s="11" t="s">
        <v>327</v>
      </c>
      <c r="C205" s="7" t="s">
        <v>544</v>
      </c>
      <c r="D205" s="11" t="s">
        <v>1106</v>
      </c>
      <c r="E205" s="5" t="s">
        <v>1073</v>
      </c>
      <c r="F205" s="11" t="s">
        <v>1077</v>
      </c>
      <c r="G205" s="7" t="s">
        <v>176</v>
      </c>
      <c r="H205" s="27" t="s">
        <v>163</v>
      </c>
      <c r="I205" s="7" t="s">
        <v>167</v>
      </c>
      <c r="J205" s="7"/>
      <c r="K205" s="7" t="s">
        <v>1101</v>
      </c>
      <c r="L205" s="7" t="s">
        <v>171</v>
      </c>
      <c r="M205" s="11" t="s">
        <v>1107</v>
      </c>
      <c r="N205" s="7" t="s">
        <v>189</v>
      </c>
      <c r="O205" s="7" t="s">
        <v>190</v>
      </c>
      <c r="P205" s="7" t="s">
        <v>172</v>
      </c>
      <c r="Q205" s="2"/>
      <c r="R205" s="7"/>
      <c r="S205" s="7"/>
      <c r="T205" s="7"/>
      <c r="U205" s="7"/>
      <c r="V205" s="7"/>
      <c r="W205" s="7" t="s">
        <v>171</v>
      </c>
      <c r="X205" s="7"/>
      <c r="Y205" s="7"/>
      <c r="Z205" s="7" t="s">
        <v>541</v>
      </c>
      <c r="AA205" s="7" t="s">
        <v>270</v>
      </c>
      <c r="AB205" s="7" t="s">
        <v>158</v>
      </c>
      <c r="AC205" s="7" t="s">
        <v>270</v>
      </c>
      <c r="AD205" s="7" t="s">
        <v>158</v>
      </c>
      <c r="AE205" s="2" t="str">
        <f t="shared" ref="AE205:AE223" si="4">"('"&amp;B205&amp;"','"&amp;C205&amp;"',"&amp;IF(D205="","SHA2('pplus!1',256)","SHA2('"&amp;D205&amp;"',256)")&amp;",'"&amp;E205&amp;"','"&amp;F205&amp;"','"&amp;G205&amp;"','"&amp;H205&amp;"','"&amp;I205&amp;"',"&amp;IF(J205="","NULL","'"&amp;J205&amp;"'")&amp;",'"&amp;K205&amp;"','"&amp;L205&amp;"',"&amp;IF(M205="","NULL","DATE_FORMAT('"&amp;M205&amp;"','%Y-%m-%d %T')")&amp;","&amp;IF(N205="","NULL","DATE_FORMAT('"&amp;N205&amp;"','%Y-%m-%d')")&amp;","&amp;IF(O204="","NULL","DATE_FORMAT('"&amp;O205&amp;"','%Y-%m-%d')")&amp;","&amp;IF(P205="","NULL","'"&amp;P205&amp;"'")&amp;","&amp;IF(Q205="","NULL","'"&amp;Q205&amp;"'")&amp;","&amp;IF(R205="","NULL","'"&amp;R205&amp;"'")&amp;","&amp;IF(S205="","NULL","'"&amp;S205&amp;"'")&amp;","&amp;IF(T205="","NULL","'"&amp;T205&amp;"'")&amp;","&amp;IF(U205="","NULL","'"&amp;U205&amp;"'")&amp;","&amp;IF(V205="","NULL","'"&amp;V205&amp;"'")&amp;",'"&amp;W205&amp;"',"&amp;IF(X205="","'Y'","'"&amp;X205&amp;"'")&amp;","&amp;IF(Y205="","0","'"&amp;Y205&amp;"'")&amp;",'"&amp;Z205&amp;"','"&amp;AA205&amp;"',"&amp;AB205&amp;",'"&amp;AC205&amp;"',"&amp;AD205&amp;IF(A207="",");","),")</f>
        <v>('admin','관리자',SHA2('pplus!1',256),'admin@pplus.com','010-9999-0000','P2','D1','S1',NULL,'PPLUS','Y',DATE_FORMAT('2021-12-16','%Y-%m-%d %T'),DATE_FORMAT('2020-11-01','%Y-%m-%d'),DATE_FORMAT('2021-12-31','%Y-%m-%d'),'N',NULL,NULL,NULL,NULL,NULL,NULL,'Y','Y',0,'R','SYSTEM',NOW(),'SYSTEM',NOW()),</v>
      </c>
    </row>
    <row r="206" spans="1:31" s="26" customFormat="1" x14ac:dyDescent="0.35">
      <c r="A206" s="34">
        <v>3</v>
      </c>
      <c r="B206" s="11" t="s">
        <v>1067</v>
      </c>
      <c r="C206" s="7" t="s">
        <v>544</v>
      </c>
      <c r="D206" s="11" t="s">
        <v>293</v>
      </c>
      <c r="E206" s="5" t="s">
        <v>1072</v>
      </c>
      <c r="F206" s="11" t="s">
        <v>1076</v>
      </c>
      <c r="G206" s="7" t="s">
        <v>176</v>
      </c>
      <c r="H206" s="27" t="s">
        <v>163</v>
      </c>
      <c r="I206" s="7" t="s">
        <v>167</v>
      </c>
      <c r="J206" s="7"/>
      <c r="K206" s="7" t="s">
        <v>1101</v>
      </c>
      <c r="L206" s="7" t="s">
        <v>171</v>
      </c>
      <c r="M206" s="11" t="s">
        <v>1107</v>
      </c>
      <c r="N206" s="7" t="s">
        <v>189</v>
      </c>
      <c r="O206" s="7" t="s">
        <v>190</v>
      </c>
      <c r="P206" s="7" t="s">
        <v>172</v>
      </c>
      <c r="Q206" s="2"/>
      <c r="R206" s="7"/>
      <c r="S206" s="7"/>
      <c r="T206" s="7"/>
      <c r="U206" s="7"/>
      <c r="V206" s="7"/>
      <c r="W206" s="7" t="s">
        <v>171</v>
      </c>
      <c r="X206" s="7"/>
      <c r="Y206" s="7"/>
      <c r="Z206" s="7" t="s">
        <v>541</v>
      </c>
      <c r="AA206" s="7" t="s">
        <v>270</v>
      </c>
      <c r="AB206" s="7" t="s">
        <v>158</v>
      </c>
      <c r="AC206" s="7" t="s">
        <v>270</v>
      </c>
      <c r="AD206" s="7" t="s">
        <v>158</v>
      </c>
      <c r="AE206" s="2" t="str">
        <f t="shared" si="4"/>
        <v>('jinix55','관리자',SHA2('1',256),'jinix55@gmail.com','010-5327-3000','P2','D1','S1',NULL,'PPLUS','Y',DATE_FORMAT('2021-12-16','%Y-%m-%d %T'),DATE_FORMAT('2020-11-01','%Y-%m-%d'),DATE_FORMAT('2021-12-31','%Y-%m-%d'),'N',NULL,NULL,NULL,NULL,NULL,NULL,'Y','Y',0,'R','SYSTEM',NOW(),'SYSTEM',NOW()),</v>
      </c>
    </row>
    <row r="207" spans="1:31" x14ac:dyDescent="0.35">
      <c r="A207" s="34">
        <v>3</v>
      </c>
      <c r="B207" s="11" t="s">
        <v>328</v>
      </c>
      <c r="C207" s="7" t="s">
        <v>179</v>
      </c>
      <c r="D207" s="11"/>
      <c r="E207" s="2" t="str">
        <f>B207&amp;"@pplus.com"</f>
        <v>test11@pplus.com</v>
      </c>
      <c r="F207" s="11" t="s">
        <v>1078</v>
      </c>
      <c r="G207" s="7" t="s">
        <v>176</v>
      </c>
      <c r="H207" s="27" t="s">
        <v>163</v>
      </c>
      <c r="I207" s="7" t="s">
        <v>167</v>
      </c>
      <c r="J207" s="7" t="s">
        <v>164</v>
      </c>
      <c r="K207" s="7" t="s">
        <v>1101</v>
      </c>
      <c r="L207" s="7" t="s">
        <v>171</v>
      </c>
      <c r="M207" s="11" t="s">
        <v>1107</v>
      </c>
      <c r="N207" s="7" t="s">
        <v>189</v>
      </c>
      <c r="O207" s="7" t="s">
        <v>190</v>
      </c>
      <c r="P207" s="32" t="s">
        <v>171</v>
      </c>
      <c r="Q207" s="2"/>
      <c r="R207" s="7"/>
      <c r="S207" s="7"/>
      <c r="T207" s="7"/>
      <c r="U207" s="7"/>
      <c r="V207" s="7"/>
      <c r="W207" s="7" t="s">
        <v>171</v>
      </c>
      <c r="X207" s="7"/>
      <c r="Y207" s="7"/>
      <c r="Z207" s="7" t="s">
        <v>541</v>
      </c>
      <c r="AA207" s="7" t="s">
        <v>270</v>
      </c>
      <c r="AB207" s="7" t="s">
        <v>158</v>
      </c>
      <c r="AC207" s="7" t="s">
        <v>270</v>
      </c>
      <c r="AD207" s="7" t="s">
        <v>158</v>
      </c>
      <c r="AE207" s="2" t="str">
        <f t="shared" si="4"/>
        <v>('test11','테스트11',SHA2('pplus!1',256),'test11@pplus.com','010-9999-0001','P2','D1','S1','D2','PPLUS','Y',DATE_FORMAT('2021-12-16','%Y-%m-%d %T'),DATE_FORMAT('2020-11-01','%Y-%m-%d'),DATE_FORMAT('2021-12-31','%Y-%m-%d'),'Y',NULL,NULL,NULL,NULL,NULL,NULL,'Y','Y',0,'R','SYSTEM',NOW(),'SYSTEM',NOW()),</v>
      </c>
    </row>
    <row r="208" spans="1:31" x14ac:dyDescent="0.35">
      <c r="A208" s="34">
        <v>4</v>
      </c>
      <c r="B208" s="11" t="s">
        <v>329</v>
      </c>
      <c r="C208" s="7" t="s">
        <v>180</v>
      </c>
      <c r="D208" s="11"/>
      <c r="E208" s="2" t="str">
        <f t="shared" ref="E208:E223" si="5">B208&amp;"@pplus.com"</f>
        <v>test12@pplus.com</v>
      </c>
      <c r="F208" s="11" t="s">
        <v>1079</v>
      </c>
      <c r="G208" s="7" t="s">
        <v>175</v>
      </c>
      <c r="H208" s="27" t="s">
        <v>163</v>
      </c>
      <c r="I208" s="7" t="s">
        <v>167</v>
      </c>
      <c r="J208" s="7"/>
      <c r="K208" s="7" t="s">
        <v>1068</v>
      </c>
      <c r="L208" s="7" t="s">
        <v>171</v>
      </c>
      <c r="M208" s="11" t="s">
        <v>1107</v>
      </c>
      <c r="N208" s="7" t="s">
        <v>189</v>
      </c>
      <c r="O208" s="7" t="s">
        <v>190</v>
      </c>
      <c r="P208" s="32" t="s">
        <v>171</v>
      </c>
      <c r="Q208" s="2"/>
      <c r="R208" s="7"/>
      <c r="S208" s="7"/>
      <c r="T208" s="7"/>
      <c r="U208" s="7"/>
      <c r="V208" s="7"/>
      <c r="W208" s="7" t="s">
        <v>171</v>
      </c>
      <c r="X208" s="7"/>
      <c r="Y208" s="7"/>
      <c r="Z208" s="7" t="s">
        <v>541</v>
      </c>
      <c r="AA208" s="7" t="s">
        <v>270</v>
      </c>
      <c r="AB208" s="7" t="s">
        <v>158</v>
      </c>
      <c r="AC208" s="7" t="s">
        <v>270</v>
      </c>
      <c r="AD208" s="7" t="s">
        <v>158</v>
      </c>
      <c r="AE208" s="2" t="str">
        <f t="shared" si="4"/>
        <v>('test12','테스트12',SHA2('pplus!1',256),'test12@pplus.com','010-9999-0002','P1','D1','S1',NULL,'DTCOMPANY','Y',DATE_FORMAT('2021-12-16','%Y-%m-%d %T'),DATE_FORMAT('2020-11-01','%Y-%m-%d'),DATE_FORMAT('2021-12-31','%Y-%m-%d'),'Y',NULL,NULL,NULL,NULL,NULL,NULL,'Y','Y',0,'R','SYSTEM',NOW(),'SYSTEM',NOW()),</v>
      </c>
    </row>
    <row r="209" spans="1:31" x14ac:dyDescent="0.35">
      <c r="A209" s="34">
        <v>5</v>
      </c>
      <c r="B209" s="11" t="s">
        <v>338</v>
      </c>
      <c r="C209" s="7" t="s">
        <v>341</v>
      </c>
      <c r="D209" s="11"/>
      <c r="E209" s="2" t="str">
        <f t="shared" si="5"/>
        <v>test13@pplus.com</v>
      </c>
      <c r="F209" s="11" t="s">
        <v>1080</v>
      </c>
      <c r="G209" s="7" t="s">
        <v>175</v>
      </c>
      <c r="H209" s="27" t="s">
        <v>163</v>
      </c>
      <c r="I209" s="7" t="s">
        <v>167</v>
      </c>
      <c r="J209" s="7"/>
      <c r="K209" s="7" t="s">
        <v>1069</v>
      </c>
      <c r="L209" s="7" t="s">
        <v>172</v>
      </c>
      <c r="M209" s="11" t="s">
        <v>1107</v>
      </c>
      <c r="N209" s="7" t="s">
        <v>189</v>
      </c>
      <c r="O209" s="7" t="s">
        <v>190</v>
      </c>
      <c r="P209" s="32" t="s">
        <v>171</v>
      </c>
      <c r="Q209" s="2"/>
      <c r="R209" s="7"/>
      <c r="S209" s="7"/>
      <c r="T209" s="7"/>
      <c r="U209" s="7"/>
      <c r="V209" s="7"/>
      <c r="W209" s="7" t="s">
        <v>171</v>
      </c>
      <c r="X209" s="7"/>
      <c r="Y209" s="7"/>
      <c r="Z209" s="7" t="s">
        <v>541</v>
      </c>
      <c r="AA209" s="7" t="s">
        <v>270</v>
      </c>
      <c r="AB209" s="7" t="s">
        <v>158</v>
      </c>
      <c r="AC209" s="7" t="s">
        <v>270</v>
      </c>
      <c r="AD209" s="7" t="s">
        <v>158</v>
      </c>
      <c r="AE209" s="2" t="str">
        <f t="shared" si="4"/>
        <v>('test13','테스트13',SHA2('pplus!1',256),'test13@pplus.com','010-9999-0003','P1','D1','S1',NULL,'PCT','N',DATE_FORMAT('2021-12-16','%Y-%m-%d %T'),DATE_FORMAT('2020-11-01','%Y-%m-%d'),DATE_FORMAT('2021-12-31','%Y-%m-%d'),'Y',NULL,NULL,NULL,NULL,NULL,NULL,'Y','Y',0,'R','SYSTEM',NOW(),'SYSTEM',NOW()),</v>
      </c>
    </row>
    <row r="210" spans="1:31" x14ac:dyDescent="0.35">
      <c r="A210" s="34">
        <v>6</v>
      </c>
      <c r="B210" s="11" t="s">
        <v>339</v>
      </c>
      <c r="C210" s="7" t="s">
        <v>342</v>
      </c>
      <c r="D210" s="11"/>
      <c r="E210" s="2" t="str">
        <f t="shared" si="5"/>
        <v>test14@pplus.com</v>
      </c>
      <c r="F210" s="11" t="s">
        <v>1081</v>
      </c>
      <c r="G210" s="7" t="s">
        <v>175</v>
      </c>
      <c r="H210" s="27" t="s">
        <v>163</v>
      </c>
      <c r="I210" s="7" t="s">
        <v>167</v>
      </c>
      <c r="J210" s="7"/>
      <c r="K210" s="7" t="s">
        <v>1069</v>
      </c>
      <c r="L210" s="7" t="s">
        <v>172</v>
      </c>
      <c r="M210" s="11" t="s">
        <v>1107</v>
      </c>
      <c r="N210" s="7" t="s">
        <v>189</v>
      </c>
      <c r="O210" s="7" t="s">
        <v>190</v>
      </c>
      <c r="P210" s="32" t="s">
        <v>171</v>
      </c>
      <c r="Q210" s="2"/>
      <c r="R210" s="7"/>
      <c r="S210" s="7"/>
      <c r="T210" s="7"/>
      <c r="U210" s="7"/>
      <c r="V210" s="7"/>
      <c r="W210" s="7" t="s">
        <v>171</v>
      </c>
      <c r="X210" s="7"/>
      <c r="Y210" s="7"/>
      <c r="Z210" s="7" t="s">
        <v>541</v>
      </c>
      <c r="AA210" s="7" t="s">
        <v>270</v>
      </c>
      <c r="AB210" s="7" t="s">
        <v>158</v>
      </c>
      <c r="AC210" s="7" t="s">
        <v>270</v>
      </c>
      <c r="AD210" s="7" t="s">
        <v>158</v>
      </c>
      <c r="AE210" s="2" t="str">
        <f t="shared" si="4"/>
        <v>('test14','테스트14',SHA2('pplus!1',256),'test14@pplus.com','010-9999-0004','P1','D1','S1',NULL,'PCT','N',DATE_FORMAT('2021-12-16','%Y-%m-%d %T'),DATE_FORMAT('2020-11-01','%Y-%m-%d'),DATE_FORMAT('2021-12-31','%Y-%m-%d'),'Y',NULL,NULL,NULL,NULL,NULL,NULL,'Y','Y',0,'R','SYSTEM',NOW(),'SYSTEM',NOW()),</v>
      </c>
    </row>
    <row r="211" spans="1:31" x14ac:dyDescent="0.35">
      <c r="A211" s="34">
        <v>7</v>
      </c>
      <c r="B211" s="11" t="s">
        <v>340</v>
      </c>
      <c r="C211" s="7" t="s">
        <v>343</v>
      </c>
      <c r="D211" s="11"/>
      <c r="E211" s="2" t="str">
        <f t="shared" si="5"/>
        <v>test15@pplus.com</v>
      </c>
      <c r="F211" s="11" t="s">
        <v>1082</v>
      </c>
      <c r="G211" s="7" t="s">
        <v>175</v>
      </c>
      <c r="H211" s="27" t="s">
        <v>163</v>
      </c>
      <c r="I211" s="7" t="s">
        <v>167</v>
      </c>
      <c r="J211" s="7"/>
      <c r="K211" s="7" t="s">
        <v>1068</v>
      </c>
      <c r="L211" s="7" t="s">
        <v>172</v>
      </c>
      <c r="M211" s="11" t="s">
        <v>1107</v>
      </c>
      <c r="N211" s="7" t="s">
        <v>189</v>
      </c>
      <c r="O211" s="7" t="s">
        <v>190</v>
      </c>
      <c r="P211" s="32" t="s">
        <v>171</v>
      </c>
      <c r="Q211" s="2"/>
      <c r="R211" s="7"/>
      <c r="S211" s="7"/>
      <c r="T211" s="7"/>
      <c r="U211" s="7"/>
      <c r="V211" s="7"/>
      <c r="W211" s="7" t="s">
        <v>171</v>
      </c>
      <c r="X211" s="7"/>
      <c r="Y211" s="7"/>
      <c r="Z211" s="7" t="s">
        <v>541</v>
      </c>
      <c r="AA211" s="7" t="s">
        <v>270</v>
      </c>
      <c r="AB211" s="7" t="s">
        <v>158</v>
      </c>
      <c r="AC211" s="7" t="s">
        <v>270</v>
      </c>
      <c r="AD211" s="7" t="s">
        <v>158</v>
      </c>
      <c r="AE211" s="2" t="str">
        <f t="shared" si="4"/>
        <v>('test15','테스트15',SHA2('pplus!1',256),'test15@pplus.com','010-9999-0005','P1','D1','S1',NULL,'DTCOMPANY','N',DATE_FORMAT('2021-12-16','%Y-%m-%d %T'),DATE_FORMAT('2020-11-01','%Y-%m-%d'),DATE_FORMAT('2021-12-31','%Y-%m-%d'),'Y',NULL,NULL,NULL,NULL,NULL,NULL,'Y','Y',0,'R','SYSTEM',NOW(),'SYSTEM',NOW()),</v>
      </c>
    </row>
    <row r="212" spans="1:31" x14ac:dyDescent="0.35">
      <c r="A212" s="34">
        <v>8</v>
      </c>
      <c r="B212" s="11" t="s">
        <v>330</v>
      </c>
      <c r="C212" s="7" t="s">
        <v>181</v>
      </c>
      <c r="D212" s="11"/>
      <c r="E212" s="2" t="str">
        <f t="shared" si="5"/>
        <v>test21@pplus.com</v>
      </c>
      <c r="F212" s="11" t="s">
        <v>1083</v>
      </c>
      <c r="G212" s="7" t="s">
        <v>175</v>
      </c>
      <c r="H212" s="27" t="s">
        <v>164</v>
      </c>
      <c r="I212" s="7" t="s">
        <v>167</v>
      </c>
      <c r="J212" s="7" t="s">
        <v>163</v>
      </c>
      <c r="K212" s="7" t="s">
        <v>1101</v>
      </c>
      <c r="L212" s="7" t="s">
        <v>171</v>
      </c>
      <c r="M212" s="11" t="s">
        <v>1107</v>
      </c>
      <c r="N212" s="7" t="s">
        <v>189</v>
      </c>
      <c r="O212" s="7" t="s">
        <v>190</v>
      </c>
      <c r="P212" s="32" t="s">
        <v>171</v>
      </c>
      <c r="Q212" s="2"/>
      <c r="R212" s="7"/>
      <c r="S212" s="7"/>
      <c r="T212" s="7"/>
      <c r="U212" s="7"/>
      <c r="V212" s="7"/>
      <c r="W212" s="7" t="s">
        <v>171</v>
      </c>
      <c r="X212" s="7"/>
      <c r="Y212" s="7"/>
      <c r="Z212" s="7" t="s">
        <v>541</v>
      </c>
      <c r="AA212" s="7" t="s">
        <v>270</v>
      </c>
      <c r="AB212" s="7" t="s">
        <v>158</v>
      </c>
      <c r="AC212" s="7" t="s">
        <v>270</v>
      </c>
      <c r="AD212" s="7" t="s">
        <v>158</v>
      </c>
      <c r="AE212" s="2" t="str">
        <f t="shared" si="4"/>
        <v>('test21','테스트21',SHA2('pplus!1',256),'test21@pplus.com','010-9999-0006','P1','D2','S1','D1','PPLUS','Y',DATE_FORMAT('2021-12-16','%Y-%m-%d %T'),DATE_FORMAT('2020-11-01','%Y-%m-%d'),DATE_FORMAT('2021-12-31','%Y-%m-%d'),'Y',NULL,NULL,NULL,NULL,NULL,NULL,'Y','Y',0,'R','SYSTEM',NOW(),'SYSTEM',NOW()),</v>
      </c>
    </row>
    <row r="213" spans="1:31" x14ac:dyDescent="0.35">
      <c r="A213" s="34">
        <v>9</v>
      </c>
      <c r="B213" s="11" t="s">
        <v>331</v>
      </c>
      <c r="C213" s="7" t="s">
        <v>182</v>
      </c>
      <c r="D213" s="11"/>
      <c r="E213" s="2" t="str">
        <f t="shared" si="5"/>
        <v>test22@pplus.com</v>
      </c>
      <c r="F213" s="11" t="s">
        <v>1084</v>
      </c>
      <c r="G213" s="7" t="s">
        <v>175</v>
      </c>
      <c r="H213" s="27" t="s">
        <v>164</v>
      </c>
      <c r="I213" s="7" t="s">
        <v>167</v>
      </c>
      <c r="J213" s="7"/>
      <c r="K213" s="7" t="s">
        <v>1101</v>
      </c>
      <c r="L213" s="7" t="s">
        <v>171</v>
      </c>
      <c r="M213" s="11" t="s">
        <v>1107</v>
      </c>
      <c r="N213" s="7" t="s">
        <v>189</v>
      </c>
      <c r="O213" s="7" t="s">
        <v>190</v>
      </c>
      <c r="P213" s="32" t="s">
        <v>171</v>
      </c>
      <c r="Q213" s="2"/>
      <c r="R213" s="7"/>
      <c r="S213" s="7"/>
      <c r="T213" s="7"/>
      <c r="U213" s="7"/>
      <c r="V213" s="7"/>
      <c r="W213" s="7" t="s">
        <v>171</v>
      </c>
      <c r="X213" s="7"/>
      <c r="Y213" s="7"/>
      <c r="Z213" s="7" t="s">
        <v>541</v>
      </c>
      <c r="AA213" s="7" t="s">
        <v>270</v>
      </c>
      <c r="AB213" s="7" t="s">
        <v>158</v>
      </c>
      <c r="AC213" s="7" t="s">
        <v>270</v>
      </c>
      <c r="AD213" s="7" t="s">
        <v>158</v>
      </c>
      <c r="AE213" s="2" t="str">
        <f t="shared" si="4"/>
        <v>('test22','테스트22',SHA2('pplus!1',256),'test22@pplus.com','010-9999-0007','P1','D2','S1',NULL,'PPLUS','Y',DATE_FORMAT('2021-12-16','%Y-%m-%d %T'),DATE_FORMAT('2020-11-01','%Y-%m-%d'),DATE_FORMAT('2021-12-31','%Y-%m-%d'),'Y',NULL,NULL,NULL,NULL,NULL,NULL,'Y','Y',0,'R','SYSTEM',NOW(),'SYSTEM',NOW()),</v>
      </c>
    </row>
    <row r="214" spans="1:31" x14ac:dyDescent="0.35">
      <c r="A214" s="34">
        <v>10</v>
      </c>
      <c r="B214" s="11" t="s">
        <v>332</v>
      </c>
      <c r="C214" s="7" t="s">
        <v>183</v>
      </c>
      <c r="D214" s="11"/>
      <c r="E214" s="2" t="str">
        <f t="shared" si="5"/>
        <v>test23@pplus.com</v>
      </c>
      <c r="F214" s="11" t="s">
        <v>1085</v>
      </c>
      <c r="G214" s="7" t="s">
        <v>175</v>
      </c>
      <c r="H214" s="27" t="s">
        <v>164</v>
      </c>
      <c r="I214" s="7" t="s">
        <v>167</v>
      </c>
      <c r="J214" s="7"/>
      <c r="K214" s="7" t="s">
        <v>1101</v>
      </c>
      <c r="L214" s="7" t="s">
        <v>172</v>
      </c>
      <c r="M214" s="11" t="s">
        <v>1107</v>
      </c>
      <c r="N214" s="7" t="s">
        <v>189</v>
      </c>
      <c r="O214" s="7" t="s">
        <v>190</v>
      </c>
      <c r="P214" s="32" t="s">
        <v>171</v>
      </c>
      <c r="Q214" s="2"/>
      <c r="R214" s="7"/>
      <c r="S214" s="7"/>
      <c r="T214" s="7"/>
      <c r="U214" s="7"/>
      <c r="V214" s="7"/>
      <c r="W214" s="7" t="s">
        <v>171</v>
      </c>
      <c r="X214" s="7"/>
      <c r="Y214" s="7"/>
      <c r="Z214" s="7" t="s">
        <v>541</v>
      </c>
      <c r="AA214" s="7" t="s">
        <v>270</v>
      </c>
      <c r="AB214" s="7" t="s">
        <v>158</v>
      </c>
      <c r="AC214" s="7" t="s">
        <v>270</v>
      </c>
      <c r="AD214" s="7" t="s">
        <v>158</v>
      </c>
      <c r="AE214" s="2" t="str">
        <f t="shared" si="4"/>
        <v>('test23','테스트23',SHA2('pplus!1',256),'test23@pplus.com','010-9999-0008','P1','D2','S1',NULL,'PPLUS','N',DATE_FORMAT('2021-12-16','%Y-%m-%d %T'),DATE_FORMAT('2020-11-01','%Y-%m-%d'),DATE_FORMAT('2021-12-31','%Y-%m-%d'),'Y',NULL,NULL,NULL,NULL,NULL,NULL,'Y','Y',0,'R','SYSTEM',NOW(),'SYSTEM',NOW()),</v>
      </c>
    </row>
    <row r="215" spans="1:31" x14ac:dyDescent="0.35">
      <c r="A215" s="34">
        <v>11</v>
      </c>
      <c r="B215" s="11" t="s">
        <v>333</v>
      </c>
      <c r="C215" s="7" t="s">
        <v>184</v>
      </c>
      <c r="D215" s="11"/>
      <c r="E215" s="2" t="str">
        <f t="shared" si="5"/>
        <v>test24@pplus.com</v>
      </c>
      <c r="F215" s="11" t="s">
        <v>1086</v>
      </c>
      <c r="G215" s="7" t="s">
        <v>176</v>
      </c>
      <c r="H215" s="27" t="s">
        <v>164</v>
      </c>
      <c r="I215" s="7" t="s">
        <v>167</v>
      </c>
      <c r="J215" s="7"/>
      <c r="K215" s="7" t="s">
        <v>1101</v>
      </c>
      <c r="L215" s="7" t="s">
        <v>172</v>
      </c>
      <c r="M215" s="11" t="s">
        <v>1107</v>
      </c>
      <c r="N215" s="7" t="s">
        <v>189</v>
      </c>
      <c r="O215" s="7" t="s">
        <v>190</v>
      </c>
      <c r="P215" s="32" t="s">
        <v>171</v>
      </c>
      <c r="Q215" s="2"/>
      <c r="R215" s="7"/>
      <c r="S215" s="7"/>
      <c r="T215" s="7"/>
      <c r="U215" s="7"/>
      <c r="V215" s="7"/>
      <c r="W215" s="7" t="s">
        <v>171</v>
      </c>
      <c r="X215" s="7"/>
      <c r="Y215" s="7"/>
      <c r="Z215" s="7" t="s">
        <v>541</v>
      </c>
      <c r="AA215" s="7" t="s">
        <v>270</v>
      </c>
      <c r="AB215" s="7" t="s">
        <v>158</v>
      </c>
      <c r="AC215" s="7" t="s">
        <v>270</v>
      </c>
      <c r="AD215" s="7" t="s">
        <v>158</v>
      </c>
      <c r="AE215" s="2" t="str">
        <f t="shared" si="4"/>
        <v>('test24','테스트24',SHA2('pplus!1',256),'test24@pplus.com','010-9999-0009','P2','D2','S1',NULL,'PPLUS','N',DATE_FORMAT('2021-12-16','%Y-%m-%d %T'),DATE_FORMAT('2020-11-01','%Y-%m-%d'),DATE_FORMAT('2021-12-31','%Y-%m-%d'),'Y',NULL,NULL,NULL,NULL,NULL,NULL,'Y','Y',0,'R','SYSTEM',NOW(),'SYSTEM',NOW()),</v>
      </c>
    </row>
    <row r="216" spans="1:31" x14ac:dyDescent="0.35">
      <c r="A216" s="34">
        <v>12</v>
      </c>
      <c r="B216" s="11" t="s">
        <v>334</v>
      </c>
      <c r="C216" s="7" t="s">
        <v>185</v>
      </c>
      <c r="D216" s="11"/>
      <c r="E216" s="2" t="str">
        <f t="shared" si="5"/>
        <v>test25@pplus.com</v>
      </c>
      <c r="F216" s="11" t="s">
        <v>1087</v>
      </c>
      <c r="G216" s="7" t="s">
        <v>176</v>
      </c>
      <c r="H216" s="27" t="s">
        <v>164</v>
      </c>
      <c r="I216" s="7" t="s">
        <v>167</v>
      </c>
      <c r="J216" s="7"/>
      <c r="K216" s="7" t="s">
        <v>1101</v>
      </c>
      <c r="L216" s="7" t="s">
        <v>172</v>
      </c>
      <c r="M216" s="11" t="s">
        <v>1107</v>
      </c>
      <c r="N216" s="7" t="s">
        <v>189</v>
      </c>
      <c r="O216" s="7" t="s">
        <v>190</v>
      </c>
      <c r="P216" s="32" t="s">
        <v>171</v>
      </c>
      <c r="Q216" s="2"/>
      <c r="R216" s="7"/>
      <c r="S216" s="7"/>
      <c r="T216" s="7"/>
      <c r="U216" s="7"/>
      <c r="V216" s="7"/>
      <c r="W216" s="7" t="s">
        <v>171</v>
      </c>
      <c r="X216" s="7"/>
      <c r="Y216" s="7"/>
      <c r="Z216" s="7" t="s">
        <v>541</v>
      </c>
      <c r="AA216" s="7" t="s">
        <v>270</v>
      </c>
      <c r="AB216" s="7" t="s">
        <v>158</v>
      </c>
      <c r="AC216" s="7" t="s">
        <v>270</v>
      </c>
      <c r="AD216" s="7" t="s">
        <v>158</v>
      </c>
      <c r="AE216" s="2" t="str">
        <f t="shared" si="4"/>
        <v>('test25','테스트25',SHA2('pplus!1',256),'test25@pplus.com','010-9999-0010','P2','D2','S1',NULL,'PPLUS','N',DATE_FORMAT('2021-12-16','%Y-%m-%d %T'),DATE_FORMAT('2020-11-01','%Y-%m-%d'),DATE_FORMAT('2021-12-31','%Y-%m-%d'),'Y',NULL,NULL,NULL,NULL,NULL,NULL,'Y','Y',0,'R','SYSTEM',NOW(),'SYSTEM',NOW()),</v>
      </c>
    </row>
    <row r="217" spans="1:31" x14ac:dyDescent="0.35">
      <c r="A217" s="34">
        <v>13</v>
      </c>
      <c r="B217" s="11" t="s">
        <v>344</v>
      </c>
      <c r="C217" s="7" t="s">
        <v>348</v>
      </c>
      <c r="D217" s="11"/>
      <c r="E217" s="2" t="str">
        <f t="shared" si="5"/>
        <v>test26@pplus.com</v>
      </c>
      <c r="F217" s="11" t="s">
        <v>1088</v>
      </c>
      <c r="G217" s="7" t="s">
        <v>176</v>
      </c>
      <c r="H217" s="27" t="s">
        <v>164</v>
      </c>
      <c r="I217" s="7" t="s">
        <v>167</v>
      </c>
      <c r="J217" s="7" t="s">
        <v>163</v>
      </c>
      <c r="K217" s="7" t="s">
        <v>1101</v>
      </c>
      <c r="L217" s="7" t="s">
        <v>172</v>
      </c>
      <c r="M217" s="11" t="s">
        <v>1107</v>
      </c>
      <c r="N217" s="7" t="s">
        <v>189</v>
      </c>
      <c r="O217" s="7" t="s">
        <v>190</v>
      </c>
      <c r="P217" s="32" t="s">
        <v>171</v>
      </c>
      <c r="Q217" s="2"/>
      <c r="R217" s="7"/>
      <c r="S217" s="7"/>
      <c r="T217" s="7"/>
      <c r="U217" s="7"/>
      <c r="V217" s="7"/>
      <c r="W217" s="7" t="s">
        <v>171</v>
      </c>
      <c r="X217" s="7"/>
      <c r="Y217" s="7"/>
      <c r="Z217" s="7" t="s">
        <v>541</v>
      </c>
      <c r="AA217" s="7" t="s">
        <v>270</v>
      </c>
      <c r="AB217" s="7" t="s">
        <v>158</v>
      </c>
      <c r="AC217" s="7" t="s">
        <v>270</v>
      </c>
      <c r="AD217" s="7" t="s">
        <v>158</v>
      </c>
      <c r="AE217" s="2" t="str">
        <f t="shared" si="4"/>
        <v>('test26','테스트26',SHA2('pplus!1',256),'test26@pplus.com','010-9999-0011','P2','D2','S1','D1','PPLUS','N',DATE_FORMAT('2021-12-16','%Y-%m-%d %T'),DATE_FORMAT('2020-11-01','%Y-%m-%d'),DATE_FORMAT('2021-12-31','%Y-%m-%d'),'Y',NULL,NULL,NULL,NULL,NULL,NULL,'Y','Y',0,'R','SYSTEM',NOW(),'SYSTEM',NOW()),</v>
      </c>
    </row>
    <row r="218" spans="1:31" x14ac:dyDescent="0.35">
      <c r="A218" s="34">
        <v>14</v>
      </c>
      <c r="B218" s="11" t="s">
        <v>345</v>
      </c>
      <c r="C218" s="7" t="s">
        <v>349</v>
      </c>
      <c r="D218" s="11"/>
      <c r="E218" s="2" t="str">
        <f t="shared" si="5"/>
        <v>test27@pplus.com</v>
      </c>
      <c r="F218" s="11" t="s">
        <v>1089</v>
      </c>
      <c r="G218" s="7" t="s">
        <v>176</v>
      </c>
      <c r="H218" s="27" t="s">
        <v>164</v>
      </c>
      <c r="I218" s="7" t="s">
        <v>167</v>
      </c>
      <c r="J218" s="7"/>
      <c r="K218" s="7" t="s">
        <v>1101</v>
      </c>
      <c r="L218" s="7" t="s">
        <v>172</v>
      </c>
      <c r="M218" s="11" t="s">
        <v>1107</v>
      </c>
      <c r="N218" s="7" t="s">
        <v>189</v>
      </c>
      <c r="O218" s="7" t="s">
        <v>190</v>
      </c>
      <c r="P218" s="32" t="s">
        <v>171</v>
      </c>
      <c r="Q218" s="2"/>
      <c r="R218" s="7"/>
      <c r="S218" s="7"/>
      <c r="T218" s="7"/>
      <c r="U218" s="7"/>
      <c r="V218" s="7"/>
      <c r="W218" s="7" t="s">
        <v>171</v>
      </c>
      <c r="X218" s="7"/>
      <c r="Y218" s="7"/>
      <c r="Z218" s="7" t="s">
        <v>541</v>
      </c>
      <c r="AA218" s="7" t="s">
        <v>270</v>
      </c>
      <c r="AB218" s="7" t="s">
        <v>158</v>
      </c>
      <c r="AC218" s="7" t="s">
        <v>270</v>
      </c>
      <c r="AD218" s="7" t="s">
        <v>158</v>
      </c>
      <c r="AE218" s="2" t="str">
        <f t="shared" si="4"/>
        <v>('test27','테스트27',SHA2('pplus!1',256),'test27@pplus.com','010-9999-0012','P2','D2','S1',NULL,'PPLUS','N',DATE_FORMAT('2021-12-16','%Y-%m-%d %T'),DATE_FORMAT('2020-11-01','%Y-%m-%d'),DATE_FORMAT('2021-12-31','%Y-%m-%d'),'Y',NULL,NULL,NULL,NULL,NULL,NULL,'Y','Y',0,'R','SYSTEM',NOW(),'SYSTEM',NOW()),</v>
      </c>
    </row>
    <row r="219" spans="1:31" x14ac:dyDescent="0.35">
      <c r="A219" s="34">
        <v>15</v>
      </c>
      <c r="B219" s="11" t="s">
        <v>346</v>
      </c>
      <c r="C219" s="7" t="s">
        <v>350</v>
      </c>
      <c r="D219" s="11"/>
      <c r="E219" s="2" t="str">
        <f t="shared" si="5"/>
        <v>test28@pplus.com</v>
      </c>
      <c r="F219" s="11" t="s">
        <v>1090</v>
      </c>
      <c r="G219" s="7" t="s">
        <v>176</v>
      </c>
      <c r="H219" s="27" t="s">
        <v>164</v>
      </c>
      <c r="I219" s="7" t="s">
        <v>167</v>
      </c>
      <c r="J219" s="7"/>
      <c r="K219" s="7" t="s">
        <v>1101</v>
      </c>
      <c r="L219" s="7" t="s">
        <v>172</v>
      </c>
      <c r="M219" s="11" t="s">
        <v>1107</v>
      </c>
      <c r="N219" s="7" t="s">
        <v>189</v>
      </c>
      <c r="O219" s="7" t="s">
        <v>190</v>
      </c>
      <c r="P219" s="32" t="s">
        <v>171</v>
      </c>
      <c r="Q219" s="2"/>
      <c r="R219" s="7"/>
      <c r="S219" s="7"/>
      <c r="T219" s="7"/>
      <c r="U219" s="7"/>
      <c r="V219" s="7"/>
      <c r="W219" s="7" t="s">
        <v>171</v>
      </c>
      <c r="X219" s="7"/>
      <c r="Y219" s="7"/>
      <c r="Z219" s="7" t="s">
        <v>541</v>
      </c>
      <c r="AA219" s="7" t="s">
        <v>270</v>
      </c>
      <c r="AB219" s="7" t="s">
        <v>158</v>
      </c>
      <c r="AC219" s="7" t="s">
        <v>270</v>
      </c>
      <c r="AD219" s="7" t="s">
        <v>158</v>
      </c>
      <c r="AE219" s="2" t="str">
        <f t="shared" si="4"/>
        <v>('test28','테스트28',SHA2('pplus!1',256),'test28@pplus.com','010-9999-0013','P2','D2','S1',NULL,'PPLUS','N',DATE_FORMAT('2021-12-16','%Y-%m-%d %T'),DATE_FORMAT('2020-11-01','%Y-%m-%d'),DATE_FORMAT('2021-12-31','%Y-%m-%d'),'Y',NULL,NULL,NULL,NULL,NULL,NULL,'Y','Y',0,'R','SYSTEM',NOW(),'SYSTEM',NOW()),</v>
      </c>
    </row>
    <row r="220" spans="1:31" x14ac:dyDescent="0.35">
      <c r="A220" s="34">
        <v>16</v>
      </c>
      <c r="B220" s="11" t="s">
        <v>347</v>
      </c>
      <c r="C220" s="7" t="s">
        <v>351</v>
      </c>
      <c r="D220" s="11"/>
      <c r="E220" s="2" t="str">
        <f t="shared" si="5"/>
        <v>test29@pplus.com</v>
      </c>
      <c r="F220" s="11" t="s">
        <v>1091</v>
      </c>
      <c r="G220" s="7" t="s">
        <v>176</v>
      </c>
      <c r="H220" s="27" t="s">
        <v>164</v>
      </c>
      <c r="I220" s="7" t="s">
        <v>167</v>
      </c>
      <c r="J220" s="7"/>
      <c r="K220" s="7" t="s">
        <v>1101</v>
      </c>
      <c r="L220" s="7" t="s">
        <v>172</v>
      </c>
      <c r="M220" s="11" t="s">
        <v>1107</v>
      </c>
      <c r="N220" s="7" t="s">
        <v>189</v>
      </c>
      <c r="O220" s="7" t="s">
        <v>190</v>
      </c>
      <c r="P220" s="32" t="s">
        <v>171</v>
      </c>
      <c r="Q220" s="2"/>
      <c r="R220" s="7"/>
      <c r="S220" s="7"/>
      <c r="T220" s="7"/>
      <c r="U220" s="7"/>
      <c r="V220" s="7"/>
      <c r="W220" s="7" t="s">
        <v>171</v>
      </c>
      <c r="X220" s="7"/>
      <c r="Y220" s="7"/>
      <c r="Z220" s="7" t="s">
        <v>541</v>
      </c>
      <c r="AA220" s="7" t="s">
        <v>270</v>
      </c>
      <c r="AB220" s="7" t="s">
        <v>158</v>
      </c>
      <c r="AC220" s="7" t="s">
        <v>270</v>
      </c>
      <c r="AD220" s="7" t="s">
        <v>158</v>
      </c>
      <c r="AE220" s="2" t="str">
        <f t="shared" si="4"/>
        <v>('test29','테스트29',SHA2('pplus!1',256),'test29@pplus.com','010-9999-0014','P2','D2','S1',NULL,'PPLUS','N',DATE_FORMAT('2021-12-16','%Y-%m-%d %T'),DATE_FORMAT('2020-11-01','%Y-%m-%d'),DATE_FORMAT('2021-12-31','%Y-%m-%d'),'Y',NULL,NULL,NULL,NULL,NULL,NULL,'Y','Y',0,'R','SYSTEM',NOW(),'SYSTEM',NOW()),</v>
      </c>
    </row>
    <row r="221" spans="1:31" x14ac:dyDescent="0.35">
      <c r="A221" s="34">
        <v>17</v>
      </c>
      <c r="B221" s="11" t="s">
        <v>337</v>
      </c>
      <c r="C221" s="7" t="s">
        <v>186</v>
      </c>
      <c r="D221" s="11"/>
      <c r="E221" s="2" t="str">
        <f t="shared" si="5"/>
        <v>fail11@pplus.com</v>
      </c>
      <c r="F221" s="11" t="s">
        <v>1092</v>
      </c>
      <c r="G221" s="7" t="s">
        <v>175</v>
      </c>
      <c r="H221" s="27" t="s">
        <v>163</v>
      </c>
      <c r="I221" s="7" t="s">
        <v>167</v>
      </c>
      <c r="J221" s="7"/>
      <c r="K221" s="7" t="s">
        <v>1068</v>
      </c>
      <c r="L221" s="7" t="s">
        <v>172</v>
      </c>
      <c r="M221" s="11" t="s">
        <v>1107</v>
      </c>
      <c r="N221" s="7" t="s">
        <v>189</v>
      </c>
      <c r="O221" s="7" t="s">
        <v>190</v>
      </c>
      <c r="P221" s="32" t="s">
        <v>171</v>
      </c>
      <c r="Q221" s="2"/>
      <c r="R221" s="7"/>
      <c r="S221" s="7"/>
      <c r="T221" s="7"/>
      <c r="U221" s="7"/>
      <c r="V221" s="7"/>
      <c r="W221" s="7" t="s">
        <v>172</v>
      </c>
      <c r="X221" s="7"/>
      <c r="Y221" s="7"/>
      <c r="Z221" s="7" t="s">
        <v>541</v>
      </c>
      <c r="AA221" s="7" t="s">
        <v>270</v>
      </c>
      <c r="AB221" s="7" t="s">
        <v>158</v>
      </c>
      <c r="AC221" s="7" t="s">
        <v>270</v>
      </c>
      <c r="AD221" s="7" t="s">
        <v>158</v>
      </c>
      <c r="AE221" s="2" t="str">
        <f t="shared" si="4"/>
        <v>('fail11','실패11',SHA2('pplus!1',256),'fail11@pplus.com','010-9999-0015','P1','D1','S1',NULL,'DTCOMPANY','N',DATE_FORMAT('2021-12-16','%Y-%m-%d %T'),DATE_FORMAT('2020-11-01','%Y-%m-%d'),DATE_FORMAT('2021-12-31','%Y-%m-%d'),'Y',NULL,NULL,NULL,NULL,NULL,NULL,'N','Y',0,'R','SYSTEM',NOW(),'SYSTEM',NOW()),</v>
      </c>
    </row>
    <row r="222" spans="1:31" x14ac:dyDescent="0.35">
      <c r="A222" s="34">
        <v>18</v>
      </c>
      <c r="B222" s="11" t="s">
        <v>335</v>
      </c>
      <c r="C222" s="7" t="s">
        <v>187</v>
      </c>
      <c r="D222" s="11"/>
      <c r="E222" s="2" t="str">
        <f t="shared" si="5"/>
        <v>fail12@pplus.com</v>
      </c>
      <c r="F222" s="11" t="s">
        <v>1093</v>
      </c>
      <c r="G222" s="7" t="s">
        <v>175</v>
      </c>
      <c r="H222" s="27" t="s">
        <v>163</v>
      </c>
      <c r="I222" s="7" t="s">
        <v>167</v>
      </c>
      <c r="J222" s="7"/>
      <c r="K222" s="7" t="s">
        <v>1068</v>
      </c>
      <c r="L222" s="7" t="s">
        <v>172</v>
      </c>
      <c r="M222" s="11" t="s">
        <v>1107</v>
      </c>
      <c r="N222" s="7" t="s">
        <v>189</v>
      </c>
      <c r="O222" s="7" t="s">
        <v>190</v>
      </c>
      <c r="P222" s="32" t="s">
        <v>171</v>
      </c>
      <c r="Q222" s="2"/>
      <c r="R222" s="7"/>
      <c r="S222" s="7"/>
      <c r="T222" s="7"/>
      <c r="U222" s="7"/>
      <c r="V222" s="7"/>
      <c r="W222" s="7" t="s">
        <v>172</v>
      </c>
      <c r="X222" s="7"/>
      <c r="Y222" s="7"/>
      <c r="Z222" s="7" t="s">
        <v>541</v>
      </c>
      <c r="AA222" s="7" t="s">
        <v>270</v>
      </c>
      <c r="AB222" s="7" t="s">
        <v>158</v>
      </c>
      <c r="AC222" s="7" t="s">
        <v>270</v>
      </c>
      <c r="AD222" s="7" t="s">
        <v>158</v>
      </c>
      <c r="AE222" s="2" t="str">
        <f t="shared" si="4"/>
        <v>('fail12','실패12',SHA2('pplus!1',256),'fail12@pplus.com','010-9999-0016','P1','D1','S1',NULL,'DTCOMPANY','N',DATE_FORMAT('2021-12-16','%Y-%m-%d %T'),DATE_FORMAT('2020-11-01','%Y-%m-%d'),DATE_FORMAT('2021-12-31','%Y-%m-%d'),'Y',NULL,NULL,NULL,NULL,NULL,NULL,'N','Y',0,'R','SYSTEM',NOW(),'SYSTEM',NOW());</v>
      </c>
    </row>
    <row r="223" spans="1:31" x14ac:dyDescent="0.35">
      <c r="A223" s="34">
        <v>19</v>
      </c>
      <c r="B223" s="11" t="s">
        <v>336</v>
      </c>
      <c r="C223" s="7" t="s">
        <v>188</v>
      </c>
      <c r="D223" s="11"/>
      <c r="E223" s="2" t="str">
        <f t="shared" si="5"/>
        <v>fail13@pplus.com</v>
      </c>
      <c r="F223" s="11" t="s">
        <v>1094</v>
      </c>
      <c r="G223" s="7" t="s">
        <v>176</v>
      </c>
      <c r="H223" s="27" t="s">
        <v>163</v>
      </c>
      <c r="I223" s="7" t="s">
        <v>167</v>
      </c>
      <c r="J223" s="7"/>
      <c r="K223" s="7" t="s">
        <v>1068</v>
      </c>
      <c r="L223" s="7" t="s">
        <v>172</v>
      </c>
      <c r="M223" s="11" t="s">
        <v>1107</v>
      </c>
      <c r="N223" s="7" t="s">
        <v>189</v>
      </c>
      <c r="O223" s="7" t="s">
        <v>190</v>
      </c>
      <c r="P223" s="32" t="s">
        <v>171</v>
      </c>
      <c r="Q223" s="2"/>
      <c r="R223" s="7"/>
      <c r="S223" s="7"/>
      <c r="T223" s="7"/>
      <c r="U223" s="7"/>
      <c r="V223" s="7"/>
      <c r="W223" s="7" t="s">
        <v>172</v>
      </c>
      <c r="X223" s="7"/>
      <c r="Y223" s="7"/>
      <c r="Z223" s="7" t="s">
        <v>541</v>
      </c>
      <c r="AA223" s="7" t="s">
        <v>270</v>
      </c>
      <c r="AB223" s="7" t="s">
        <v>158</v>
      </c>
      <c r="AC223" s="7" t="s">
        <v>270</v>
      </c>
      <c r="AD223" s="7" t="s">
        <v>158</v>
      </c>
      <c r="AE223" s="2" t="str">
        <f t="shared" si="4"/>
        <v>('fail13','실패13',SHA2('pplus!1',256),'fail13@pplus.com','010-9999-0017','P2','D1','S1',NULL,'DTCOMPANY','N',DATE_FORMAT('2021-12-16','%Y-%m-%d %T'),DATE_FORMAT('2020-11-01','%Y-%m-%d'),DATE_FORMAT('2021-12-31','%Y-%m-%d'),'Y',NULL,NULL,NULL,NULL,NULL,NULL,'N','Y',0,'R','SYSTEM',NOW(),'SYSTEM',NOW());</v>
      </c>
    </row>
    <row r="224" spans="1:31" s="26" customFormat="1" x14ac:dyDescent="0.35">
      <c r="A224" s="9"/>
      <c r="B224" s="65"/>
      <c r="C224" s="10"/>
      <c r="D224" s="65"/>
      <c r="E224" s="10"/>
      <c r="F224" s="65"/>
      <c r="G224" s="10"/>
      <c r="H224" s="86"/>
      <c r="I224" s="10"/>
      <c r="J224" s="10"/>
      <c r="K224" s="10"/>
      <c r="L224" s="10"/>
      <c r="M224" s="10"/>
      <c r="N224" s="58"/>
      <c r="O224" s="8"/>
      <c r="P224" s="10"/>
      <c r="Q224" s="10"/>
      <c r="R224" s="10"/>
      <c r="S224" s="10"/>
      <c r="T224" s="10"/>
      <c r="U224" s="10"/>
      <c r="V224" s="10"/>
      <c r="W224" s="10"/>
      <c r="X224" s="10"/>
      <c r="Y224" s="10"/>
      <c r="Z224" s="10"/>
      <c r="AA224" s="10"/>
      <c r="AB224" s="10"/>
      <c r="AC224" s="8"/>
    </row>
    <row r="225" spans="1:29" s="26" customFormat="1" x14ac:dyDescent="0.35">
      <c r="A225" s="9"/>
      <c r="B225" s="65"/>
      <c r="C225" s="10"/>
      <c r="D225" s="65"/>
      <c r="E225" s="10"/>
      <c r="F225" s="65"/>
      <c r="G225" s="10"/>
      <c r="H225" s="86"/>
      <c r="I225" s="10"/>
      <c r="J225" s="10"/>
      <c r="K225" s="10"/>
      <c r="L225" s="10"/>
      <c r="M225" s="10"/>
      <c r="N225" s="58"/>
      <c r="O225" s="8"/>
      <c r="P225" s="10"/>
      <c r="Q225" s="10"/>
      <c r="R225" s="10"/>
      <c r="S225" s="10"/>
      <c r="T225" s="10"/>
      <c r="U225" s="10"/>
      <c r="V225" s="10"/>
      <c r="W225" s="10"/>
      <c r="X225" s="10"/>
      <c r="Y225" s="10"/>
      <c r="Z225" s="10"/>
      <c r="AA225" s="10"/>
      <c r="AB225" s="10"/>
      <c r="AC225" s="8"/>
    </row>
    <row r="226" spans="1:29" x14ac:dyDescent="0.35">
      <c r="C226" s="8"/>
    </row>
    <row r="227" spans="1:29" x14ac:dyDescent="0.35">
      <c r="A227" s="121" t="s">
        <v>545</v>
      </c>
      <c r="B227" s="121"/>
      <c r="C227" s="121"/>
      <c r="D227" s="121"/>
      <c r="E227" s="121"/>
      <c r="F227" s="121"/>
    </row>
    <row r="228" spans="1:29" s="26" customFormat="1" x14ac:dyDescent="0.35">
      <c r="A228" s="140" t="str">
        <f>VLOOKUP(C228,table!B:D,3,FALSE)</f>
        <v>공통</v>
      </c>
      <c r="B228" s="140"/>
      <c r="C228" s="144" t="s">
        <v>546</v>
      </c>
      <c r="D228" s="144"/>
      <c r="E228" s="144"/>
      <c r="F228" s="140" t="s">
        <v>155</v>
      </c>
      <c r="G228"/>
      <c r="H228" s="49"/>
      <c r="I228"/>
      <c r="J228"/>
      <c r="K228"/>
      <c r="L228"/>
      <c r="N228"/>
      <c r="O228"/>
      <c r="P228"/>
      <c r="Q228"/>
      <c r="R228"/>
      <c r="S228"/>
      <c r="T228"/>
      <c r="U228"/>
      <c r="V228"/>
      <c r="W228"/>
      <c r="X228"/>
      <c r="Y228"/>
      <c r="Z228"/>
      <c r="AA228"/>
      <c r="AB228"/>
      <c r="AC228"/>
    </row>
    <row r="229" spans="1:29" x14ac:dyDescent="0.35">
      <c r="A229" s="140"/>
      <c r="B229" s="140"/>
      <c r="C229" s="144" t="str">
        <f>VLOOKUP(C228,table!B:D,2,FALSE)</f>
        <v>T_USER_TEST</v>
      </c>
      <c r="D229" s="144"/>
      <c r="E229" s="144"/>
      <c r="F229" s="140"/>
    </row>
    <row r="230" spans="1:29" s="26" customFormat="1" x14ac:dyDescent="0.35">
      <c r="A230" s="140" t="s">
        <v>2</v>
      </c>
      <c r="B230" s="91" t="s">
        <v>78</v>
      </c>
      <c r="C230" s="6" t="s">
        <v>80</v>
      </c>
      <c r="D230" s="91" t="s">
        <v>57</v>
      </c>
      <c r="E230" s="6" t="s">
        <v>377</v>
      </c>
      <c r="F230" s="34" t="str">
        <f>"TRUNCATE TABLE "&amp;$C229&amp;";"</f>
        <v>TRUNCATE TABLE T_USER_TEST;</v>
      </c>
      <c r="G230"/>
      <c r="H230" s="49"/>
      <c r="I230"/>
      <c r="J230"/>
      <c r="K230"/>
      <c r="L230"/>
      <c r="N230"/>
      <c r="O230"/>
      <c r="P230"/>
      <c r="Q230"/>
      <c r="R230"/>
      <c r="S230"/>
      <c r="T230"/>
      <c r="U230"/>
      <c r="V230"/>
      <c r="W230"/>
      <c r="X230"/>
      <c r="Y230"/>
      <c r="Z230"/>
      <c r="AA230"/>
      <c r="AB230"/>
      <c r="AC230"/>
    </row>
    <row r="231" spans="1:29" s="26" customFormat="1" x14ac:dyDescent="0.35">
      <c r="A231" s="140"/>
      <c r="B231" s="91" t="s">
        <v>79</v>
      </c>
      <c r="C231" s="6" t="s">
        <v>81</v>
      </c>
      <c r="D231" s="91" t="s">
        <v>58</v>
      </c>
      <c r="E231" s="6" t="s">
        <v>55</v>
      </c>
      <c r="F231" s="34" t="str">
        <f>"INSERT INTO "&amp;C229&amp;" ("&amp;B231&amp;","&amp;C231&amp;","&amp;D231&amp;","&amp;E231&amp;") VALUES"</f>
        <v>INSERT INTO T_USER_TEST (USER_ID,USER_NM,RGST_ID,RGST_DT) VALUES</v>
      </c>
      <c r="G231"/>
      <c r="H231" s="49"/>
      <c r="I231"/>
      <c r="J231"/>
      <c r="K231"/>
      <c r="L231"/>
      <c r="N231"/>
      <c r="O231"/>
      <c r="P231"/>
      <c r="Q231"/>
      <c r="R231"/>
      <c r="S231"/>
      <c r="T231"/>
      <c r="U231"/>
      <c r="V231"/>
      <c r="W231"/>
      <c r="X231"/>
      <c r="Y231"/>
      <c r="Z231"/>
      <c r="AA231"/>
      <c r="AB231"/>
      <c r="AC231"/>
    </row>
    <row r="232" spans="1:29" s="26" customFormat="1" x14ac:dyDescent="0.35">
      <c r="A232" s="11">
        <v>1</v>
      </c>
      <c r="B232" s="11" t="s">
        <v>542</v>
      </c>
      <c r="C232" s="7" t="s">
        <v>543</v>
      </c>
      <c r="D232" s="11" t="s">
        <v>270</v>
      </c>
      <c r="E232" s="7" t="s">
        <v>158</v>
      </c>
      <c r="F232" s="34" t="str">
        <f>"('"&amp;B232&amp;"','"&amp;C232&amp;"','"&amp;D232&amp;"',"&amp;E232&amp;IF(A233="",");","),")</f>
        <v>('SYSTEM','시스템','SYSTEM',NOW()),</v>
      </c>
      <c r="G232"/>
      <c r="H232" s="49"/>
      <c r="I232"/>
      <c r="J232"/>
      <c r="K232"/>
      <c r="L232"/>
      <c r="N232"/>
      <c r="O232"/>
      <c r="P232"/>
      <c r="Q232"/>
      <c r="R232"/>
      <c r="S232"/>
      <c r="T232"/>
      <c r="U232"/>
      <c r="V232"/>
      <c r="W232"/>
      <c r="X232"/>
      <c r="Y232"/>
      <c r="Z232"/>
      <c r="AA232"/>
      <c r="AB232"/>
      <c r="AC232"/>
    </row>
    <row r="233" spans="1:29" s="26" customFormat="1" x14ac:dyDescent="0.35">
      <c r="A233" s="11">
        <v>2</v>
      </c>
      <c r="B233" s="11" t="s">
        <v>327</v>
      </c>
      <c r="C233" s="7" t="s">
        <v>544</v>
      </c>
      <c r="D233" s="11" t="s">
        <v>270</v>
      </c>
      <c r="E233" s="7" t="s">
        <v>158</v>
      </c>
      <c r="F233" s="34" t="str">
        <f t="shared" ref="F233:F250" si="6">"('"&amp;B233&amp;"','"&amp;C233&amp;"','"&amp;D233&amp;"',"&amp;E233&amp;IF(A234="",");","),")</f>
        <v>('admin','관리자','SYSTEM',NOW()),</v>
      </c>
      <c r="G233"/>
      <c r="H233" s="49"/>
      <c r="I233"/>
      <c r="J233"/>
      <c r="K233"/>
      <c r="L233"/>
      <c r="N233"/>
      <c r="O233"/>
      <c r="P233"/>
      <c r="Q233"/>
      <c r="R233"/>
      <c r="S233"/>
      <c r="T233"/>
      <c r="U233"/>
      <c r="V233"/>
      <c r="W233"/>
      <c r="X233"/>
      <c r="Y233"/>
      <c r="Z233"/>
      <c r="AA233"/>
      <c r="AB233"/>
      <c r="AC233"/>
    </row>
    <row r="234" spans="1:29" s="26" customFormat="1" x14ac:dyDescent="0.35">
      <c r="A234" s="11">
        <v>3</v>
      </c>
      <c r="B234" s="11" t="s">
        <v>328</v>
      </c>
      <c r="C234" s="7" t="s">
        <v>179</v>
      </c>
      <c r="D234" s="11" t="s">
        <v>270</v>
      </c>
      <c r="E234" s="7" t="s">
        <v>158</v>
      </c>
      <c r="F234" s="34" t="str">
        <f t="shared" si="6"/>
        <v>('test11','테스트11','SYSTEM',NOW()),</v>
      </c>
      <c r="G234"/>
      <c r="H234" s="49"/>
      <c r="I234"/>
      <c r="J234"/>
      <c r="K234"/>
      <c r="L234"/>
      <c r="N234"/>
      <c r="O234"/>
      <c r="P234"/>
      <c r="Q234"/>
      <c r="R234"/>
      <c r="S234"/>
      <c r="T234"/>
      <c r="U234"/>
      <c r="V234"/>
      <c r="W234"/>
      <c r="X234"/>
      <c r="Y234"/>
      <c r="Z234"/>
      <c r="AA234"/>
      <c r="AB234"/>
      <c r="AC234"/>
    </row>
    <row r="235" spans="1:29" s="26" customFormat="1" x14ac:dyDescent="0.35">
      <c r="A235" s="11">
        <v>4</v>
      </c>
      <c r="B235" s="11" t="s">
        <v>329</v>
      </c>
      <c r="C235" s="7" t="s">
        <v>180</v>
      </c>
      <c r="D235" s="11" t="s">
        <v>270</v>
      </c>
      <c r="E235" s="7" t="s">
        <v>158</v>
      </c>
      <c r="F235" s="34" t="str">
        <f t="shared" si="6"/>
        <v>('test12','테스트12','SYSTEM',NOW()),</v>
      </c>
      <c r="G235"/>
      <c r="H235" s="49"/>
      <c r="I235"/>
      <c r="J235"/>
      <c r="K235"/>
      <c r="L235"/>
      <c r="N235"/>
      <c r="O235"/>
      <c r="P235"/>
      <c r="Q235"/>
      <c r="R235"/>
      <c r="S235"/>
      <c r="T235"/>
      <c r="U235"/>
      <c r="V235"/>
      <c r="W235"/>
      <c r="X235"/>
      <c r="Y235"/>
      <c r="Z235"/>
      <c r="AA235"/>
      <c r="AB235"/>
      <c r="AC235"/>
    </row>
    <row r="236" spans="1:29" s="26" customFormat="1" x14ac:dyDescent="0.35">
      <c r="A236" s="11">
        <v>5</v>
      </c>
      <c r="B236" s="11" t="s">
        <v>338</v>
      </c>
      <c r="C236" s="7" t="s">
        <v>341</v>
      </c>
      <c r="D236" s="11" t="s">
        <v>270</v>
      </c>
      <c r="E236" s="7" t="s">
        <v>158</v>
      </c>
      <c r="F236" s="34" t="str">
        <f t="shared" si="6"/>
        <v>('test13','테스트13','SYSTEM',NOW()),</v>
      </c>
      <c r="G236"/>
      <c r="H236" s="49"/>
      <c r="I236"/>
      <c r="J236"/>
      <c r="K236"/>
      <c r="L236"/>
      <c r="N236"/>
      <c r="O236"/>
      <c r="P236"/>
      <c r="Q236"/>
      <c r="R236"/>
      <c r="S236"/>
      <c r="T236"/>
      <c r="U236"/>
      <c r="V236"/>
      <c r="W236"/>
      <c r="X236"/>
      <c r="Y236"/>
      <c r="Z236"/>
      <c r="AA236"/>
      <c r="AB236"/>
      <c r="AC236"/>
    </row>
    <row r="237" spans="1:29" s="26" customFormat="1" x14ac:dyDescent="0.35">
      <c r="A237" s="11">
        <v>6</v>
      </c>
      <c r="B237" s="11" t="s">
        <v>339</v>
      </c>
      <c r="C237" s="7" t="s">
        <v>342</v>
      </c>
      <c r="D237" s="11" t="s">
        <v>270</v>
      </c>
      <c r="E237" s="7" t="s">
        <v>158</v>
      </c>
      <c r="F237" s="34" t="str">
        <f t="shared" si="6"/>
        <v>('test14','테스트14','SYSTEM',NOW()),</v>
      </c>
      <c r="G237"/>
      <c r="H237" s="49"/>
      <c r="I237"/>
      <c r="J237"/>
      <c r="K237"/>
      <c r="L237"/>
      <c r="N237"/>
      <c r="O237"/>
      <c r="P237"/>
      <c r="Q237"/>
      <c r="R237"/>
      <c r="S237"/>
      <c r="T237"/>
      <c r="U237"/>
      <c r="V237"/>
      <c r="W237"/>
      <c r="X237"/>
      <c r="Y237"/>
      <c r="Z237"/>
      <c r="AA237"/>
      <c r="AB237"/>
      <c r="AC237"/>
    </row>
    <row r="238" spans="1:29" s="26" customFormat="1" x14ac:dyDescent="0.35">
      <c r="A238" s="11">
        <v>7</v>
      </c>
      <c r="B238" s="11" t="s">
        <v>340</v>
      </c>
      <c r="C238" s="7" t="s">
        <v>343</v>
      </c>
      <c r="D238" s="11" t="s">
        <v>270</v>
      </c>
      <c r="E238" s="7" t="s">
        <v>158</v>
      </c>
      <c r="F238" s="34" t="str">
        <f t="shared" si="6"/>
        <v>('test15','테스트15','SYSTEM',NOW()),</v>
      </c>
      <c r="G238"/>
      <c r="H238" s="49"/>
      <c r="I238"/>
      <c r="J238"/>
      <c r="K238"/>
      <c r="L238"/>
      <c r="N238"/>
      <c r="O238"/>
      <c r="P238"/>
      <c r="Q238"/>
      <c r="R238"/>
      <c r="S238"/>
      <c r="T238"/>
      <c r="U238"/>
      <c r="V238"/>
      <c r="W238"/>
      <c r="X238"/>
      <c r="Y238"/>
      <c r="Z238"/>
      <c r="AA238"/>
      <c r="AB238"/>
      <c r="AC238"/>
    </row>
    <row r="239" spans="1:29" s="26" customFormat="1" x14ac:dyDescent="0.35">
      <c r="A239" s="11">
        <v>8</v>
      </c>
      <c r="B239" s="11" t="s">
        <v>330</v>
      </c>
      <c r="C239" s="7" t="s">
        <v>181</v>
      </c>
      <c r="D239" s="11" t="s">
        <v>270</v>
      </c>
      <c r="E239" s="7" t="s">
        <v>158</v>
      </c>
      <c r="F239" s="34" t="str">
        <f t="shared" si="6"/>
        <v>('test21','테스트21','SYSTEM',NOW()),</v>
      </c>
      <c r="G239"/>
      <c r="H239" s="49"/>
      <c r="I239"/>
      <c r="J239"/>
      <c r="K239"/>
      <c r="L239"/>
      <c r="N239"/>
      <c r="O239"/>
      <c r="P239"/>
      <c r="Q239"/>
      <c r="R239"/>
      <c r="S239"/>
      <c r="T239"/>
      <c r="U239"/>
      <c r="V239"/>
      <c r="W239"/>
      <c r="X239"/>
      <c r="Y239"/>
      <c r="Z239"/>
      <c r="AA239"/>
      <c r="AB239"/>
      <c r="AC239"/>
    </row>
    <row r="240" spans="1:29" s="26" customFormat="1" x14ac:dyDescent="0.35">
      <c r="A240" s="11">
        <v>9</v>
      </c>
      <c r="B240" s="11" t="s">
        <v>331</v>
      </c>
      <c r="C240" s="7" t="s">
        <v>182</v>
      </c>
      <c r="D240" s="11" t="s">
        <v>270</v>
      </c>
      <c r="E240" s="7" t="s">
        <v>158</v>
      </c>
      <c r="F240" s="34" t="str">
        <f t="shared" si="6"/>
        <v>('test22','테스트22','SYSTEM',NOW()),</v>
      </c>
      <c r="G240"/>
      <c r="H240" s="49"/>
      <c r="I240"/>
      <c r="J240"/>
      <c r="K240"/>
      <c r="L240"/>
      <c r="N240"/>
      <c r="O240"/>
      <c r="P240"/>
      <c r="Q240"/>
      <c r="R240"/>
      <c r="S240"/>
      <c r="T240"/>
      <c r="U240"/>
      <c r="V240"/>
      <c r="W240"/>
      <c r="X240"/>
      <c r="Y240"/>
      <c r="Z240"/>
      <c r="AA240"/>
      <c r="AB240"/>
      <c r="AC240"/>
    </row>
    <row r="241" spans="1:29" s="26" customFormat="1" x14ac:dyDescent="0.35">
      <c r="A241" s="11">
        <v>10</v>
      </c>
      <c r="B241" s="11" t="s">
        <v>332</v>
      </c>
      <c r="C241" s="7" t="s">
        <v>183</v>
      </c>
      <c r="D241" s="11" t="s">
        <v>270</v>
      </c>
      <c r="E241" s="7" t="s">
        <v>158</v>
      </c>
      <c r="F241" s="34" t="str">
        <f t="shared" si="6"/>
        <v>('test23','테스트23','SYSTEM',NOW()),</v>
      </c>
      <c r="G241"/>
      <c r="H241" s="49"/>
      <c r="I241"/>
      <c r="J241"/>
      <c r="K241"/>
      <c r="L241"/>
      <c r="N241"/>
      <c r="O241"/>
      <c r="P241"/>
      <c r="Q241"/>
      <c r="R241"/>
      <c r="S241"/>
      <c r="T241"/>
      <c r="U241"/>
      <c r="V241"/>
      <c r="W241"/>
      <c r="X241"/>
      <c r="Y241"/>
      <c r="Z241"/>
      <c r="AA241"/>
      <c r="AB241"/>
      <c r="AC241"/>
    </row>
    <row r="242" spans="1:29" s="26" customFormat="1" x14ac:dyDescent="0.35">
      <c r="A242" s="11">
        <v>11</v>
      </c>
      <c r="B242" s="11" t="s">
        <v>333</v>
      </c>
      <c r="C242" s="7" t="s">
        <v>184</v>
      </c>
      <c r="D242" s="11" t="s">
        <v>270</v>
      </c>
      <c r="E242" s="7" t="s">
        <v>158</v>
      </c>
      <c r="F242" s="34" t="str">
        <f t="shared" si="6"/>
        <v>('test24','테스트24','SYSTEM',NOW()),</v>
      </c>
      <c r="G242"/>
      <c r="H242" s="49"/>
      <c r="I242"/>
      <c r="J242"/>
      <c r="K242"/>
      <c r="L242"/>
      <c r="N242"/>
      <c r="O242"/>
      <c r="P242"/>
      <c r="Q242"/>
      <c r="R242"/>
      <c r="S242"/>
      <c r="T242"/>
      <c r="U242"/>
      <c r="V242"/>
      <c r="W242"/>
      <c r="X242"/>
      <c r="Y242"/>
      <c r="Z242"/>
      <c r="AA242"/>
      <c r="AB242"/>
      <c r="AC242"/>
    </row>
    <row r="243" spans="1:29" x14ac:dyDescent="0.35">
      <c r="A243" s="11">
        <v>12</v>
      </c>
      <c r="B243" s="11" t="s">
        <v>334</v>
      </c>
      <c r="C243" s="7" t="s">
        <v>185</v>
      </c>
      <c r="D243" s="11" t="s">
        <v>270</v>
      </c>
      <c r="E243" s="7" t="s">
        <v>158</v>
      </c>
      <c r="F243" s="34" t="str">
        <f t="shared" si="6"/>
        <v>('test25','테스트25','SYSTEM',NOW()),</v>
      </c>
    </row>
    <row r="244" spans="1:29" x14ac:dyDescent="0.35">
      <c r="A244" s="11">
        <v>13</v>
      </c>
      <c r="B244" s="11" t="s">
        <v>344</v>
      </c>
      <c r="C244" s="7" t="s">
        <v>348</v>
      </c>
      <c r="D244" s="11" t="s">
        <v>270</v>
      </c>
      <c r="E244" s="7" t="s">
        <v>158</v>
      </c>
      <c r="F244" s="34" t="str">
        <f t="shared" si="6"/>
        <v>('test26','테스트26','SYSTEM',NOW()),</v>
      </c>
    </row>
    <row r="245" spans="1:29" x14ac:dyDescent="0.35">
      <c r="A245" s="11">
        <v>14</v>
      </c>
      <c r="B245" s="11" t="s">
        <v>345</v>
      </c>
      <c r="C245" s="7" t="s">
        <v>349</v>
      </c>
      <c r="D245" s="11" t="s">
        <v>270</v>
      </c>
      <c r="E245" s="7" t="s">
        <v>158</v>
      </c>
      <c r="F245" s="34" t="str">
        <f t="shared" si="6"/>
        <v>('test27','테스트27','SYSTEM',NOW()),</v>
      </c>
    </row>
    <row r="246" spans="1:29" x14ac:dyDescent="0.35">
      <c r="A246" s="11">
        <v>15</v>
      </c>
      <c r="B246" s="11" t="s">
        <v>346</v>
      </c>
      <c r="C246" s="7" t="s">
        <v>350</v>
      </c>
      <c r="D246" s="11" t="s">
        <v>270</v>
      </c>
      <c r="E246" s="7" t="s">
        <v>158</v>
      </c>
      <c r="F246" s="34" t="str">
        <f t="shared" si="6"/>
        <v>('test28','테스트28','SYSTEM',NOW()),</v>
      </c>
    </row>
    <row r="247" spans="1:29" x14ac:dyDescent="0.35">
      <c r="A247" s="11">
        <v>16</v>
      </c>
      <c r="B247" s="11" t="s">
        <v>347</v>
      </c>
      <c r="C247" s="7" t="s">
        <v>351</v>
      </c>
      <c r="D247" s="11" t="s">
        <v>270</v>
      </c>
      <c r="E247" s="7" t="s">
        <v>158</v>
      </c>
      <c r="F247" s="34" t="str">
        <f t="shared" si="6"/>
        <v>('test29','테스트29','SYSTEM',NOW()),</v>
      </c>
    </row>
    <row r="248" spans="1:29" x14ac:dyDescent="0.35">
      <c r="A248" s="11">
        <v>17</v>
      </c>
      <c r="B248" s="11" t="s">
        <v>337</v>
      </c>
      <c r="C248" s="7" t="s">
        <v>186</v>
      </c>
      <c r="D248" s="11" t="s">
        <v>270</v>
      </c>
      <c r="E248" s="7" t="s">
        <v>158</v>
      </c>
      <c r="F248" s="34" t="str">
        <f t="shared" si="6"/>
        <v>('fail11','실패11','SYSTEM',NOW()),</v>
      </c>
    </row>
    <row r="249" spans="1:29" x14ac:dyDescent="0.35">
      <c r="A249" s="11">
        <v>18</v>
      </c>
      <c r="B249" s="11" t="s">
        <v>335</v>
      </c>
      <c r="C249" s="7" t="s">
        <v>187</v>
      </c>
      <c r="D249" s="11" t="s">
        <v>270</v>
      </c>
      <c r="E249" s="7" t="s">
        <v>158</v>
      </c>
      <c r="F249" s="34" t="str">
        <f t="shared" si="6"/>
        <v>('fail12','실패12','SYSTEM',NOW()),</v>
      </c>
    </row>
    <row r="250" spans="1:29" x14ac:dyDescent="0.35">
      <c r="A250" s="11">
        <v>19</v>
      </c>
      <c r="B250" s="11" t="s">
        <v>336</v>
      </c>
      <c r="C250" s="7" t="s">
        <v>188</v>
      </c>
      <c r="D250" s="11" t="s">
        <v>270</v>
      </c>
      <c r="E250" s="7" t="s">
        <v>158</v>
      </c>
      <c r="F250" s="34" t="str">
        <f t="shared" si="6"/>
        <v>('fail13','실패13','SYSTEM',NOW());</v>
      </c>
    </row>
    <row r="251" spans="1:29" x14ac:dyDescent="0.35">
      <c r="C251" s="8"/>
    </row>
    <row r="252" spans="1:29" x14ac:dyDescent="0.35">
      <c r="C252" s="8"/>
      <c r="E252" s="26"/>
      <c r="G252" s="26"/>
      <c r="I252" s="26"/>
      <c r="J252" s="26"/>
      <c r="K252" s="26"/>
      <c r="L252" s="26"/>
      <c r="N252" s="26"/>
      <c r="O252" s="26"/>
      <c r="P252" s="26"/>
      <c r="Q252" s="26"/>
      <c r="R252" s="26"/>
      <c r="S252" s="26"/>
      <c r="T252" s="26"/>
      <c r="U252" s="26"/>
      <c r="V252" s="26"/>
      <c r="W252" s="26"/>
      <c r="X252" s="26"/>
      <c r="Y252" s="26"/>
      <c r="Z252" s="26"/>
      <c r="AA252" s="26"/>
      <c r="AB252" s="26"/>
      <c r="AC252" s="26"/>
    </row>
    <row r="253" spans="1:29" x14ac:dyDescent="0.35">
      <c r="C253" s="8"/>
    </row>
    <row r="254" spans="1:29" x14ac:dyDescent="0.35">
      <c r="A254" s="140" t="str">
        <f>VLOOKUP(C254,table!B:D,3,FALSE)</f>
        <v>공통</v>
      </c>
      <c r="B254" s="140"/>
      <c r="C254" s="141" t="s">
        <v>653</v>
      </c>
      <c r="D254" s="142"/>
      <c r="E254" s="142"/>
      <c r="F254" s="142"/>
      <c r="G254" s="142"/>
      <c r="H254" s="142"/>
      <c r="I254" s="142"/>
      <c r="J254" s="142"/>
      <c r="K254" s="142"/>
      <c r="L254" s="142"/>
      <c r="M254" s="142"/>
      <c r="N254" s="142"/>
      <c r="O254" s="143"/>
      <c r="P254" s="140" t="s">
        <v>155</v>
      </c>
      <c r="Q254" s="26"/>
      <c r="R254" s="26"/>
      <c r="S254" s="26"/>
      <c r="T254" s="26"/>
      <c r="U254" s="26"/>
      <c r="V254" s="26"/>
      <c r="W254" s="26"/>
      <c r="X254" s="26"/>
      <c r="Y254" s="26"/>
      <c r="Z254" s="26"/>
      <c r="AA254" s="26"/>
      <c r="AB254" s="26"/>
      <c r="AC254" s="26"/>
    </row>
    <row r="255" spans="1:29" x14ac:dyDescent="0.35">
      <c r="A255" s="140"/>
      <c r="B255" s="140"/>
      <c r="C255" s="141" t="str">
        <f>VLOOKUP(C254,table!B:D,2,FALSE)</f>
        <v>T_DEPT_CL</v>
      </c>
      <c r="D255" s="142"/>
      <c r="E255" s="142"/>
      <c r="F255" s="142"/>
      <c r="G255" s="142"/>
      <c r="H255" s="142"/>
      <c r="I255" s="142"/>
      <c r="J255" s="142"/>
      <c r="K255" s="142"/>
      <c r="L255" s="142"/>
      <c r="M255" s="142"/>
      <c r="N255" s="142"/>
      <c r="O255" s="143"/>
      <c r="P255" s="140"/>
      <c r="Q255" s="26"/>
      <c r="R255" s="26"/>
      <c r="S255" s="26"/>
      <c r="T255" s="26"/>
      <c r="U255" s="26"/>
      <c r="V255" s="26"/>
      <c r="W255" s="26"/>
      <c r="X255" s="26"/>
      <c r="Y255" s="26"/>
      <c r="Z255" s="26"/>
      <c r="AA255" s="26"/>
      <c r="AB255" s="26"/>
      <c r="AC255" s="26"/>
    </row>
    <row r="256" spans="1:29" x14ac:dyDescent="0.35">
      <c r="A256" s="140" t="s">
        <v>2</v>
      </c>
      <c r="B256" s="91" t="s">
        <v>73</v>
      </c>
      <c r="C256" s="6" t="s">
        <v>643</v>
      </c>
      <c r="D256" s="91" t="s">
        <v>71</v>
      </c>
      <c r="E256" s="6" t="s">
        <v>94</v>
      </c>
      <c r="F256" s="91" t="s">
        <v>644</v>
      </c>
      <c r="G256" s="6" t="s">
        <v>645</v>
      </c>
      <c r="H256" s="85" t="s">
        <v>646</v>
      </c>
      <c r="I256" s="6" t="s">
        <v>647</v>
      </c>
      <c r="J256" s="6" t="s">
        <v>75</v>
      </c>
      <c r="K256" s="6" t="s">
        <v>86</v>
      </c>
      <c r="L256" s="6" t="s">
        <v>57</v>
      </c>
      <c r="M256" s="6" t="s">
        <v>377</v>
      </c>
      <c r="N256" s="6" t="s">
        <v>84</v>
      </c>
      <c r="O256" s="6" t="s">
        <v>88</v>
      </c>
      <c r="P256" s="2" t="str">
        <f>"TRUNCATE TABLE "&amp;$C255&amp;";"</f>
        <v>TRUNCATE TABLE T_DEPT_CL;</v>
      </c>
      <c r="Q256" s="26"/>
      <c r="R256" s="26"/>
      <c r="S256" s="26"/>
      <c r="T256" s="26"/>
      <c r="U256" s="26"/>
      <c r="V256" s="26"/>
      <c r="W256" s="26"/>
      <c r="X256" s="26"/>
      <c r="Y256" s="26"/>
      <c r="Z256" s="26"/>
      <c r="AA256" s="26"/>
      <c r="AB256" s="26"/>
      <c r="AC256" s="26"/>
    </row>
    <row r="257" spans="1:29" x14ac:dyDescent="0.35">
      <c r="A257" s="140"/>
      <c r="B257" s="91" t="s">
        <v>74</v>
      </c>
      <c r="C257" s="6" t="s">
        <v>648</v>
      </c>
      <c r="D257" s="91" t="s">
        <v>72</v>
      </c>
      <c r="E257" s="6" t="s">
        <v>95</v>
      </c>
      <c r="F257" s="91" t="s">
        <v>649</v>
      </c>
      <c r="G257" s="6" t="s">
        <v>650</v>
      </c>
      <c r="H257" s="85" t="s">
        <v>651</v>
      </c>
      <c r="I257" s="6" t="s">
        <v>652</v>
      </c>
      <c r="J257" s="6" t="s">
        <v>76</v>
      </c>
      <c r="K257" s="6" t="s">
        <v>87</v>
      </c>
      <c r="L257" s="6" t="s">
        <v>58</v>
      </c>
      <c r="M257" s="6" t="s">
        <v>55</v>
      </c>
      <c r="N257" s="6" t="s">
        <v>85</v>
      </c>
      <c r="O257" s="6" t="s">
        <v>89</v>
      </c>
      <c r="P257" s="2" t="str">
        <f>"INSERT INTO "&amp;C255&amp;" ("&amp;B257&amp;","&amp;C257&amp;","&amp;D257&amp;","&amp;E257&amp;","&amp;F257&amp;","&amp;G257&amp;","&amp;H257&amp;","&amp;I257&amp;","&amp;J257&amp;","&amp;K257&amp;","&amp;L257&amp;","&amp;M257&amp;","&amp;N257&amp;","&amp;O257&amp;") VALUES"</f>
        <v>INSERT INTO T_DEPT_CL (DEPT_CODE,UP_DEPT_CODE,DEPT_NM,ORD_SEQ,LV,DEPT_PATH,GROUP_CODE,UP_GROUP_CODE,USE_YN,MODI_SE,RGST_ID,RGST_DT,MODI_ID,MODI_DT) VALUES</v>
      </c>
      <c r="Q257" s="26"/>
      <c r="R257" s="26"/>
      <c r="S257" s="26"/>
      <c r="T257" s="26"/>
      <c r="U257" s="26"/>
      <c r="V257" s="26"/>
      <c r="W257" s="26"/>
      <c r="X257" s="26"/>
      <c r="Y257" s="26"/>
      <c r="Z257" s="26"/>
      <c r="AA257" s="26"/>
      <c r="AB257" s="26"/>
      <c r="AC257" s="26"/>
    </row>
    <row r="258" spans="1:29" x14ac:dyDescent="0.35">
      <c r="A258" s="11">
        <v>1</v>
      </c>
      <c r="B258" s="11" t="s">
        <v>656</v>
      </c>
      <c r="C258" s="7" t="s">
        <v>667</v>
      </c>
      <c r="D258" s="11" t="s">
        <v>1102</v>
      </c>
      <c r="E258" s="27">
        <v>1</v>
      </c>
      <c r="F258" s="11" t="s">
        <v>675</v>
      </c>
      <c r="G258" s="7" t="s">
        <v>668</v>
      </c>
      <c r="H258" s="27" t="s">
        <v>656</v>
      </c>
      <c r="I258" s="7" t="s">
        <v>667</v>
      </c>
      <c r="J258" s="7" t="s">
        <v>655</v>
      </c>
      <c r="K258" s="7" t="s">
        <v>654</v>
      </c>
      <c r="L258" s="7" t="s">
        <v>270</v>
      </c>
      <c r="M258" s="7" t="s">
        <v>158</v>
      </c>
      <c r="N258" s="7" t="s">
        <v>270</v>
      </c>
      <c r="O258" s="7" t="s">
        <v>158</v>
      </c>
      <c r="P258" s="2" t="str">
        <f t="shared" ref="P258:P264" si="7">"('"&amp;B258&amp;"','"&amp;C258&amp;"','"&amp;D258&amp;"',"&amp;IF(E258="","NULL","'"&amp;E258&amp;"'")&amp;","&amp;IF(F258="","NULL","'"&amp;F258&amp;"'")&amp;","&amp;IF(G258="","NULL","'"&amp;G258&amp;"'")&amp;","&amp;IF(H258="","NULL","'"&amp;H258&amp;"'")&amp;","&amp;IF(I258="","NULL","'"&amp;I258&amp;"'")&amp;","&amp;IF(J258="","NULL","'"&amp;J258&amp;"'")&amp;",'"&amp;K258&amp;"','"&amp;L258&amp;"',"&amp;M258&amp;",'"&amp;N258&amp;"',"&amp;O258&amp;IF(A259="",");","),")</f>
        <v>('D0','Top','피플러스','1','1','top/D0','D0','Top','Y','C','SYSTEM',NOW(),'SYSTEM',NOW()),</v>
      </c>
      <c r="Q258" s="26"/>
      <c r="R258" s="26"/>
      <c r="S258" s="26"/>
      <c r="T258" s="26"/>
      <c r="U258" s="26"/>
      <c r="V258" s="26"/>
      <c r="W258" s="26"/>
      <c r="X258" s="26"/>
      <c r="Y258" s="26"/>
      <c r="Z258" s="26"/>
      <c r="AA258" s="26"/>
      <c r="AB258" s="26"/>
      <c r="AC258" s="26"/>
    </row>
    <row r="259" spans="1:29" x14ac:dyDescent="0.35">
      <c r="A259" s="11">
        <v>2</v>
      </c>
      <c r="B259" s="11" t="s">
        <v>657</v>
      </c>
      <c r="C259" s="7" t="s">
        <v>656</v>
      </c>
      <c r="D259" s="11" t="s">
        <v>663</v>
      </c>
      <c r="E259" s="27">
        <v>2</v>
      </c>
      <c r="F259" s="11" t="s">
        <v>676</v>
      </c>
      <c r="G259" s="7" t="s">
        <v>669</v>
      </c>
      <c r="H259" s="27" t="s">
        <v>657</v>
      </c>
      <c r="I259" s="7" t="s">
        <v>656</v>
      </c>
      <c r="J259" s="7" t="s">
        <v>655</v>
      </c>
      <c r="K259" s="7" t="s">
        <v>654</v>
      </c>
      <c r="L259" s="7" t="s">
        <v>270</v>
      </c>
      <c r="M259" s="7" t="s">
        <v>158</v>
      </c>
      <c r="N259" s="7" t="s">
        <v>270</v>
      </c>
      <c r="O259" s="7" t="s">
        <v>158</v>
      </c>
      <c r="P259" s="2" t="str">
        <f t="shared" si="7"/>
        <v>('D1','D0','경영지원그룹','2','2','top/D0/D1','D1','D0','Y','C','SYSTEM',NOW(),'SYSTEM',NOW()),</v>
      </c>
      <c r="Q259" s="26"/>
      <c r="R259" s="26"/>
      <c r="S259" s="26"/>
      <c r="T259" s="26"/>
      <c r="U259" s="26"/>
      <c r="V259" s="26"/>
      <c r="W259" s="26"/>
      <c r="X259" s="26"/>
      <c r="Y259" s="26"/>
      <c r="Z259" s="26"/>
      <c r="AA259" s="26"/>
      <c r="AB259" s="26"/>
      <c r="AC259" s="26"/>
    </row>
    <row r="260" spans="1:29" x14ac:dyDescent="0.35">
      <c r="A260" s="11">
        <v>3</v>
      </c>
      <c r="B260" s="11" t="s">
        <v>658</v>
      </c>
      <c r="C260" s="7" t="s">
        <v>657</v>
      </c>
      <c r="D260" s="11" t="s">
        <v>666</v>
      </c>
      <c r="E260" s="27">
        <v>3</v>
      </c>
      <c r="F260" s="11" t="s">
        <v>677</v>
      </c>
      <c r="G260" s="7" t="s">
        <v>671</v>
      </c>
      <c r="H260" s="27" t="s">
        <v>658</v>
      </c>
      <c r="I260" s="7" t="s">
        <v>657</v>
      </c>
      <c r="J260" s="7" t="s">
        <v>655</v>
      </c>
      <c r="K260" s="7" t="s">
        <v>654</v>
      </c>
      <c r="L260" s="7" t="s">
        <v>270</v>
      </c>
      <c r="M260" s="7" t="s">
        <v>158</v>
      </c>
      <c r="N260" s="7" t="s">
        <v>270</v>
      </c>
      <c r="O260" s="7" t="s">
        <v>158</v>
      </c>
      <c r="P260" s="2" t="str">
        <f t="shared" si="7"/>
        <v>('D2','D1','경영지원부','3','3','top/D0/D1/D2','D2','D1','Y','C','SYSTEM',NOW(),'SYSTEM',NOW()),</v>
      </c>
      <c r="Q260" s="26"/>
      <c r="R260" s="26"/>
      <c r="S260" s="26"/>
      <c r="T260" s="26"/>
      <c r="U260" s="26"/>
      <c r="V260" s="26"/>
      <c r="W260" s="26"/>
      <c r="X260" s="26"/>
      <c r="Y260" s="26"/>
      <c r="Z260" s="26"/>
      <c r="AA260" s="26"/>
      <c r="AB260" s="26"/>
      <c r="AC260" s="26"/>
    </row>
    <row r="261" spans="1:29" x14ac:dyDescent="0.35">
      <c r="A261" s="11">
        <v>4</v>
      </c>
      <c r="B261" s="11" t="s">
        <v>659</v>
      </c>
      <c r="C261" s="7" t="s">
        <v>657</v>
      </c>
      <c r="D261" s="11" t="s">
        <v>665</v>
      </c>
      <c r="E261" s="27">
        <v>4</v>
      </c>
      <c r="F261" s="11" t="s">
        <v>677</v>
      </c>
      <c r="G261" s="7" t="s">
        <v>672</v>
      </c>
      <c r="H261" s="27" t="s">
        <v>659</v>
      </c>
      <c r="I261" s="7" t="s">
        <v>657</v>
      </c>
      <c r="J261" s="7" t="s">
        <v>655</v>
      </c>
      <c r="K261" s="7" t="s">
        <v>654</v>
      </c>
      <c r="L261" s="7" t="s">
        <v>270</v>
      </c>
      <c r="M261" s="7" t="s">
        <v>158</v>
      </c>
      <c r="N261" s="7" t="s">
        <v>270</v>
      </c>
      <c r="O261" s="7" t="s">
        <v>158</v>
      </c>
      <c r="P261" s="2" t="str">
        <f t="shared" si="7"/>
        <v>('D3','D1','영업부','4','3','top/D0/D1/D3','D3','D1','Y','C','SYSTEM',NOW(),'SYSTEM',NOW()),</v>
      </c>
      <c r="Q261" s="26"/>
      <c r="R261" s="26"/>
      <c r="S261" s="26"/>
      <c r="T261" s="26"/>
      <c r="U261" s="26"/>
      <c r="V261" s="26"/>
      <c r="W261" s="26"/>
      <c r="X261" s="26"/>
      <c r="Y261" s="26"/>
      <c r="Z261" s="26"/>
      <c r="AA261" s="26"/>
      <c r="AB261" s="26"/>
      <c r="AC261" s="26"/>
    </row>
    <row r="262" spans="1:29" x14ac:dyDescent="0.35">
      <c r="A262" s="11">
        <v>5</v>
      </c>
      <c r="B262" s="11" t="s">
        <v>660</v>
      </c>
      <c r="C262" s="7" t="s">
        <v>656</v>
      </c>
      <c r="D262" s="11" t="s">
        <v>664</v>
      </c>
      <c r="E262" s="27">
        <v>5</v>
      </c>
      <c r="F262" s="11" t="s">
        <v>676</v>
      </c>
      <c r="G262" s="7" t="s">
        <v>670</v>
      </c>
      <c r="H262" s="27" t="s">
        <v>660</v>
      </c>
      <c r="I262" s="7" t="s">
        <v>656</v>
      </c>
      <c r="J262" s="7" t="s">
        <v>655</v>
      </c>
      <c r="K262" s="7" t="s">
        <v>654</v>
      </c>
      <c r="L262" s="7" t="s">
        <v>270</v>
      </c>
      <c r="M262" s="7" t="s">
        <v>158</v>
      </c>
      <c r="N262" s="7" t="s">
        <v>270</v>
      </c>
      <c r="O262" s="7" t="s">
        <v>158</v>
      </c>
      <c r="P262" s="2" t="str">
        <f t="shared" si="7"/>
        <v>('D4','D0','개발 그룹','5','2','top/D0/D4','D4','D0','Y','C','SYSTEM',NOW(),'SYSTEM',NOW()),</v>
      </c>
      <c r="Q262" s="26"/>
      <c r="R262" s="26"/>
      <c r="S262" s="26"/>
      <c r="T262" s="26"/>
      <c r="U262" s="26"/>
      <c r="V262" s="26"/>
      <c r="W262" s="26"/>
      <c r="X262" s="26"/>
      <c r="Y262" s="26"/>
      <c r="Z262" s="26"/>
      <c r="AA262" s="26"/>
      <c r="AB262" s="26"/>
      <c r="AC262" s="26"/>
    </row>
    <row r="263" spans="1:29" x14ac:dyDescent="0.35">
      <c r="A263" s="11">
        <v>6</v>
      </c>
      <c r="B263" s="11" t="s">
        <v>661</v>
      </c>
      <c r="C263" s="7" t="s">
        <v>660</v>
      </c>
      <c r="D263" s="11" t="s">
        <v>165</v>
      </c>
      <c r="E263" s="27">
        <v>6</v>
      </c>
      <c r="F263" s="11" t="s">
        <v>677</v>
      </c>
      <c r="G263" s="7" t="s">
        <v>673</v>
      </c>
      <c r="H263" s="27" t="s">
        <v>661</v>
      </c>
      <c r="I263" s="7" t="s">
        <v>660</v>
      </c>
      <c r="J263" s="7" t="s">
        <v>655</v>
      </c>
      <c r="K263" s="7" t="s">
        <v>654</v>
      </c>
      <c r="L263" s="7" t="s">
        <v>270</v>
      </c>
      <c r="M263" s="7" t="s">
        <v>158</v>
      </c>
      <c r="N263" s="7" t="s">
        <v>270</v>
      </c>
      <c r="O263" s="7" t="s">
        <v>158</v>
      </c>
      <c r="P263" s="2" t="str">
        <f t="shared" si="7"/>
        <v>('D5','D4','개발부','6','3','top/D0/D4/D5','D5','D4','Y','C','SYSTEM',NOW(),'SYSTEM',NOW()),</v>
      </c>
      <c r="Q263" s="26"/>
      <c r="R263" s="26"/>
      <c r="S263" s="26"/>
      <c r="T263" s="26"/>
      <c r="U263" s="26"/>
      <c r="V263" s="26"/>
      <c r="W263" s="26"/>
      <c r="X263" s="26"/>
      <c r="Y263" s="26"/>
      <c r="Z263" s="26"/>
      <c r="AA263" s="26"/>
      <c r="AB263" s="26"/>
      <c r="AC263" s="26"/>
    </row>
    <row r="264" spans="1:29" x14ac:dyDescent="0.35">
      <c r="A264" s="11">
        <v>7</v>
      </c>
      <c r="B264" s="11" t="s">
        <v>662</v>
      </c>
      <c r="C264" s="7" t="s">
        <v>660</v>
      </c>
      <c r="D264" s="11" t="s">
        <v>174</v>
      </c>
      <c r="E264" s="27">
        <v>7</v>
      </c>
      <c r="F264" s="11" t="s">
        <v>677</v>
      </c>
      <c r="G264" s="7" t="s">
        <v>674</v>
      </c>
      <c r="H264" s="27" t="s">
        <v>662</v>
      </c>
      <c r="I264" s="7" t="s">
        <v>660</v>
      </c>
      <c r="J264" s="7" t="s">
        <v>655</v>
      </c>
      <c r="K264" s="7" t="s">
        <v>654</v>
      </c>
      <c r="L264" s="7" t="s">
        <v>270</v>
      </c>
      <c r="M264" s="7" t="s">
        <v>158</v>
      </c>
      <c r="N264" s="7" t="s">
        <v>270</v>
      </c>
      <c r="O264" s="7" t="s">
        <v>158</v>
      </c>
      <c r="P264" s="2" t="str">
        <f t="shared" si="7"/>
        <v>('D6','D4','디자인부','7','3','top/D0/D4/D6','D6','D4','Y','C','SYSTEM',NOW(),'SYSTEM',NOW());</v>
      </c>
      <c r="Q264" s="26"/>
      <c r="R264" s="26"/>
      <c r="S264" s="26"/>
      <c r="T264" s="26"/>
      <c r="U264" s="26"/>
      <c r="V264" s="26"/>
      <c r="W264" s="26"/>
      <c r="X264" s="26"/>
      <c r="Y264" s="26"/>
      <c r="Z264" s="26"/>
      <c r="AA264" s="26"/>
      <c r="AB264" s="26"/>
      <c r="AC264" s="26"/>
    </row>
    <row r="265" spans="1:29" x14ac:dyDescent="0.35">
      <c r="C265" s="8"/>
      <c r="E265" s="26"/>
      <c r="G265" s="26"/>
      <c r="I265" s="26"/>
      <c r="J265" s="26"/>
      <c r="K265" s="26"/>
      <c r="L265" s="26"/>
      <c r="N265" s="26"/>
      <c r="O265" s="26"/>
      <c r="P265" s="26"/>
      <c r="Q265" s="26"/>
      <c r="R265" s="26"/>
      <c r="S265" s="26"/>
      <c r="T265" s="26"/>
      <c r="U265" s="26"/>
      <c r="V265" s="26"/>
      <c r="W265" s="26"/>
      <c r="X265" s="26"/>
      <c r="Y265" s="26"/>
      <c r="Z265" s="26"/>
      <c r="AA265" s="26"/>
      <c r="AB265" s="26"/>
      <c r="AC265" s="26"/>
    </row>
    <row r="266" spans="1:29" x14ac:dyDescent="0.35">
      <c r="C266" s="8"/>
      <c r="E266" s="26"/>
      <c r="G266" s="26"/>
      <c r="I266" s="26"/>
      <c r="J266" s="26"/>
      <c r="K266" s="26"/>
      <c r="L266" s="26"/>
      <c r="N266" s="26"/>
      <c r="O266" s="26"/>
      <c r="P266" s="26"/>
      <c r="Q266" s="26"/>
      <c r="R266" s="26"/>
      <c r="S266" s="26"/>
      <c r="T266" s="26"/>
      <c r="U266" s="26"/>
      <c r="V266" s="26"/>
      <c r="W266" s="26"/>
      <c r="X266" s="26"/>
      <c r="Y266" s="26"/>
      <c r="Z266" s="26"/>
      <c r="AA266" s="26"/>
      <c r="AB266" s="26"/>
      <c r="AC266" s="26"/>
    </row>
    <row r="267" spans="1:29" x14ac:dyDescent="0.35">
      <c r="C267" s="8"/>
    </row>
    <row r="268" spans="1:29" x14ac:dyDescent="0.35">
      <c r="A268" s="140" t="str">
        <f>VLOOKUP(C268,table!B:D,3,FALSE)</f>
        <v>공통</v>
      </c>
      <c r="B268" s="140"/>
      <c r="C268" s="144" t="s">
        <v>280</v>
      </c>
      <c r="D268" s="144"/>
      <c r="E268" s="144"/>
      <c r="F268" s="144"/>
      <c r="G268" s="144"/>
      <c r="H268" s="144"/>
      <c r="I268" s="144"/>
      <c r="J268" s="144"/>
      <c r="K268" s="144"/>
      <c r="L268" s="144"/>
      <c r="M268" s="140" t="s">
        <v>155</v>
      </c>
    </row>
    <row r="269" spans="1:29" x14ac:dyDescent="0.35">
      <c r="A269" s="140"/>
      <c r="B269" s="140"/>
      <c r="C269" s="144" t="str">
        <f>VLOOKUP(C268,table!B:D,2,FALSE)</f>
        <v>T_BBS_NOTICE</v>
      </c>
      <c r="D269" s="144"/>
      <c r="E269" s="144"/>
      <c r="F269" s="144"/>
      <c r="G269" s="144"/>
      <c r="H269" s="144"/>
      <c r="I269" s="144"/>
      <c r="J269" s="144"/>
      <c r="K269" s="144"/>
      <c r="L269" s="144"/>
      <c r="M269" s="140"/>
    </row>
    <row r="270" spans="1:29" x14ac:dyDescent="0.35">
      <c r="A270" s="140" t="s">
        <v>2</v>
      </c>
      <c r="B270" s="91" t="s">
        <v>273</v>
      </c>
      <c r="C270" s="6" t="s">
        <v>243</v>
      </c>
      <c r="D270" s="91" t="s">
        <v>245</v>
      </c>
      <c r="E270" s="6" t="s">
        <v>247</v>
      </c>
      <c r="F270" s="91" t="s">
        <v>94</v>
      </c>
      <c r="G270" s="6" t="s">
        <v>233</v>
      </c>
      <c r="H270" s="85" t="s">
        <v>75</v>
      </c>
      <c r="I270" s="6" t="s">
        <v>57</v>
      </c>
      <c r="J270" s="6" t="s">
        <v>377</v>
      </c>
      <c r="K270" s="6" t="s">
        <v>84</v>
      </c>
      <c r="L270" s="6" t="s">
        <v>88</v>
      </c>
      <c r="M270" s="2" t="str">
        <f>"TRUNCATE TABLE "&amp;$C269&amp;";"</f>
        <v>TRUNCATE TABLE T_BBS_NOTICE;</v>
      </c>
    </row>
    <row r="271" spans="1:29" x14ac:dyDescent="0.35">
      <c r="A271" s="140"/>
      <c r="B271" s="91" t="s">
        <v>276</v>
      </c>
      <c r="C271" s="6" t="s">
        <v>257</v>
      </c>
      <c r="D271" s="91" t="s">
        <v>259</v>
      </c>
      <c r="E271" s="6" t="s">
        <v>255</v>
      </c>
      <c r="F271" s="91" t="s">
        <v>95</v>
      </c>
      <c r="G271" s="6" t="s">
        <v>218</v>
      </c>
      <c r="H271" s="85" t="s">
        <v>76</v>
      </c>
      <c r="I271" s="6" t="s">
        <v>58</v>
      </c>
      <c r="J271" s="6" t="s">
        <v>55</v>
      </c>
      <c r="K271" s="6" t="s">
        <v>85</v>
      </c>
      <c r="L271" s="6" t="s">
        <v>89</v>
      </c>
      <c r="M271" s="2" t="str">
        <f>"INSERT INTO "&amp;C269&amp;" ("&amp;B271&amp;","&amp;C271&amp;","&amp;D271&amp;","&amp;E271&amp;","&amp;F271&amp;","&amp;G271&amp;","&amp;H271&amp;","&amp;I271&amp;","&amp;J271&amp;","&amp;K271&amp;","&amp;L271&amp;") VALUES"</f>
        <v>INSERT INTO T_BBS_NOTICE (NOTICE_ID,SJ,CN,IMPORTANT_YN,ORD_SEQ,FILE_ID,USE_YN,RGST_ID,RGST_DT,MODI_ID,MODI_DT) VALUES</v>
      </c>
    </row>
    <row r="272" spans="1:29" x14ac:dyDescent="0.35">
      <c r="A272" s="34">
        <v>1</v>
      </c>
      <c r="B272" s="11" t="s">
        <v>974</v>
      </c>
      <c r="C272" s="7" t="s">
        <v>295</v>
      </c>
      <c r="D272" s="11" t="s">
        <v>298</v>
      </c>
      <c r="E272" s="7" t="s">
        <v>291</v>
      </c>
      <c r="F272" s="11" t="s">
        <v>292</v>
      </c>
      <c r="G272" s="7"/>
      <c r="H272" s="27" t="s">
        <v>290</v>
      </c>
      <c r="I272" s="7" t="s">
        <v>270</v>
      </c>
      <c r="J272" s="7" t="s">
        <v>158</v>
      </c>
      <c r="K272" s="7" t="s">
        <v>270</v>
      </c>
      <c r="L272" s="7" t="s">
        <v>158</v>
      </c>
      <c r="M272" s="2" t="str">
        <f>"('"&amp;B272&amp;"','"&amp;C272&amp;"','"&amp;D272&amp;"','"&amp;E272&amp;"','"&amp;F272&amp;"',"&amp;IF(G272="","NULL","'"&amp;G272&amp;"'")&amp;",'"&amp;H272&amp;"','"&amp;I272&amp;"',"&amp;J272&amp;",'"&amp;K272&amp;"',"&amp;L272&amp;IF(A273="",");","),")</f>
        <v>('nt2000001','공지사항 1','공지사항 내용 1','N','2',NULL,'Y','SYSTEM',NOW(),'SYSTEM',NOW()),</v>
      </c>
    </row>
    <row r="273" spans="1:13" x14ac:dyDescent="0.35">
      <c r="A273" s="34">
        <v>2</v>
      </c>
      <c r="B273" s="11" t="s">
        <v>975</v>
      </c>
      <c r="C273" s="7" t="s">
        <v>296</v>
      </c>
      <c r="D273" s="11" t="s">
        <v>299</v>
      </c>
      <c r="E273" s="7" t="s">
        <v>291</v>
      </c>
      <c r="F273" s="11" t="s">
        <v>293</v>
      </c>
      <c r="G273" s="7"/>
      <c r="H273" s="27" t="s">
        <v>290</v>
      </c>
      <c r="I273" s="7" t="s">
        <v>270</v>
      </c>
      <c r="J273" s="7" t="s">
        <v>158</v>
      </c>
      <c r="K273" s="7" t="s">
        <v>270</v>
      </c>
      <c r="L273" s="7" t="s">
        <v>158</v>
      </c>
      <c r="M273" s="2" t="str">
        <f>"('"&amp;B273&amp;"','"&amp;C273&amp;"','"&amp;D273&amp;"','"&amp;E273&amp;"','"&amp;F273&amp;"',"&amp;IF(G273="","NULL","'"&amp;G273&amp;"'")&amp;",'"&amp;H273&amp;"','"&amp;I273&amp;"',"&amp;J273&amp;",'"&amp;K273&amp;"',"&amp;L273&amp;IF(A274="",");","),")</f>
        <v>('nt2000002','공지사항 2','공지사항 내용 2','N','1',NULL,'Y','SYSTEM',NOW(),'SYSTEM',NOW()),</v>
      </c>
    </row>
    <row r="274" spans="1:13" x14ac:dyDescent="0.35">
      <c r="A274" s="34">
        <v>3</v>
      </c>
      <c r="B274" s="11" t="s">
        <v>976</v>
      </c>
      <c r="C274" s="7" t="s">
        <v>297</v>
      </c>
      <c r="D274" s="11" t="s">
        <v>300</v>
      </c>
      <c r="E274" s="7" t="s">
        <v>290</v>
      </c>
      <c r="F274" s="11" t="s">
        <v>294</v>
      </c>
      <c r="G274" s="7"/>
      <c r="H274" s="27" t="s">
        <v>290</v>
      </c>
      <c r="I274" s="7" t="s">
        <v>270</v>
      </c>
      <c r="J274" s="7" t="s">
        <v>158</v>
      </c>
      <c r="K274" s="7" t="s">
        <v>270</v>
      </c>
      <c r="L274" s="7" t="s">
        <v>158</v>
      </c>
      <c r="M274" s="2" t="str">
        <f>"('"&amp;B274&amp;"','"&amp;C274&amp;"','"&amp;D274&amp;"','"&amp;E274&amp;"','"&amp;F274&amp;"',"&amp;IF(G274="","NULL","'"&amp;G274&amp;"'")&amp;",'"&amp;H274&amp;"','"&amp;I274&amp;"',"&amp;J274&amp;",'"&amp;K274&amp;"',"&amp;L274&amp;IF(A275="",");","),")</f>
        <v>('nt2000003','공지사항 3','공지사항 내용 3','Y','3',NULL,'Y','SYSTEM',NOW(),'SYSTEM',NOW());</v>
      </c>
    </row>
    <row r="275" spans="1:13" x14ac:dyDescent="0.35">
      <c r="C275" s="8"/>
    </row>
    <row r="276" spans="1:13" x14ac:dyDescent="0.35">
      <c r="C276" s="8"/>
    </row>
    <row r="277" spans="1:13" x14ac:dyDescent="0.35">
      <c r="C277" s="8"/>
    </row>
    <row r="278" spans="1:13" x14ac:dyDescent="0.35">
      <c r="A278" s="140" t="str">
        <f>VLOOKUP(C278,table!B:D,3,FALSE)</f>
        <v>공통</v>
      </c>
      <c r="B278" s="140"/>
      <c r="C278" s="144" t="s">
        <v>281</v>
      </c>
      <c r="D278" s="144"/>
      <c r="E278" s="144"/>
      <c r="F278" s="144"/>
      <c r="G278" s="144"/>
      <c r="H278" s="144"/>
      <c r="I278" s="144"/>
      <c r="J278" s="144"/>
      <c r="K278" s="144"/>
      <c r="L278" s="144"/>
      <c r="M278" s="140" t="s">
        <v>155</v>
      </c>
    </row>
    <row r="279" spans="1:13" x14ac:dyDescent="0.35">
      <c r="A279" s="140"/>
      <c r="B279" s="140"/>
      <c r="C279" s="144" t="str">
        <f>VLOOKUP(C278,table!B:D,2,FALSE)</f>
        <v>T_BBS_FAQ</v>
      </c>
      <c r="D279" s="144"/>
      <c r="E279" s="144"/>
      <c r="F279" s="144"/>
      <c r="G279" s="144"/>
      <c r="H279" s="144"/>
      <c r="I279" s="144"/>
      <c r="J279" s="144"/>
      <c r="K279" s="144"/>
      <c r="L279" s="144"/>
      <c r="M279" s="140"/>
    </row>
    <row r="280" spans="1:13" x14ac:dyDescent="0.35">
      <c r="A280" s="140" t="s">
        <v>2</v>
      </c>
      <c r="B280" s="91" t="s">
        <v>272</v>
      </c>
      <c r="C280" s="6" t="s">
        <v>265</v>
      </c>
      <c r="D280" s="91" t="s">
        <v>250</v>
      </c>
      <c r="E280" s="6" t="s">
        <v>252</v>
      </c>
      <c r="F280" s="91" t="s">
        <v>94</v>
      </c>
      <c r="G280" s="6" t="s">
        <v>233</v>
      </c>
      <c r="H280" s="85" t="s">
        <v>75</v>
      </c>
      <c r="I280" s="6" t="s">
        <v>57</v>
      </c>
      <c r="J280" s="6" t="s">
        <v>377</v>
      </c>
      <c r="K280" s="6" t="s">
        <v>84</v>
      </c>
      <c r="L280" s="6" t="s">
        <v>88</v>
      </c>
      <c r="M280" s="2" t="str">
        <f>"TRUNCATE TABLE "&amp;$C279&amp;";"</f>
        <v>TRUNCATE TABLE T_BBS_FAQ;</v>
      </c>
    </row>
    <row r="281" spans="1:13" x14ac:dyDescent="0.35">
      <c r="A281" s="140"/>
      <c r="B281" s="91" t="s">
        <v>278</v>
      </c>
      <c r="C281" s="6" t="s">
        <v>267</v>
      </c>
      <c r="D281" s="91" t="s">
        <v>263</v>
      </c>
      <c r="E281" s="6" t="s">
        <v>261</v>
      </c>
      <c r="F281" s="91" t="s">
        <v>95</v>
      </c>
      <c r="G281" s="6" t="s">
        <v>218</v>
      </c>
      <c r="H281" s="85" t="s">
        <v>76</v>
      </c>
      <c r="I281" s="6" t="s">
        <v>58</v>
      </c>
      <c r="J281" s="6" t="s">
        <v>55</v>
      </c>
      <c r="K281" s="6" t="s">
        <v>85</v>
      </c>
      <c r="L281" s="6" t="s">
        <v>89</v>
      </c>
      <c r="M281" s="2" t="str">
        <f>"INSERT INTO "&amp;C279&amp;" ("&amp;B281&amp;","&amp;C281&amp;","&amp;D281&amp;","&amp;E281&amp;","&amp;F281&amp;","&amp;G281&amp;","&amp;H281&amp;","&amp;I281&amp;","&amp;J281&amp;","&amp;K281&amp;","&amp;L281&amp;") VALUES"</f>
        <v>INSERT INTO T_BBS_FAQ (FAQ_ID,CL_CODE,QSTN,ANSW,ORD_SEQ,FILE_ID,USE_YN,RGST_ID,RGST_DT,MODI_ID,MODI_DT) VALUES</v>
      </c>
    </row>
    <row r="282" spans="1:13" x14ac:dyDescent="0.35">
      <c r="A282" s="34">
        <v>1</v>
      </c>
      <c r="B282" s="11" t="s">
        <v>970</v>
      </c>
      <c r="C282" s="7" t="s">
        <v>269</v>
      </c>
      <c r="D282" s="11" t="s">
        <v>282</v>
      </c>
      <c r="E282" s="7" t="s">
        <v>286</v>
      </c>
      <c r="F282" s="11">
        <v>1</v>
      </c>
      <c r="G282" s="7"/>
      <c r="H282" s="27" t="s">
        <v>290</v>
      </c>
      <c r="I282" s="7" t="s">
        <v>270</v>
      </c>
      <c r="J282" s="7" t="s">
        <v>158</v>
      </c>
      <c r="K282" s="7" t="s">
        <v>270</v>
      </c>
      <c r="L282" s="7" t="s">
        <v>158</v>
      </c>
      <c r="M282" s="2" t="str">
        <f>"('"&amp;B282&amp;"','"&amp;C282&amp;"','"&amp;D282&amp;"','"&amp;E282&amp;"','"&amp;F282&amp;"',"&amp;IF(G282="","NULL","'"&amp;G282&amp;"'")&amp;",'"&amp;H282&amp;"','"&amp;I282&amp;"',"&amp;J282&amp;",'"&amp;K282&amp;"',"&amp;L282&amp;IF(A283="",");","),")</f>
        <v>('fq2000001','LOGIN','로그인 질문 1','로그인 답변 1','1',NULL,'Y','SYSTEM',NOW(),'SYSTEM',NOW()),</v>
      </c>
    </row>
    <row r="283" spans="1:13" x14ac:dyDescent="0.35">
      <c r="A283" s="34">
        <v>2</v>
      </c>
      <c r="B283" s="11" t="s">
        <v>971</v>
      </c>
      <c r="C283" s="7" t="s">
        <v>269</v>
      </c>
      <c r="D283" s="11" t="s">
        <v>283</v>
      </c>
      <c r="E283" s="7" t="s">
        <v>289</v>
      </c>
      <c r="F283" s="11">
        <v>2</v>
      </c>
      <c r="G283" s="7"/>
      <c r="H283" s="27" t="s">
        <v>290</v>
      </c>
      <c r="I283" s="7" t="s">
        <v>270</v>
      </c>
      <c r="J283" s="7" t="s">
        <v>158</v>
      </c>
      <c r="K283" s="7" t="s">
        <v>270</v>
      </c>
      <c r="L283" s="7" t="s">
        <v>158</v>
      </c>
      <c r="M283" s="2" t="str">
        <f>"('"&amp;B283&amp;"','"&amp;C283&amp;"','"&amp;D283&amp;"','"&amp;E283&amp;"','"&amp;F283&amp;"',"&amp;IF(G283="","NULL","'"&amp;G283&amp;"'")&amp;",'"&amp;H283&amp;"','"&amp;I283&amp;"',"&amp;J283&amp;",'"&amp;K283&amp;"',"&amp;L283&amp;IF(A284="",");","),")</f>
        <v>('fq2000002','LOGIN','로그인 질문 2','로그인 답변 2','2',NULL,'Y','SYSTEM',NOW(),'SYSTEM',NOW()),</v>
      </c>
    </row>
    <row r="284" spans="1:13" x14ac:dyDescent="0.35">
      <c r="A284" s="34">
        <v>3</v>
      </c>
      <c r="B284" s="11" t="s">
        <v>972</v>
      </c>
      <c r="C284" s="7" t="s">
        <v>270</v>
      </c>
      <c r="D284" s="11" t="s">
        <v>284</v>
      </c>
      <c r="E284" s="7" t="s">
        <v>288</v>
      </c>
      <c r="F284" s="11">
        <v>2</v>
      </c>
      <c r="G284" s="7"/>
      <c r="H284" s="27" t="s">
        <v>290</v>
      </c>
      <c r="I284" s="7" t="s">
        <v>270</v>
      </c>
      <c r="J284" s="7" t="s">
        <v>158</v>
      </c>
      <c r="K284" s="7" t="s">
        <v>270</v>
      </c>
      <c r="L284" s="7" t="s">
        <v>158</v>
      </c>
      <c r="M284" s="2" t="str">
        <f>"('"&amp;B284&amp;"','"&amp;C284&amp;"','"&amp;D284&amp;"','"&amp;E284&amp;"','"&amp;F284&amp;"',"&amp;IF(G284="","NULL","'"&amp;G284&amp;"'")&amp;",'"&amp;H284&amp;"','"&amp;I284&amp;"',"&amp;J284&amp;",'"&amp;K284&amp;"',"&amp;L284&amp;IF(A285="",");","),")</f>
        <v>('fq2000003','SYSTEM','시스템 질문 1','시스템 답변 1','2',NULL,'Y','SYSTEM',NOW(),'SYSTEM',NOW()),</v>
      </c>
    </row>
    <row r="285" spans="1:13" x14ac:dyDescent="0.35">
      <c r="A285" s="34">
        <v>4</v>
      </c>
      <c r="B285" s="11" t="s">
        <v>973</v>
      </c>
      <c r="C285" s="7" t="s">
        <v>270</v>
      </c>
      <c r="D285" s="11" t="s">
        <v>285</v>
      </c>
      <c r="E285" s="7" t="s">
        <v>287</v>
      </c>
      <c r="F285" s="11">
        <v>1</v>
      </c>
      <c r="G285" s="7"/>
      <c r="H285" s="27" t="s">
        <v>290</v>
      </c>
      <c r="I285" s="7" t="s">
        <v>270</v>
      </c>
      <c r="J285" s="7" t="s">
        <v>158</v>
      </c>
      <c r="K285" s="7" t="s">
        <v>270</v>
      </c>
      <c r="L285" s="7" t="s">
        <v>158</v>
      </c>
      <c r="M285" s="2" t="str">
        <f>"('"&amp;B285&amp;"','"&amp;C285&amp;"','"&amp;D285&amp;"','"&amp;E285&amp;"','"&amp;F285&amp;"',"&amp;IF(G285="","NULL","'"&amp;G285&amp;"'")&amp;",'"&amp;H285&amp;"','"&amp;I285&amp;"',"&amp;J285&amp;",'"&amp;K285&amp;"',"&amp;L285&amp;IF(A286="",");","),")</f>
        <v>('fq2000004','SYSTEM','시스템 질문 2','시스템 답변 2','1',NULL,'Y','SYSTEM',NOW(),'SYSTEM',NOW());</v>
      </c>
    </row>
    <row r="286" spans="1:13" x14ac:dyDescent="0.35">
      <c r="C286" s="8"/>
    </row>
    <row r="287" spans="1:13" x14ac:dyDescent="0.35">
      <c r="C287" s="8"/>
    </row>
    <row r="288" spans="1:13" x14ac:dyDescent="0.35">
      <c r="C288" s="8"/>
    </row>
    <row r="289" spans="1:29" x14ac:dyDescent="0.35">
      <c r="A289" s="140" t="str">
        <f>VLOOKUP(C289,table!B:D,3,FALSE)</f>
        <v>관리자</v>
      </c>
      <c r="B289" s="140"/>
      <c r="C289" s="144" t="s">
        <v>953</v>
      </c>
      <c r="D289" s="144"/>
      <c r="E289" s="144"/>
      <c r="F289" s="144"/>
      <c r="G289" s="144"/>
      <c r="H289" s="144"/>
      <c r="I289" s="140" t="s">
        <v>155</v>
      </c>
    </row>
    <row r="290" spans="1:29" x14ac:dyDescent="0.35">
      <c r="A290" s="140"/>
      <c r="B290" s="140"/>
      <c r="C290" s="144" t="str">
        <f>VLOOKUP(C289,table!B:D,2,FALSE)</f>
        <v>T_GROUP</v>
      </c>
      <c r="D290" s="144"/>
      <c r="E290" s="144"/>
      <c r="F290" s="144"/>
      <c r="G290" s="144"/>
      <c r="H290" s="144"/>
      <c r="I290" s="140"/>
    </row>
    <row r="291" spans="1:29" x14ac:dyDescent="0.35">
      <c r="A291" s="140" t="s">
        <v>156</v>
      </c>
      <c r="B291" s="91" t="s">
        <v>78</v>
      </c>
      <c r="C291" s="6" t="s">
        <v>45</v>
      </c>
      <c r="D291" s="91" t="s">
        <v>75</v>
      </c>
      <c r="E291" s="6" t="s">
        <v>57</v>
      </c>
      <c r="F291" s="91" t="s">
        <v>377</v>
      </c>
      <c r="G291" s="6" t="s">
        <v>84</v>
      </c>
      <c r="H291" s="85" t="s">
        <v>88</v>
      </c>
      <c r="I291" s="2" t="str">
        <f>"TRUNCATE TABLE "&amp;$C290&amp;";"</f>
        <v>TRUNCATE TABLE T_GROUP;</v>
      </c>
    </row>
    <row r="292" spans="1:29" x14ac:dyDescent="0.35">
      <c r="A292" s="140"/>
      <c r="B292" s="91" t="s">
        <v>79</v>
      </c>
      <c r="C292" s="6" t="s">
        <v>46</v>
      </c>
      <c r="D292" s="91" t="s">
        <v>76</v>
      </c>
      <c r="E292" s="6" t="s">
        <v>58</v>
      </c>
      <c r="F292" s="91" t="s">
        <v>55</v>
      </c>
      <c r="G292" s="6" t="s">
        <v>85</v>
      </c>
      <c r="H292" s="85" t="s">
        <v>89</v>
      </c>
      <c r="I292" s="2" t="str">
        <f>"INSERT INTO "&amp;C290&amp;" ("&amp;B292&amp;","&amp;C292&amp;","&amp;D292&amp;","&amp;E292&amp;","&amp;F292&amp;","&amp;G292&amp;","&amp;H292&amp;") VALUES"</f>
        <v>INSERT INTO T_GROUP (USER_ID,AUTH_ID,USE_YN,RGST_ID,RGST_DT,MODI_ID,MODI_DT) VALUES</v>
      </c>
    </row>
    <row r="293" spans="1:29" x14ac:dyDescent="0.35">
      <c r="A293" s="34">
        <v>1</v>
      </c>
      <c r="B293" s="11" t="s">
        <v>327</v>
      </c>
      <c r="C293" s="7" t="s">
        <v>956</v>
      </c>
      <c r="D293" s="11" t="s">
        <v>29</v>
      </c>
      <c r="E293" s="7" t="s">
        <v>270</v>
      </c>
      <c r="F293" s="11" t="s">
        <v>158</v>
      </c>
      <c r="G293" s="7" t="s">
        <v>270</v>
      </c>
      <c r="H293" s="27" t="s">
        <v>158</v>
      </c>
      <c r="I293" s="2" t="str">
        <f>"('"&amp;B293&amp;"','"&amp;C293&amp;"','"&amp;D293&amp;"','"&amp;E293&amp;"',"&amp;F293&amp;",'"&amp;G293&amp;"',"&amp;H293&amp;IF(A295="",");","),")</f>
        <v>('admin','au2000001','Y','SYSTEM',NOW(),'SYSTEM',NOW()),</v>
      </c>
    </row>
    <row r="294" spans="1:29" s="26" customFormat="1" x14ac:dyDescent="0.35">
      <c r="A294" s="34">
        <v>2</v>
      </c>
      <c r="B294" s="11" t="s">
        <v>1067</v>
      </c>
      <c r="C294" s="7" t="s">
        <v>956</v>
      </c>
      <c r="D294" s="11" t="s">
        <v>29</v>
      </c>
      <c r="E294" s="7" t="s">
        <v>270</v>
      </c>
      <c r="F294" s="11" t="s">
        <v>158</v>
      </c>
      <c r="G294" s="7" t="s">
        <v>270</v>
      </c>
      <c r="H294" s="27" t="s">
        <v>158</v>
      </c>
      <c r="I294" s="2" t="str">
        <f t="shared" ref="I294:I299" si="8">"('"&amp;B294&amp;"','"&amp;C294&amp;"','"&amp;D294&amp;"','"&amp;E294&amp;"',"&amp;F294&amp;",'"&amp;G294&amp;"',"&amp;H294&amp;IF(A295="",");","),")</f>
        <v>('jinix55','au2000001','Y','SYSTEM',NOW(),'SYSTEM',NOW()),</v>
      </c>
    </row>
    <row r="295" spans="1:29" x14ac:dyDescent="0.35">
      <c r="A295" s="34">
        <v>2</v>
      </c>
      <c r="B295" s="11" t="s">
        <v>328</v>
      </c>
      <c r="C295" s="7" t="s">
        <v>956</v>
      </c>
      <c r="D295" s="11" t="s">
        <v>29</v>
      </c>
      <c r="E295" s="7" t="s">
        <v>270</v>
      </c>
      <c r="F295" s="11" t="s">
        <v>158</v>
      </c>
      <c r="G295" s="7" t="s">
        <v>270</v>
      </c>
      <c r="H295" s="27" t="s">
        <v>158</v>
      </c>
      <c r="I295" s="2" t="str">
        <f t="shared" si="8"/>
        <v>('test11','au2000001','Y','SYSTEM',NOW(),'SYSTEM',NOW()),</v>
      </c>
    </row>
    <row r="296" spans="1:29" x14ac:dyDescent="0.35">
      <c r="A296" s="34">
        <v>3</v>
      </c>
      <c r="B296" s="11" t="s">
        <v>329</v>
      </c>
      <c r="C296" s="7" t="s">
        <v>956</v>
      </c>
      <c r="D296" s="11" t="s">
        <v>29</v>
      </c>
      <c r="E296" s="7" t="s">
        <v>270</v>
      </c>
      <c r="F296" s="11" t="s">
        <v>158</v>
      </c>
      <c r="G296" s="7" t="s">
        <v>270</v>
      </c>
      <c r="H296" s="27" t="s">
        <v>158</v>
      </c>
      <c r="I296" s="2" t="str">
        <f t="shared" si="8"/>
        <v>('test12','au2000001','Y','SYSTEM',NOW(),'SYSTEM',NOW()),</v>
      </c>
    </row>
    <row r="297" spans="1:29" x14ac:dyDescent="0.35">
      <c r="A297" s="34">
        <v>4</v>
      </c>
      <c r="B297" s="11" t="s">
        <v>338</v>
      </c>
      <c r="C297" s="7" t="s">
        <v>956</v>
      </c>
      <c r="D297" s="11" t="s">
        <v>29</v>
      </c>
      <c r="E297" s="7" t="s">
        <v>270</v>
      </c>
      <c r="F297" s="11" t="s">
        <v>158</v>
      </c>
      <c r="G297" s="7" t="s">
        <v>270</v>
      </c>
      <c r="H297" s="27" t="s">
        <v>158</v>
      </c>
      <c r="I297" s="2" t="str">
        <f t="shared" si="8"/>
        <v>('test13','au2000001','Y','SYSTEM',NOW(),'SYSTEM',NOW()),</v>
      </c>
    </row>
    <row r="298" spans="1:29" x14ac:dyDescent="0.35">
      <c r="A298" s="34">
        <v>5</v>
      </c>
      <c r="B298" s="11" t="s">
        <v>339</v>
      </c>
      <c r="C298" s="7" t="s">
        <v>957</v>
      </c>
      <c r="D298" s="11" t="s">
        <v>29</v>
      </c>
      <c r="E298" s="7" t="s">
        <v>270</v>
      </c>
      <c r="F298" s="11" t="s">
        <v>158</v>
      </c>
      <c r="G298" s="7" t="s">
        <v>270</v>
      </c>
      <c r="H298" s="27" t="s">
        <v>158</v>
      </c>
      <c r="I298" s="2" t="str">
        <f t="shared" si="8"/>
        <v>('test14','au2000002','Y','SYSTEM',NOW(),'SYSTEM',NOW()),</v>
      </c>
    </row>
    <row r="299" spans="1:29" x14ac:dyDescent="0.35">
      <c r="A299" s="34">
        <v>6</v>
      </c>
      <c r="B299" s="11" t="s">
        <v>340</v>
      </c>
      <c r="C299" s="7" t="s">
        <v>957</v>
      </c>
      <c r="D299" s="11" t="s">
        <v>29</v>
      </c>
      <c r="E299" s="7" t="s">
        <v>270</v>
      </c>
      <c r="F299" s="11" t="s">
        <v>158</v>
      </c>
      <c r="G299" s="7" t="s">
        <v>270</v>
      </c>
      <c r="H299" s="27" t="s">
        <v>158</v>
      </c>
      <c r="I299" s="2" t="str">
        <f t="shared" si="8"/>
        <v>('test15','au2000002','Y','SYSTEM',NOW(),'SYSTEM',NOW());</v>
      </c>
    </row>
    <row r="300" spans="1:29" s="26" customFormat="1" x14ac:dyDescent="0.35">
      <c r="A300" s="48"/>
      <c r="B300" s="48"/>
      <c r="C300"/>
      <c r="D300" s="48"/>
      <c r="E300"/>
      <c r="F300" s="48"/>
      <c r="G300"/>
      <c r="H300" s="49"/>
      <c r="I300"/>
      <c r="J300"/>
      <c r="K300"/>
      <c r="L300"/>
      <c r="N300"/>
      <c r="O300"/>
      <c r="P300"/>
      <c r="Q300"/>
      <c r="R300"/>
      <c r="S300"/>
      <c r="T300"/>
      <c r="U300"/>
      <c r="V300"/>
      <c r="W300"/>
      <c r="X300"/>
      <c r="Y300"/>
      <c r="Z300"/>
      <c r="AA300"/>
      <c r="AB300"/>
      <c r="AC300"/>
    </row>
    <row r="302" spans="1:29" s="26" customFormat="1" x14ac:dyDescent="0.35">
      <c r="A302" s="48"/>
      <c r="B302" s="48"/>
      <c r="C302"/>
      <c r="D302" s="48"/>
      <c r="E302"/>
      <c r="F302" s="48"/>
      <c r="G302"/>
      <c r="H302" s="49"/>
      <c r="I302"/>
      <c r="J302"/>
      <c r="K302"/>
      <c r="L302"/>
      <c r="N302"/>
      <c r="O302"/>
      <c r="P302"/>
      <c r="Q302"/>
      <c r="R302"/>
      <c r="S302"/>
      <c r="T302"/>
      <c r="U302"/>
      <c r="V302"/>
      <c r="W302"/>
      <c r="X302"/>
      <c r="Y302"/>
      <c r="Z302"/>
      <c r="AA302"/>
      <c r="AB302"/>
      <c r="AC302"/>
    </row>
    <row r="303" spans="1:29" s="26" customFormat="1" x14ac:dyDescent="0.35">
      <c r="A303" s="140" t="str">
        <f>VLOOKUP(C303,table!B:D,3,FALSE)</f>
        <v>관리자</v>
      </c>
      <c r="B303" s="140"/>
      <c r="C303" s="144" t="s">
        <v>954</v>
      </c>
      <c r="D303" s="144"/>
      <c r="E303" s="144"/>
      <c r="F303" s="144"/>
      <c r="G303" s="144"/>
      <c r="H303" s="144"/>
      <c r="I303" s="144"/>
      <c r="J303" s="144"/>
      <c r="K303" s="140" t="s">
        <v>155</v>
      </c>
      <c r="L303"/>
      <c r="N303"/>
      <c r="O303"/>
      <c r="P303"/>
      <c r="Q303"/>
      <c r="R303"/>
      <c r="S303"/>
      <c r="T303"/>
      <c r="U303"/>
      <c r="V303"/>
      <c r="W303"/>
      <c r="X303"/>
      <c r="Y303"/>
      <c r="Z303"/>
      <c r="AA303"/>
      <c r="AB303"/>
      <c r="AC303"/>
    </row>
    <row r="304" spans="1:29" s="26" customFormat="1" x14ac:dyDescent="0.35">
      <c r="A304" s="140"/>
      <c r="B304" s="140"/>
      <c r="C304" s="144" t="str">
        <f>VLOOKUP(C303,table!B:D,2,FALSE)</f>
        <v>T_GROUP_AUTH</v>
      </c>
      <c r="D304" s="144"/>
      <c r="E304" s="144"/>
      <c r="F304" s="144"/>
      <c r="G304" s="144"/>
      <c r="H304" s="144"/>
      <c r="I304" s="144"/>
      <c r="J304" s="144"/>
      <c r="K304" s="140"/>
      <c r="L304"/>
      <c r="N304"/>
      <c r="O304"/>
      <c r="P304"/>
      <c r="Q304"/>
      <c r="R304"/>
      <c r="S304"/>
      <c r="T304"/>
      <c r="U304"/>
      <c r="V304"/>
      <c r="W304"/>
      <c r="X304"/>
      <c r="Y304"/>
      <c r="Z304"/>
      <c r="AA304"/>
      <c r="AB304"/>
      <c r="AC304"/>
    </row>
    <row r="305" spans="1:30" s="26" customFormat="1" x14ac:dyDescent="0.35">
      <c r="A305" s="140" t="s">
        <v>156</v>
      </c>
      <c r="B305" s="91" t="s">
        <v>45</v>
      </c>
      <c r="C305" s="6" t="s">
        <v>981</v>
      </c>
      <c r="D305" s="91" t="s">
        <v>357</v>
      </c>
      <c r="E305" s="6" t="s">
        <v>48</v>
      </c>
      <c r="F305" s="91" t="s">
        <v>50</v>
      </c>
      <c r="G305" s="6" t="s">
        <v>75</v>
      </c>
      <c r="H305" s="85" t="s">
        <v>57</v>
      </c>
      <c r="I305" s="6" t="s">
        <v>377</v>
      </c>
      <c r="J305" s="6" t="s">
        <v>84</v>
      </c>
      <c r="K305" s="6" t="s">
        <v>88</v>
      </c>
      <c r="L305" s="2" t="str">
        <f>"TRUNCATE TABLE "&amp;$C304&amp;";"</f>
        <v>TRUNCATE TABLE T_GROUP_AUTH;</v>
      </c>
      <c r="M305"/>
      <c r="O305"/>
      <c r="P305"/>
      <c r="Q305"/>
      <c r="R305"/>
      <c r="S305"/>
      <c r="T305"/>
      <c r="U305"/>
      <c r="V305"/>
      <c r="W305"/>
      <c r="X305"/>
      <c r="Y305"/>
      <c r="Z305"/>
      <c r="AA305"/>
      <c r="AB305"/>
      <c r="AC305"/>
      <c r="AD305"/>
    </row>
    <row r="306" spans="1:30" s="26" customFormat="1" x14ac:dyDescent="0.35">
      <c r="A306" s="140"/>
      <c r="B306" s="91" t="s">
        <v>46</v>
      </c>
      <c r="C306" s="6" t="s">
        <v>557</v>
      </c>
      <c r="D306" s="91" t="s">
        <v>358</v>
      </c>
      <c r="E306" s="6" t="s">
        <v>49</v>
      </c>
      <c r="F306" s="91" t="s">
        <v>51</v>
      </c>
      <c r="G306" s="6" t="s">
        <v>76</v>
      </c>
      <c r="H306" s="85" t="s">
        <v>58</v>
      </c>
      <c r="I306" s="6" t="s">
        <v>55</v>
      </c>
      <c r="J306" s="6" t="s">
        <v>85</v>
      </c>
      <c r="K306" s="6" t="s">
        <v>89</v>
      </c>
      <c r="L306" s="2" t="str">
        <f>"INSERT INTO "&amp;C304&amp;" ("&amp;B306&amp;","&amp;C306&amp;","&amp;D306&amp;","&amp;E306&amp;","&amp;F306&amp;","&amp;G306&amp;","&amp;H306&amp;","&amp;I306&amp;","&amp;J306&amp;","&amp;K306&amp;") VALUES"</f>
        <v>INSERT INTO T_GROUP_AUTH (AUTH_ID,COMPANY_CODE,AUTH_CL,AUTH_NM,AUTH_DSC,USE_YN,RGST_ID,RGST_DT,MODI_ID,MODI_DT) VALUES</v>
      </c>
      <c r="M306"/>
      <c r="O306"/>
      <c r="P306"/>
      <c r="Q306"/>
      <c r="R306"/>
      <c r="S306"/>
      <c r="T306"/>
      <c r="U306"/>
      <c r="V306"/>
      <c r="W306"/>
      <c r="X306"/>
      <c r="Y306"/>
      <c r="Z306"/>
      <c r="AA306"/>
      <c r="AB306"/>
      <c r="AC306"/>
      <c r="AD306"/>
    </row>
    <row r="307" spans="1:30" s="26" customFormat="1" x14ac:dyDescent="0.35">
      <c r="A307" s="11">
        <v>1</v>
      </c>
      <c r="B307" s="11" t="s">
        <v>958</v>
      </c>
      <c r="C307" s="7" t="s">
        <v>1101</v>
      </c>
      <c r="D307" s="11" t="s">
        <v>610</v>
      </c>
      <c r="E307" s="7" t="s">
        <v>1013</v>
      </c>
      <c r="F307" s="11" t="s">
        <v>1013</v>
      </c>
      <c r="G307" s="7" t="s">
        <v>29</v>
      </c>
      <c r="H307" s="27" t="s">
        <v>270</v>
      </c>
      <c r="I307" s="7" t="s">
        <v>158</v>
      </c>
      <c r="J307" s="7" t="s">
        <v>270</v>
      </c>
      <c r="K307" s="7" t="s">
        <v>158</v>
      </c>
      <c r="L307" s="2" t="str">
        <f>"('"&amp;B307&amp;"','"&amp;C307&amp;"','"&amp;D307&amp;"','"&amp;E307&amp;"','"&amp;F307&amp;"','"&amp;G307&amp;"','"&amp;H307&amp;"',"&amp;I307&amp;",'"&amp;J307&amp;"',"&amp;K307&amp;IF(A308="",");","),")</f>
        <v>('au2000001','PPLUS','M','최고관리자','최고관리자','Y','SYSTEM',NOW(),'SYSTEM',NOW()),</v>
      </c>
      <c r="M307"/>
      <c r="O307"/>
      <c r="P307"/>
      <c r="Q307"/>
      <c r="R307"/>
      <c r="S307"/>
      <c r="T307"/>
      <c r="U307"/>
      <c r="V307"/>
      <c r="W307"/>
      <c r="X307"/>
      <c r="Y307"/>
      <c r="Z307"/>
      <c r="AA307"/>
      <c r="AB307"/>
      <c r="AC307"/>
      <c r="AD307"/>
    </row>
    <row r="308" spans="1:30" s="26" customFormat="1" x14ac:dyDescent="0.35">
      <c r="A308" s="11">
        <v>2</v>
      </c>
      <c r="B308" s="11" t="s">
        <v>957</v>
      </c>
      <c r="C308" s="7" t="s">
        <v>1002</v>
      </c>
      <c r="D308" s="11" t="s">
        <v>1015</v>
      </c>
      <c r="E308" s="7" t="s">
        <v>1014</v>
      </c>
      <c r="F308" s="11" t="s">
        <v>1014</v>
      </c>
      <c r="G308" s="7" t="s">
        <v>29</v>
      </c>
      <c r="H308" s="27" t="s">
        <v>934</v>
      </c>
      <c r="I308" s="7" t="s">
        <v>158</v>
      </c>
      <c r="J308" s="7" t="s">
        <v>270</v>
      </c>
      <c r="K308" s="7" t="s">
        <v>158</v>
      </c>
      <c r="L308" s="2" t="str">
        <f>"('"&amp;B308&amp;"','"&amp;C308&amp;"','"&amp;D308&amp;"','"&amp;E308&amp;"','"&amp;F308&amp;"','"&amp;G308&amp;"','"&amp;H308&amp;"',"&amp;I308&amp;",'"&amp;J308&amp;"',"&amp;K308&amp;IF(A309="",");","),")</f>
        <v>('au2000002','DTCOMPANY','A','A사이트 관리자','A사이트 관리자','Y','SYSTEM',NOW(),'SYSTEM',NOW()),</v>
      </c>
      <c r="M308"/>
      <c r="O308"/>
      <c r="P308"/>
      <c r="Q308"/>
      <c r="R308"/>
      <c r="S308"/>
      <c r="T308"/>
      <c r="U308"/>
      <c r="V308"/>
      <c r="W308"/>
      <c r="X308"/>
      <c r="Y308"/>
      <c r="Z308"/>
      <c r="AA308"/>
      <c r="AB308"/>
      <c r="AC308"/>
      <c r="AD308"/>
    </row>
    <row r="309" spans="1:30" s="26" customFormat="1" x14ac:dyDescent="0.35">
      <c r="A309" s="11">
        <v>3</v>
      </c>
      <c r="B309" s="34" t="s">
        <v>1018</v>
      </c>
      <c r="C309" s="7" t="s">
        <v>1003</v>
      </c>
      <c r="D309" s="34" t="s">
        <v>1015</v>
      </c>
      <c r="E309" s="2" t="s">
        <v>1019</v>
      </c>
      <c r="F309" s="34" t="s">
        <v>1019</v>
      </c>
      <c r="G309" s="7" t="s">
        <v>29</v>
      </c>
      <c r="H309" s="27" t="s">
        <v>270</v>
      </c>
      <c r="I309" s="7" t="s">
        <v>158</v>
      </c>
      <c r="J309" s="7" t="s">
        <v>270</v>
      </c>
      <c r="K309" s="7" t="s">
        <v>158</v>
      </c>
      <c r="L309" s="2" t="str">
        <f>"('"&amp;B309&amp;"','"&amp;C309&amp;"','"&amp;D309&amp;"','"&amp;E309&amp;"','"&amp;F309&amp;"','"&amp;G309&amp;"','"&amp;H309&amp;"',"&amp;I309&amp;",'"&amp;J309&amp;"',"&amp;K309&amp;IF(A310="",");","),")</f>
        <v>('au2000003','PCT','A','B사이트 관리자','B사이트 관리자','Y','SYSTEM',NOW(),'SYSTEM',NOW()),</v>
      </c>
      <c r="N309"/>
      <c r="O309"/>
      <c r="P309"/>
      <c r="Q309"/>
      <c r="R309"/>
      <c r="S309"/>
      <c r="T309"/>
      <c r="U309"/>
      <c r="V309"/>
      <c r="W309"/>
      <c r="X309"/>
      <c r="Y309"/>
      <c r="Z309"/>
      <c r="AA309"/>
      <c r="AB309"/>
      <c r="AC309"/>
    </row>
    <row r="310" spans="1:30" s="26" customFormat="1" x14ac:dyDescent="0.35">
      <c r="A310" s="11">
        <v>4</v>
      </c>
      <c r="B310" s="34" t="s">
        <v>1020</v>
      </c>
      <c r="C310" s="7" t="s">
        <v>1002</v>
      </c>
      <c r="D310" s="34" t="s">
        <v>1017</v>
      </c>
      <c r="E310" s="2" t="s">
        <v>1016</v>
      </c>
      <c r="F310" s="34" t="s">
        <v>1016</v>
      </c>
      <c r="G310" s="7" t="s">
        <v>29</v>
      </c>
      <c r="H310" s="27" t="s">
        <v>270</v>
      </c>
      <c r="I310" s="7" t="s">
        <v>158</v>
      </c>
      <c r="J310" s="7" t="s">
        <v>270</v>
      </c>
      <c r="K310" s="7" t="s">
        <v>158</v>
      </c>
      <c r="L310" s="2" t="str">
        <f>"('"&amp;B310&amp;"','"&amp;C310&amp;"','"&amp;D310&amp;"','"&amp;E310&amp;"','"&amp;F310&amp;"','"&amp;G310&amp;"','"&amp;H310&amp;"',"&amp;I310&amp;",'"&amp;J310&amp;"',"&amp;K310&amp;IF(A311="",");","),")</f>
        <v>('au2000004','DTCOMPANY','U','A사이트 직원','A사이트 직원','Y','SYSTEM',NOW(),'SYSTEM',NOW());</v>
      </c>
      <c r="N310"/>
      <c r="O310"/>
      <c r="P310"/>
      <c r="Q310"/>
      <c r="R310"/>
      <c r="S310"/>
      <c r="T310"/>
      <c r="U310"/>
      <c r="V310"/>
      <c r="W310"/>
      <c r="X310"/>
      <c r="Y310"/>
      <c r="Z310"/>
      <c r="AA310"/>
      <c r="AB310"/>
      <c r="AC310"/>
    </row>
    <row r="311" spans="1:30" s="26" customFormat="1" x14ac:dyDescent="0.35">
      <c r="A311" s="65"/>
      <c r="B311" s="9"/>
      <c r="C311" s="10"/>
      <c r="D311" s="9"/>
      <c r="E311" s="8"/>
      <c r="F311" s="9"/>
      <c r="G311" s="10"/>
      <c r="H311" s="86"/>
      <c r="I311" s="10"/>
      <c r="J311" s="10"/>
      <c r="K311" s="10"/>
      <c r="L311" s="8"/>
    </row>
    <row r="312" spans="1:30" s="26" customFormat="1" x14ac:dyDescent="0.35">
      <c r="A312" s="48"/>
      <c r="B312" s="48"/>
      <c r="D312" s="48"/>
      <c r="F312" s="48"/>
      <c r="H312" s="49"/>
      <c r="I312"/>
      <c r="J312"/>
      <c r="K312"/>
      <c r="L312"/>
      <c r="M312"/>
      <c r="N312"/>
      <c r="O312"/>
      <c r="P312"/>
      <c r="Q312"/>
      <c r="R312"/>
      <c r="S312"/>
      <c r="T312"/>
      <c r="U312"/>
      <c r="V312"/>
    </row>
    <row r="313" spans="1:30" s="26" customFormat="1" x14ac:dyDescent="0.35">
      <c r="A313" s="140" t="str">
        <f>VLOOKUP(C313,table!B:D,3,FALSE)</f>
        <v>관리자</v>
      </c>
      <c r="B313" s="140"/>
      <c r="C313" s="144" t="s">
        <v>977</v>
      </c>
      <c r="D313" s="144"/>
      <c r="E313" s="144"/>
      <c r="F313" s="144"/>
      <c r="G313" s="144"/>
      <c r="H313" s="144"/>
      <c r="I313" s="144"/>
      <c r="J313" s="144"/>
      <c r="K313" s="144"/>
      <c r="L313" s="144"/>
      <c r="M313" s="144"/>
      <c r="N313" s="144"/>
      <c r="O313" s="144"/>
      <c r="P313" s="140" t="s">
        <v>155</v>
      </c>
      <c r="Q313" t="s">
        <v>760</v>
      </c>
      <c r="R313"/>
      <c r="S313"/>
      <c r="T313"/>
      <c r="U313"/>
      <c r="V313"/>
      <c r="W313"/>
      <c r="X313"/>
      <c r="Y313"/>
      <c r="Z313"/>
      <c r="AA313"/>
      <c r="AB313"/>
      <c r="AC313"/>
    </row>
    <row r="314" spans="1:30" s="26" customFormat="1" x14ac:dyDescent="0.35">
      <c r="A314" s="140"/>
      <c r="B314" s="140"/>
      <c r="C314" s="144" t="str">
        <f>VLOOKUP(C313,table!B:D,2,FALSE)</f>
        <v>T_GROUP_MENU</v>
      </c>
      <c r="D314" s="144"/>
      <c r="E314" s="144"/>
      <c r="F314" s="144"/>
      <c r="G314" s="144"/>
      <c r="H314" s="144"/>
      <c r="I314" s="144"/>
      <c r="J314" s="144"/>
      <c r="K314" s="144"/>
      <c r="L314" s="144"/>
      <c r="M314" s="144"/>
      <c r="N314" s="144"/>
      <c r="O314" s="2"/>
      <c r="P314" s="140"/>
      <c r="Q314" t="s">
        <v>761</v>
      </c>
      <c r="R314"/>
      <c r="S314"/>
      <c r="T314"/>
      <c r="U314"/>
      <c r="V314"/>
      <c r="W314"/>
      <c r="X314"/>
      <c r="Y314"/>
      <c r="Z314"/>
      <c r="AA314"/>
      <c r="AB314"/>
      <c r="AC314"/>
    </row>
    <row r="315" spans="1:30" s="26" customFormat="1" x14ac:dyDescent="0.35">
      <c r="A315" s="140" t="s">
        <v>156</v>
      </c>
      <c r="B315" s="91" t="s">
        <v>60</v>
      </c>
      <c r="C315" s="6" t="s">
        <v>82</v>
      </c>
      <c r="D315" s="91" t="s">
        <v>64</v>
      </c>
      <c r="E315" s="6" t="s">
        <v>61</v>
      </c>
      <c r="F315" s="91" t="s">
        <v>65</v>
      </c>
      <c r="G315" s="6" t="s">
        <v>94</v>
      </c>
      <c r="H315" s="85" t="s">
        <v>62</v>
      </c>
      <c r="I315" s="19" t="s">
        <v>323</v>
      </c>
      <c r="J315" s="6" t="s">
        <v>75</v>
      </c>
      <c r="K315" s="6" t="s">
        <v>1049</v>
      </c>
      <c r="L315" s="6" t="s">
        <v>57</v>
      </c>
      <c r="M315" s="6" t="s">
        <v>377</v>
      </c>
      <c r="N315" s="6" t="s">
        <v>84</v>
      </c>
      <c r="O315" s="6" t="s">
        <v>88</v>
      </c>
      <c r="P315" s="2" t="str">
        <f>"TRUNCATE TABLE "&amp;$C314&amp;";"</f>
        <v>TRUNCATE TABLE T_GROUP_MENU;</v>
      </c>
      <c r="Q315"/>
      <c r="R315"/>
      <c r="S315"/>
      <c r="T315"/>
      <c r="U315"/>
      <c r="V315"/>
      <c r="W315"/>
      <c r="X315"/>
      <c r="Y315"/>
      <c r="Z315"/>
      <c r="AA315"/>
      <c r="AB315"/>
      <c r="AC315"/>
    </row>
    <row r="316" spans="1:30" s="26" customFormat="1" x14ac:dyDescent="0.35">
      <c r="A316" s="140"/>
      <c r="B316" s="91" t="s">
        <v>13</v>
      </c>
      <c r="C316" s="6" t="s">
        <v>83</v>
      </c>
      <c r="D316" s="91" t="s">
        <v>14</v>
      </c>
      <c r="E316" s="6" t="s">
        <v>15</v>
      </c>
      <c r="F316" s="91" t="s">
        <v>66</v>
      </c>
      <c r="G316" s="6" t="s">
        <v>95</v>
      </c>
      <c r="H316" s="85" t="s">
        <v>63</v>
      </c>
      <c r="I316" s="19" t="s">
        <v>324</v>
      </c>
      <c r="J316" s="6" t="s">
        <v>76</v>
      </c>
      <c r="K316" s="6" t="s">
        <v>1051</v>
      </c>
      <c r="L316" s="6" t="s">
        <v>58</v>
      </c>
      <c r="M316" s="6" t="s">
        <v>55</v>
      </c>
      <c r="N316" s="6" t="s">
        <v>85</v>
      </c>
      <c r="O316" s="6" t="s">
        <v>89</v>
      </c>
      <c r="P316" s="2" t="str">
        <f>"INSERT INTO "&amp;C314&amp;" ("&amp;B316&amp;","&amp;C316&amp;","&amp;D316&amp;","&amp;E316&amp;","&amp;F316&amp;","&amp;G316&amp;","&amp;H316&amp;","&amp;I316&amp;","&amp;J316&amp;","&amp;K316&amp;","&amp;L316&amp;","&amp;M316&amp;","&amp;N316&amp;","&amp;O316&amp;") VALUES"</f>
        <v>INSERT INTO T_GROUP_MENU (MENU_ID,UP_MENU_ID,MENU_NM,MENU_URL,MENU_DSC,ORD_SEQ,MENU_SE,MENU_ATTR,USE_YN,ICON_NM,RGST_ID,RGST_DT,MODI_ID,MODI_DT) VALUES</v>
      </c>
      <c r="Q316"/>
      <c r="R316"/>
      <c r="S316"/>
      <c r="T316"/>
      <c r="U316"/>
      <c r="V316"/>
      <c r="W316"/>
      <c r="X316"/>
      <c r="Y316"/>
      <c r="Z316"/>
      <c r="AA316"/>
      <c r="AB316"/>
      <c r="AC316"/>
    </row>
    <row r="317" spans="1:30" s="26" customFormat="1" x14ac:dyDescent="0.35">
      <c r="A317" s="34">
        <v>1</v>
      </c>
      <c r="B317" s="34" t="s">
        <v>2268</v>
      </c>
      <c r="C317" s="2" t="s">
        <v>959</v>
      </c>
      <c r="D317" s="34" t="s">
        <v>2269</v>
      </c>
      <c r="E317" s="2" t="s">
        <v>2270</v>
      </c>
      <c r="F317" s="34"/>
      <c r="G317" s="2">
        <v>0</v>
      </c>
      <c r="H317" s="31" t="s">
        <v>1209</v>
      </c>
      <c r="I317" s="2" t="s">
        <v>1210</v>
      </c>
      <c r="J317" s="2" t="s">
        <v>29</v>
      </c>
      <c r="K317" s="2"/>
      <c r="L317" s="7" t="s">
        <v>270</v>
      </c>
      <c r="M317" s="7" t="s">
        <v>158</v>
      </c>
      <c r="N317" s="7" t="s">
        <v>270</v>
      </c>
      <c r="O317" s="7" t="s">
        <v>158</v>
      </c>
      <c r="P317" s="2" t="str">
        <f>"('"&amp;B317&amp;"',"&amp;IF(C317="","NULL","'"&amp;C317&amp;"'")&amp;",'"&amp;D317&amp;"','"&amp;E317&amp;"','"&amp;F317&amp;"','"&amp;G317&amp;"','"&amp;H317&amp;"',"&amp;IF(I317="","NULL","'"&amp;I317&amp;"'")&amp;",'"&amp;J317&amp;"','"&amp;K317&amp;"','"&amp;L317&amp;"',"&amp;M317&amp;",'"&amp;N317&amp;"',"&amp;O317&amp;IF(A320="",");","),")</f>
        <v>('mn4000001','mn5000001','사용자 정보 변경','/member/userInfoChange','','0','F','{"attr":{"insert":true,"update":true,"delete":true,"detail":true}}','Y','','SYSTEM',NOW(),'SYSTEM',NOW()),</v>
      </c>
      <c r="Q317"/>
      <c r="R317"/>
      <c r="S317"/>
      <c r="T317"/>
      <c r="U317"/>
      <c r="V317"/>
      <c r="W317"/>
      <c r="X317"/>
      <c r="Y317"/>
      <c r="Z317"/>
      <c r="AA317"/>
      <c r="AB317"/>
      <c r="AC317"/>
    </row>
    <row r="318" spans="1:30" s="26" customFormat="1" x14ac:dyDescent="0.35">
      <c r="A318" s="34">
        <v>1</v>
      </c>
      <c r="B318" s="34" t="s">
        <v>2267</v>
      </c>
      <c r="C318" s="2" t="s">
        <v>959</v>
      </c>
      <c r="D318" s="34" t="s">
        <v>1207</v>
      </c>
      <c r="E318" s="2" t="s">
        <v>1208</v>
      </c>
      <c r="F318" s="34"/>
      <c r="G318" s="2">
        <v>0</v>
      </c>
      <c r="H318" s="31" t="s">
        <v>1209</v>
      </c>
      <c r="I318" s="2" t="s">
        <v>1210</v>
      </c>
      <c r="J318" s="2" t="s">
        <v>29</v>
      </c>
      <c r="K318" s="2"/>
      <c r="L318" s="7" t="s">
        <v>270</v>
      </c>
      <c r="M318" s="7" t="s">
        <v>158</v>
      </c>
      <c r="N318" s="7" t="s">
        <v>270</v>
      </c>
      <c r="O318" s="7" t="s">
        <v>158</v>
      </c>
      <c r="P318" s="2" t="str">
        <f>"('"&amp;B318&amp;"',"&amp;IF(C318="","NULL","'"&amp;C318&amp;"'")&amp;",'"&amp;D318&amp;"','"&amp;E318&amp;"','"&amp;F318&amp;"','"&amp;G318&amp;"','"&amp;H318&amp;"',"&amp;IF(I318="","NULL","'"&amp;I318&amp;"'")&amp;",'"&amp;J318&amp;"','"&amp;K318&amp;"','"&amp;L318&amp;"',"&amp;M318&amp;",'"&amp;N318&amp;"',"&amp;O318&amp;IF(A321="",");","),")</f>
        <v>('mn4000002','mn5000001','비밀번호 변경','/member/pwdChange','','0','F','{"attr":{"insert":true,"update":true,"delete":true,"detail":true}}','Y','','SYSTEM',NOW(),'SYSTEM',NOW()),</v>
      </c>
    </row>
    <row r="319" spans="1:30" s="26" customFormat="1" x14ac:dyDescent="0.35">
      <c r="A319" s="34">
        <v>2</v>
      </c>
      <c r="B319" s="34" t="s">
        <v>959</v>
      </c>
      <c r="C319" s="2"/>
      <c r="D319" s="34" t="s">
        <v>1211</v>
      </c>
      <c r="E319" s="2" t="s">
        <v>191</v>
      </c>
      <c r="F319" s="34"/>
      <c r="G319" s="2">
        <v>1</v>
      </c>
      <c r="H319" s="31" t="s">
        <v>1015</v>
      </c>
      <c r="I319" s="2" t="s">
        <v>1210</v>
      </c>
      <c r="J319" s="2" t="s">
        <v>29</v>
      </c>
      <c r="K319" s="2"/>
      <c r="L319" s="7" t="s">
        <v>270</v>
      </c>
      <c r="M319" s="7" t="s">
        <v>158</v>
      </c>
      <c r="N319" s="7" t="s">
        <v>270</v>
      </c>
      <c r="O319" s="7" t="s">
        <v>158</v>
      </c>
      <c r="P319" s="2" t="str">
        <f t="shared" ref="P319:P354" si="9">"('"&amp;B319&amp;"',"&amp;IF(C319="","NULL","'"&amp;C319&amp;"'")&amp;",'"&amp;D319&amp;"','"&amp;E319&amp;"','"&amp;F319&amp;"','"&amp;G319&amp;"','"&amp;H319&amp;"',"&amp;IF(I319="","NULL","'"&amp;I319&amp;"'")&amp;",'"&amp;J319&amp;"','"&amp;K319&amp;"','"&amp;L319&amp;"',"&amp;M319&amp;",'"&amp;N319&amp;"',"&amp;O319&amp;IF(A321="",");","),")</f>
        <v>('mn5000001',NULL,'HOME','/','','1','A','{"attr":{"insert":true,"update":true,"delete":true,"detail":true}}','Y','','SYSTEM',NOW(),'SYSTEM',NOW()),</v>
      </c>
    </row>
    <row r="320" spans="1:30" s="26" customFormat="1" x14ac:dyDescent="0.35">
      <c r="A320" s="34">
        <v>3</v>
      </c>
      <c r="B320" s="34" t="s">
        <v>960</v>
      </c>
      <c r="C320" s="2" t="s">
        <v>959</v>
      </c>
      <c r="D320" s="34" t="s">
        <v>1212</v>
      </c>
      <c r="E320" s="2" t="s">
        <v>1213</v>
      </c>
      <c r="F320" s="34"/>
      <c r="G320" s="2">
        <v>2</v>
      </c>
      <c r="H320" s="31" t="s">
        <v>1015</v>
      </c>
      <c r="I320" s="2" t="s">
        <v>1210</v>
      </c>
      <c r="J320" s="2" t="s">
        <v>29</v>
      </c>
      <c r="K320" s="2" t="s">
        <v>1214</v>
      </c>
      <c r="L320" s="7" t="s">
        <v>270</v>
      </c>
      <c r="M320" s="7" t="s">
        <v>158</v>
      </c>
      <c r="N320" s="7" t="s">
        <v>270</v>
      </c>
      <c r="O320" s="7" t="s">
        <v>158</v>
      </c>
      <c r="P320" s="2" t="str">
        <f t="shared" si="9"/>
        <v>('mn5000002','mn5000001','계정관리','/member','','2','A','{"attr":{"insert":true,"update":true,"delete":true,"detail":true}}','Y','user','SYSTEM',NOW(),'SYSTEM',NOW()),</v>
      </c>
    </row>
    <row r="321" spans="1:29" x14ac:dyDescent="0.35">
      <c r="A321" s="34">
        <v>4</v>
      </c>
      <c r="B321" s="34" t="s">
        <v>961</v>
      </c>
      <c r="C321" s="2" t="s">
        <v>960</v>
      </c>
      <c r="D321" s="34" t="s">
        <v>1212</v>
      </c>
      <c r="E321" s="2" t="s">
        <v>1215</v>
      </c>
      <c r="F321" s="34"/>
      <c r="G321" s="2">
        <v>3</v>
      </c>
      <c r="H321" s="31" t="s">
        <v>157</v>
      </c>
      <c r="I321" s="2" t="s">
        <v>1210</v>
      </c>
      <c r="J321" s="2" t="s">
        <v>29</v>
      </c>
      <c r="K321" s="2"/>
      <c r="L321" s="7" t="s">
        <v>270</v>
      </c>
      <c r="M321" s="7" t="s">
        <v>158</v>
      </c>
      <c r="N321" s="7" t="s">
        <v>270</v>
      </c>
      <c r="O321" s="7" t="s">
        <v>158</v>
      </c>
      <c r="P321" s="2" t="str">
        <f t="shared" si="9"/>
        <v>('mn5000003','mn5000002','계정관리','/member/member','','3','M','{"attr":{"insert":true,"update":true,"delete":true,"detail":true}}','Y','','SYSTEM',NOW(),'SYSTEM',NOW()),</v>
      </c>
    </row>
    <row r="322" spans="1:29" x14ac:dyDescent="0.35">
      <c r="A322" s="34">
        <v>5</v>
      </c>
      <c r="B322" s="34" t="s">
        <v>962</v>
      </c>
      <c r="C322" s="2" t="s">
        <v>959</v>
      </c>
      <c r="D322" s="34" t="s">
        <v>1216</v>
      </c>
      <c r="E322" s="2" t="s">
        <v>1217</v>
      </c>
      <c r="F322" s="34"/>
      <c r="G322" s="2">
        <v>4</v>
      </c>
      <c r="H322" s="31" t="s">
        <v>1015</v>
      </c>
      <c r="I322" s="2" t="s">
        <v>1210</v>
      </c>
      <c r="J322" s="2" t="s">
        <v>29</v>
      </c>
      <c r="K322" s="2" t="s">
        <v>1052</v>
      </c>
      <c r="L322" s="7" t="s">
        <v>270</v>
      </c>
      <c r="M322" s="7" t="s">
        <v>158</v>
      </c>
      <c r="N322" s="7" t="s">
        <v>270</v>
      </c>
      <c r="O322" s="7" t="s">
        <v>158</v>
      </c>
      <c r="P322" s="2" t="str">
        <f t="shared" si="9"/>
        <v>('mn5000004','mn5000001','시스템관리','/system','','4','A','{"attr":{"insert":true,"update":true,"delete":true,"detail":true}}','Y','system','SYSTEM',NOW(),'SYSTEM',NOW()),</v>
      </c>
    </row>
    <row r="323" spans="1:29" s="26" customFormat="1" x14ac:dyDescent="0.35">
      <c r="A323" s="34">
        <v>6</v>
      </c>
      <c r="B323" s="34" t="s">
        <v>963</v>
      </c>
      <c r="C323" s="2" t="s">
        <v>962</v>
      </c>
      <c r="D323" s="34" t="s">
        <v>1218</v>
      </c>
      <c r="E323" s="2" t="s">
        <v>1219</v>
      </c>
      <c r="F323" s="34"/>
      <c r="G323" s="2">
        <v>5</v>
      </c>
      <c r="H323" s="31" t="s">
        <v>157</v>
      </c>
      <c r="I323" s="2" t="s">
        <v>1210</v>
      </c>
      <c r="J323" s="2" t="s">
        <v>29</v>
      </c>
      <c r="K323" s="2"/>
      <c r="L323" s="7" t="s">
        <v>270</v>
      </c>
      <c r="M323" s="7" t="s">
        <v>158</v>
      </c>
      <c r="N323" s="7" t="s">
        <v>270</v>
      </c>
      <c r="O323" s="7" t="s">
        <v>158</v>
      </c>
      <c r="P323" s="2" t="str">
        <f t="shared" si="9"/>
        <v>('mn5000005','mn5000004','회사관리','/system/company','','5','M','{"attr":{"insert":true,"update":true,"delete":true,"detail":true}}','Y','','SYSTEM',NOW(),'SYSTEM',NOW()),</v>
      </c>
      <c r="Q323"/>
      <c r="R323"/>
      <c r="S323"/>
      <c r="T323"/>
      <c r="U323"/>
      <c r="V323"/>
      <c r="W323"/>
      <c r="X323"/>
      <c r="Y323"/>
      <c r="Z323"/>
      <c r="AA323"/>
      <c r="AB323"/>
      <c r="AC323"/>
    </row>
    <row r="324" spans="1:29" s="26" customFormat="1" x14ac:dyDescent="0.35">
      <c r="A324" s="34">
        <v>7</v>
      </c>
      <c r="B324" s="34" t="s">
        <v>964</v>
      </c>
      <c r="C324" s="2" t="s">
        <v>962</v>
      </c>
      <c r="D324" s="34" t="s">
        <v>1220</v>
      </c>
      <c r="E324" s="2" t="s">
        <v>1221</v>
      </c>
      <c r="F324" s="34"/>
      <c r="G324" s="2">
        <v>6</v>
      </c>
      <c r="H324" s="31" t="s">
        <v>157</v>
      </c>
      <c r="I324" s="2" t="s">
        <v>1210</v>
      </c>
      <c r="J324" s="2" t="s">
        <v>29</v>
      </c>
      <c r="K324" s="2"/>
      <c r="L324" s="7" t="s">
        <v>270</v>
      </c>
      <c r="M324" s="7" t="s">
        <v>158</v>
      </c>
      <c r="N324" s="7" t="s">
        <v>270</v>
      </c>
      <c r="O324" s="7" t="s">
        <v>158</v>
      </c>
      <c r="P324" s="2" t="str">
        <f t="shared" si="9"/>
        <v>('mn5000006','mn5000004','그룹관리','/system/role','','6','M','{"attr":{"insert":true,"update":true,"delete":true,"detail":true}}','Y','','SYSTEM',NOW(),'SYSTEM',NOW()),</v>
      </c>
      <c r="Q324"/>
      <c r="R324"/>
      <c r="S324"/>
      <c r="T324"/>
      <c r="U324"/>
      <c r="V324"/>
      <c r="W324"/>
      <c r="X324"/>
      <c r="Y324"/>
      <c r="Z324"/>
      <c r="AA324"/>
      <c r="AB324"/>
      <c r="AC324"/>
    </row>
    <row r="325" spans="1:29" x14ac:dyDescent="0.35">
      <c r="A325" s="34">
        <v>8</v>
      </c>
      <c r="B325" s="34" t="s">
        <v>965</v>
      </c>
      <c r="C325" s="2" t="s">
        <v>962</v>
      </c>
      <c r="D325" s="34" t="s">
        <v>1222</v>
      </c>
      <c r="E325" s="2" t="s">
        <v>1223</v>
      </c>
      <c r="F325" s="34"/>
      <c r="G325" s="2">
        <v>7</v>
      </c>
      <c r="H325" s="31" t="s">
        <v>157</v>
      </c>
      <c r="I325" s="2" t="s">
        <v>1177</v>
      </c>
      <c r="J325" s="2" t="s">
        <v>29</v>
      </c>
      <c r="K325" s="2"/>
      <c r="L325" s="7" t="s">
        <v>270</v>
      </c>
      <c r="M325" s="7" t="s">
        <v>158</v>
      </c>
      <c r="N325" s="7" t="s">
        <v>270</v>
      </c>
      <c r="O325" s="7" t="s">
        <v>158</v>
      </c>
      <c r="P325" s="2" t="str">
        <f t="shared" si="9"/>
        <v>('mn5000007','mn5000004','공통 코드 관리','/system/code','','7','M','{"attr":{"insert":true,"update":true,"detail":true,"delete":true}}','Y','','SYSTEM',NOW(),'SYSTEM',NOW()),</v>
      </c>
    </row>
    <row r="326" spans="1:29" x14ac:dyDescent="0.35">
      <c r="A326" s="34">
        <v>9</v>
      </c>
      <c r="B326" s="34" t="s">
        <v>966</v>
      </c>
      <c r="C326" s="2" t="s">
        <v>962</v>
      </c>
      <c r="D326" s="34" t="s">
        <v>1122</v>
      </c>
      <c r="E326" s="2" t="s">
        <v>1199</v>
      </c>
      <c r="F326" s="34"/>
      <c r="G326" s="2">
        <v>8</v>
      </c>
      <c r="H326" s="31" t="s">
        <v>157</v>
      </c>
      <c r="I326" s="2" t="s">
        <v>1177</v>
      </c>
      <c r="J326" s="2" t="s">
        <v>29</v>
      </c>
      <c r="K326" s="2"/>
      <c r="L326" s="7" t="s">
        <v>270</v>
      </c>
      <c r="M326" s="7" t="s">
        <v>158</v>
      </c>
      <c r="N326" s="7" t="s">
        <v>270</v>
      </c>
      <c r="O326" s="7" t="s">
        <v>158</v>
      </c>
      <c r="P326" s="2" t="str">
        <f>"('"&amp;B326&amp;"',"&amp;IF(C326="","NULL","'"&amp;C326&amp;"'")&amp;",'"&amp;D326&amp;"','"&amp;E326&amp;"','"&amp;F326&amp;"','"&amp;G326&amp;"','"&amp;H326&amp;"',"&amp;IF(I326="","NULL","'"&amp;I326&amp;"'")&amp;",'"&amp;J326&amp;"','"&amp;K326&amp;"','"&amp;L326&amp;"',"&amp;M326&amp;",'"&amp;N326&amp;"',"&amp;O326&amp;IF(A329="",");","),")</f>
        <v>('mn5000008','mn5000004','제품 코드 관리','/system/packagingCode','','8','M','{"attr":{"insert":true,"update":true,"detail":true,"delete":true}}','Y','','SYSTEM',NOW(),'SYSTEM',NOW()),</v>
      </c>
      <c r="Q326" s="26"/>
      <c r="R326" s="26"/>
      <c r="S326" s="26"/>
      <c r="T326" s="26"/>
      <c r="V326" s="26"/>
      <c r="W326" s="26"/>
      <c r="X326" s="26"/>
      <c r="Y326" s="26"/>
      <c r="Z326" s="26"/>
      <c r="AA326" s="26"/>
      <c r="AB326" s="26"/>
      <c r="AC326" s="26"/>
    </row>
    <row r="327" spans="1:29" x14ac:dyDescent="0.35">
      <c r="A327" s="34">
        <v>10</v>
      </c>
      <c r="B327" s="34" t="s">
        <v>967</v>
      </c>
      <c r="C327" s="2" t="s">
        <v>962</v>
      </c>
      <c r="D327" s="34" t="s">
        <v>1145</v>
      </c>
      <c r="E327" s="2" t="s">
        <v>1200</v>
      </c>
      <c r="F327" s="34"/>
      <c r="G327" s="2">
        <v>9</v>
      </c>
      <c r="H327" s="31" t="s">
        <v>157</v>
      </c>
      <c r="I327" s="2" t="s">
        <v>1177</v>
      </c>
      <c r="J327" s="2" t="s">
        <v>29</v>
      </c>
      <c r="K327" s="2"/>
      <c r="L327" s="7" t="s">
        <v>270</v>
      </c>
      <c r="M327" s="7" t="s">
        <v>158</v>
      </c>
      <c r="N327" s="7" t="s">
        <v>270</v>
      </c>
      <c r="O327" s="7" t="s">
        <v>158</v>
      </c>
      <c r="P327" s="2" t="str">
        <f>"('"&amp;B327&amp;"',"&amp;IF(C327="","NULL","'"&amp;C327&amp;"'")&amp;",'"&amp;D327&amp;"','"&amp;E327&amp;"','"&amp;F327&amp;"','"&amp;G327&amp;"','"&amp;H327&amp;"',"&amp;IF(I327="","NULL","'"&amp;I327&amp;"'")&amp;",'"&amp;J327&amp;"','"&amp;K327&amp;"','"&amp;L327&amp;"',"&amp;M327&amp;",'"&amp;N327&amp;"',"&amp;O327&amp;IF(A330="",");","),")</f>
        <v>('mn5000009','mn5000004','환경부 코드 관리','/system/environmentCode','','9','M','{"attr":{"insert":true,"update":true,"detail":true,"delete":true}}','Y','','SYSTEM',NOW(),'SYSTEM',NOW()),</v>
      </c>
    </row>
    <row r="328" spans="1:29" s="26" customFormat="1" x14ac:dyDescent="0.35">
      <c r="A328" s="34">
        <v>10</v>
      </c>
      <c r="B328" s="34" t="s">
        <v>968</v>
      </c>
      <c r="C328" s="2" t="s">
        <v>962</v>
      </c>
      <c r="D328" s="34" t="s">
        <v>2343</v>
      </c>
      <c r="E328" s="2" t="s">
        <v>2411</v>
      </c>
      <c r="F328" s="34"/>
      <c r="G328" s="2">
        <v>10</v>
      </c>
      <c r="H328" s="31" t="s">
        <v>157</v>
      </c>
      <c r="I328" s="2" t="s">
        <v>1177</v>
      </c>
      <c r="J328" s="2" t="s">
        <v>29</v>
      </c>
      <c r="K328" s="2"/>
      <c r="L328" s="7" t="s">
        <v>270</v>
      </c>
      <c r="M328" s="7" t="s">
        <v>158</v>
      </c>
      <c r="N328" s="7" t="s">
        <v>270</v>
      </c>
      <c r="O328" s="7" t="s">
        <v>158</v>
      </c>
      <c r="P328" s="2" t="str">
        <f>"('"&amp;B328&amp;"',"&amp;IF(C328="","NULL","'"&amp;C328&amp;"'")&amp;",'"&amp;D328&amp;"','"&amp;E328&amp;"','"&amp;F328&amp;"','"&amp;G328&amp;"','"&amp;H328&amp;"',"&amp;IF(I328="","NULL","'"&amp;I328&amp;"'")&amp;",'"&amp;J328&amp;"','"&amp;K328&amp;"','"&amp;L328&amp;"',"&amp;M328&amp;",'"&amp;N328&amp;"',"&amp;O328&amp;IF(A331="",");","),")</f>
        <v>('mn5000010','mn5000004','환경부담금 단가','/system/environPrice','','10','M','{"attr":{"insert":true,"update":true,"detail":true,"delete":true}}','Y','','SYSTEM',NOW(),'SYSTEM',NOW()),</v>
      </c>
    </row>
    <row r="329" spans="1:29" x14ac:dyDescent="0.35">
      <c r="A329" s="34">
        <v>11</v>
      </c>
      <c r="B329" s="34" t="s">
        <v>969</v>
      </c>
      <c r="C329" s="2" t="s">
        <v>962</v>
      </c>
      <c r="D329" s="34" t="s">
        <v>1224</v>
      </c>
      <c r="E329" s="2" t="s">
        <v>1225</v>
      </c>
      <c r="F329" s="34"/>
      <c r="G329" s="2">
        <v>11</v>
      </c>
      <c r="H329" s="31" t="s">
        <v>157</v>
      </c>
      <c r="I329" s="2" t="s">
        <v>1177</v>
      </c>
      <c r="J329" s="2" t="s">
        <v>29</v>
      </c>
      <c r="K329" s="2"/>
      <c r="L329" s="7" t="s">
        <v>270</v>
      </c>
      <c r="M329" s="7" t="s">
        <v>158</v>
      </c>
      <c r="N329" s="7" t="s">
        <v>270</v>
      </c>
      <c r="O329" s="7" t="s">
        <v>158</v>
      </c>
      <c r="P329" s="2" t="str">
        <f t="shared" si="9"/>
        <v>('mn5000011','mn5000004','휴일관리','/system/holiday','','11','M','{"attr":{"insert":true,"update":true,"detail":true,"delete":true}}','Y','','SYSTEM',NOW(),'SYSTEM',NOW()),</v>
      </c>
      <c r="Q329" s="26"/>
      <c r="R329" s="26"/>
      <c r="S329" s="26"/>
      <c r="T329" s="26"/>
      <c r="V329" s="26"/>
      <c r="W329" s="26"/>
      <c r="X329" s="26"/>
      <c r="Y329" s="26"/>
      <c r="Z329" s="26"/>
      <c r="AA329" s="26"/>
      <c r="AB329" s="26"/>
      <c r="AC329" s="26"/>
    </row>
    <row r="330" spans="1:29" x14ac:dyDescent="0.35">
      <c r="A330" s="34">
        <v>12</v>
      </c>
      <c r="B330" s="34" t="s">
        <v>1040</v>
      </c>
      <c r="C330" s="2" t="s">
        <v>959</v>
      </c>
      <c r="D330" s="34" t="s">
        <v>1226</v>
      </c>
      <c r="E330" s="2" t="s">
        <v>1227</v>
      </c>
      <c r="F330" s="34"/>
      <c r="G330" s="2">
        <v>12</v>
      </c>
      <c r="H330" s="31" t="s">
        <v>1015</v>
      </c>
      <c r="I330" s="2" t="s">
        <v>1210</v>
      </c>
      <c r="J330" s="2" t="s">
        <v>29</v>
      </c>
      <c r="K330" s="2" t="s">
        <v>1228</v>
      </c>
      <c r="L330" s="7" t="s">
        <v>270</v>
      </c>
      <c r="M330" s="7" t="s">
        <v>158</v>
      </c>
      <c r="N330" s="7" t="s">
        <v>270</v>
      </c>
      <c r="O330" s="7" t="s">
        <v>158</v>
      </c>
      <c r="P330" s="2" t="str">
        <f t="shared" si="9"/>
        <v>('mn5000012','mn5000001','메뉴관리','/menu','','12','A','{"attr":{"insert":true,"update":true,"delete":true,"detail":true}}','Y','menu','SYSTEM',NOW(),'SYSTEM',NOW()),</v>
      </c>
      <c r="Q330" s="26"/>
      <c r="R330" s="26"/>
      <c r="S330" s="26"/>
      <c r="T330" s="26"/>
      <c r="V330" s="26"/>
      <c r="W330" s="26"/>
      <c r="X330" s="26"/>
      <c r="Y330" s="26"/>
      <c r="Z330" s="26"/>
      <c r="AA330" s="26"/>
      <c r="AB330" s="26"/>
      <c r="AC330" s="26"/>
    </row>
    <row r="331" spans="1:29" x14ac:dyDescent="0.35">
      <c r="A331" s="34">
        <v>13</v>
      </c>
      <c r="B331" s="34" t="s">
        <v>1041</v>
      </c>
      <c r="C331" s="34" t="s">
        <v>1040</v>
      </c>
      <c r="D331" s="34" t="s">
        <v>1226</v>
      </c>
      <c r="E331" s="2" t="s">
        <v>1229</v>
      </c>
      <c r="F331" s="34"/>
      <c r="G331" s="2">
        <v>13</v>
      </c>
      <c r="H331" s="31" t="s">
        <v>157</v>
      </c>
      <c r="I331" s="2" t="s">
        <v>1210</v>
      </c>
      <c r="J331" s="2" t="s">
        <v>29</v>
      </c>
      <c r="K331" s="2"/>
      <c r="L331" s="7" t="s">
        <v>270</v>
      </c>
      <c r="M331" s="7" t="s">
        <v>158</v>
      </c>
      <c r="N331" s="7" t="s">
        <v>270</v>
      </c>
      <c r="O331" s="7" t="s">
        <v>158</v>
      </c>
      <c r="P331" s="2" t="str">
        <f t="shared" si="9"/>
        <v>('mn5000013','mn5000012','메뉴관리','/menu/menu','','13','M','{"attr":{"insert":true,"update":true,"delete":true,"detail":true}}','Y','','SYSTEM',NOW(),'SYSTEM',NOW()),</v>
      </c>
      <c r="Q331" s="26"/>
      <c r="R331" s="26"/>
      <c r="S331" s="26"/>
      <c r="T331" s="26"/>
      <c r="V331" s="26"/>
      <c r="W331" s="26"/>
      <c r="X331" s="26"/>
      <c r="Y331" s="26"/>
      <c r="Z331" s="26"/>
      <c r="AA331" s="26"/>
      <c r="AB331" s="26"/>
      <c r="AC331" s="26"/>
    </row>
    <row r="332" spans="1:29" x14ac:dyDescent="0.35">
      <c r="A332" s="34">
        <v>14</v>
      </c>
      <c r="B332" s="34" t="s">
        <v>1042</v>
      </c>
      <c r="C332" s="34" t="s">
        <v>1040</v>
      </c>
      <c r="D332" s="34" t="s">
        <v>1230</v>
      </c>
      <c r="E332" s="2" t="s">
        <v>1231</v>
      </c>
      <c r="F332" s="34"/>
      <c r="G332" s="2">
        <v>14</v>
      </c>
      <c r="H332" s="31" t="s">
        <v>157</v>
      </c>
      <c r="I332" s="2" t="s">
        <v>1210</v>
      </c>
      <c r="J332" s="2" t="s">
        <v>29</v>
      </c>
      <c r="K332" s="2"/>
      <c r="L332" s="7" t="s">
        <v>270</v>
      </c>
      <c r="M332" s="7" t="s">
        <v>158</v>
      </c>
      <c r="N332" s="7" t="s">
        <v>270</v>
      </c>
      <c r="O332" s="7" t="s">
        <v>158</v>
      </c>
      <c r="P332" s="2" t="str">
        <f t="shared" si="9"/>
        <v>('mn5000014','mn5000012','레포트관리','/menu/report','','14','M','{"attr":{"insert":true,"update":true,"delete":true,"detail":true}}','Y','','SYSTEM',NOW(),'SYSTEM',NOW()),</v>
      </c>
      <c r="Q332" s="26"/>
      <c r="R332" s="26"/>
      <c r="S332" s="26"/>
      <c r="T332" s="26"/>
      <c r="V332" s="26"/>
      <c r="W332" s="26"/>
      <c r="X332" s="26"/>
      <c r="Y332" s="26"/>
      <c r="Z332" s="26"/>
      <c r="AA332" s="26"/>
      <c r="AB332" s="26"/>
      <c r="AC332" s="26"/>
    </row>
    <row r="333" spans="1:29" x14ac:dyDescent="0.35">
      <c r="A333" s="34">
        <v>15</v>
      </c>
      <c r="B333" s="34" t="s">
        <v>1043</v>
      </c>
      <c r="C333" s="2" t="s">
        <v>959</v>
      </c>
      <c r="D333" s="34" t="s">
        <v>1195</v>
      </c>
      <c r="E333" s="2" t="s">
        <v>1196</v>
      </c>
      <c r="F333" s="34"/>
      <c r="G333" s="2">
        <v>15</v>
      </c>
      <c r="H333" s="31" t="s">
        <v>1015</v>
      </c>
      <c r="I333" s="2" t="s">
        <v>1177</v>
      </c>
      <c r="J333" s="2" t="s">
        <v>29</v>
      </c>
      <c r="K333" s="2" t="s">
        <v>1197</v>
      </c>
      <c r="L333" s="7" t="s">
        <v>270</v>
      </c>
      <c r="M333" s="7" t="s">
        <v>158</v>
      </c>
      <c r="N333" s="7" t="s">
        <v>270</v>
      </c>
      <c r="O333" s="7" t="s">
        <v>158</v>
      </c>
      <c r="P333" s="2" t="str">
        <f t="shared" si="9"/>
        <v>('mn5000015','mn5000001','공급 업체','/supplier','','15','A','{"attr":{"insert":true,"update":true,"detail":true,"delete":true}}','Y','myself','SYSTEM',NOW(),'SYSTEM',NOW()),</v>
      </c>
      <c r="Q333" s="26"/>
      <c r="R333" s="26"/>
      <c r="S333" s="26"/>
      <c r="T333" s="26"/>
      <c r="V333" s="26"/>
      <c r="W333" s="26"/>
      <c r="X333" s="26"/>
      <c r="Y333" s="26"/>
      <c r="Z333" s="26"/>
      <c r="AA333" s="26"/>
      <c r="AB333" s="26"/>
      <c r="AC333" s="26"/>
    </row>
    <row r="334" spans="1:29" x14ac:dyDescent="0.35">
      <c r="A334" s="34">
        <v>16</v>
      </c>
      <c r="B334" s="34" t="s">
        <v>1044</v>
      </c>
      <c r="C334" s="34" t="s">
        <v>1043</v>
      </c>
      <c r="D334" s="34" t="s">
        <v>1120</v>
      </c>
      <c r="E334" s="2" t="s">
        <v>1198</v>
      </c>
      <c r="F334" s="34" t="s">
        <v>1120</v>
      </c>
      <c r="G334" s="2">
        <v>16</v>
      </c>
      <c r="H334" s="31" t="s">
        <v>157</v>
      </c>
      <c r="I334" s="2" t="s">
        <v>1177</v>
      </c>
      <c r="J334" s="2" t="s">
        <v>29</v>
      </c>
      <c r="K334" s="2"/>
      <c r="L334" s="7" t="s">
        <v>270</v>
      </c>
      <c r="M334" s="7" t="s">
        <v>158</v>
      </c>
      <c r="N334" s="7" t="s">
        <v>270</v>
      </c>
      <c r="O334" s="7" t="s">
        <v>158</v>
      </c>
      <c r="P334" s="2" t="str">
        <f t="shared" si="9"/>
        <v>('mn5000016','mn5000015','공급 업체 관리','/supplier/supplier','공급 업체 관리','16','M','{"attr":{"insert":true,"update":true,"detail":true,"delete":true}}','Y','','SYSTEM',NOW(),'SYSTEM',NOW()),</v>
      </c>
      <c r="Q334" s="26"/>
      <c r="R334" s="26"/>
      <c r="S334" s="26"/>
      <c r="T334" s="26"/>
      <c r="V334" s="26"/>
      <c r="W334" s="26"/>
      <c r="X334" s="26"/>
      <c r="Y334" s="26"/>
      <c r="Z334" s="26"/>
      <c r="AA334" s="26"/>
      <c r="AB334" s="26"/>
      <c r="AC334" s="26"/>
    </row>
    <row r="335" spans="1:29" x14ac:dyDescent="0.35">
      <c r="A335" s="34">
        <v>17</v>
      </c>
      <c r="B335" s="34" t="s">
        <v>1045</v>
      </c>
      <c r="C335" s="2" t="s">
        <v>959</v>
      </c>
      <c r="D335" s="34" t="s">
        <v>1232</v>
      </c>
      <c r="E335" s="2" t="s">
        <v>1233</v>
      </c>
      <c r="F335" s="34"/>
      <c r="G335" s="2">
        <v>17</v>
      </c>
      <c r="H335" s="31" t="s">
        <v>1015</v>
      </c>
      <c r="I335" s="2" t="s">
        <v>1210</v>
      </c>
      <c r="J335" s="2" t="s">
        <v>30</v>
      </c>
      <c r="K335" s="2" t="s">
        <v>1053</v>
      </c>
      <c r="L335" s="7" t="s">
        <v>270</v>
      </c>
      <c r="M335" s="7" t="s">
        <v>158</v>
      </c>
      <c r="N335" s="7" t="s">
        <v>270</v>
      </c>
      <c r="O335" s="7" t="s">
        <v>158</v>
      </c>
      <c r="P335" s="2" t="str">
        <f t="shared" si="9"/>
        <v>('mn5000017','mn5000001','로그관리','/log','','17','A','{"attr":{"insert":true,"update":true,"delete":true,"detail":true}}','N','loglist','SYSTEM',NOW(),'SYSTEM',NOW()),</v>
      </c>
      <c r="Q335" s="26"/>
      <c r="R335" s="26"/>
      <c r="S335" s="26"/>
      <c r="T335" s="26"/>
      <c r="V335" s="26"/>
      <c r="W335" s="26"/>
      <c r="X335" s="26"/>
      <c r="Y335" s="26"/>
      <c r="Z335" s="26"/>
      <c r="AA335" s="26"/>
      <c r="AB335" s="26"/>
      <c r="AC335" s="26"/>
    </row>
    <row r="336" spans="1:29" x14ac:dyDescent="0.35">
      <c r="A336" s="34">
        <v>18</v>
      </c>
      <c r="B336" s="34" t="s">
        <v>1046</v>
      </c>
      <c r="C336" s="34" t="s">
        <v>1045</v>
      </c>
      <c r="D336" s="34" t="s">
        <v>1234</v>
      </c>
      <c r="E336" s="2" t="s">
        <v>1235</v>
      </c>
      <c r="F336" s="34"/>
      <c r="G336" s="2">
        <v>18</v>
      </c>
      <c r="H336" s="31" t="s">
        <v>157</v>
      </c>
      <c r="I336" s="2" t="s">
        <v>1210</v>
      </c>
      <c r="J336" s="2" t="s">
        <v>29</v>
      </c>
      <c r="K336" s="2"/>
      <c r="L336" s="7" t="s">
        <v>270</v>
      </c>
      <c r="M336" s="7" t="s">
        <v>158</v>
      </c>
      <c r="N336" s="7" t="s">
        <v>270</v>
      </c>
      <c r="O336" s="7" t="s">
        <v>158</v>
      </c>
      <c r="P336" s="2" t="str">
        <f t="shared" si="9"/>
        <v>('mn5000018','mn5000017','로그인이력관리','/log/loginHst','','18','M','{"attr":{"insert":true,"update":true,"delete":true,"detail":true}}','Y','','SYSTEM',NOW(),'SYSTEM',NOW()),</v>
      </c>
      <c r="Q336" s="26"/>
      <c r="R336" s="26"/>
      <c r="S336" s="26"/>
      <c r="T336" s="26"/>
      <c r="V336" s="26"/>
      <c r="W336" s="26"/>
      <c r="X336" s="26"/>
      <c r="Y336" s="26"/>
      <c r="Z336" s="26"/>
      <c r="AA336" s="26"/>
      <c r="AB336" s="26"/>
      <c r="AC336" s="26"/>
    </row>
    <row r="337" spans="1:29" x14ac:dyDescent="0.35">
      <c r="A337" s="34">
        <v>19</v>
      </c>
      <c r="B337" s="34" t="s">
        <v>1047</v>
      </c>
      <c r="C337" s="34" t="s">
        <v>1045</v>
      </c>
      <c r="D337" s="34" t="s">
        <v>1236</v>
      </c>
      <c r="E337" s="2" t="s">
        <v>1237</v>
      </c>
      <c r="F337" s="34"/>
      <c r="G337" s="2">
        <v>19</v>
      </c>
      <c r="H337" s="31" t="s">
        <v>157</v>
      </c>
      <c r="I337" s="2" t="s">
        <v>1210</v>
      </c>
      <c r="J337" s="2" t="s">
        <v>29</v>
      </c>
      <c r="K337" s="2"/>
      <c r="L337" s="7" t="s">
        <v>270</v>
      </c>
      <c r="M337" s="7" t="s">
        <v>158</v>
      </c>
      <c r="N337" s="7" t="s">
        <v>270</v>
      </c>
      <c r="O337" s="7" t="s">
        <v>158</v>
      </c>
      <c r="P337" s="2" t="str">
        <f t="shared" si="9"/>
        <v>('mn5000019','mn5000017','작업이력관리','/log/jobHst','','19','M','{"attr":{"insert":true,"update":true,"delete":true,"detail":true}}','Y','','SYSTEM',NOW(),'SYSTEM',NOW()),</v>
      </c>
      <c r="Q337" s="26"/>
      <c r="R337" s="26"/>
      <c r="S337" s="26"/>
      <c r="T337" s="26"/>
      <c r="V337" s="26"/>
      <c r="W337" s="26"/>
      <c r="X337" s="26"/>
      <c r="Y337" s="26"/>
      <c r="Z337" s="26"/>
      <c r="AA337" s="26"/>
      <c r="AB337" s="26"/>
      <c r="AC337" s="26"/>
    </row>
    <row r="338" spans="1:29" x14ac:dyDescent="0.35">
      <c r="A338" s="34">
        <v>20</v>
      </c>
      <c r="B338" s="34" t="s">
        <v>1048</v>
      </c>
      <c r="C338" s="2" t="s">
        <v>959</v>
      </c>
      <c r="D338" s="34" t="s">
        <v>1238</v>
      </c>
      <c r="E338" s="2" t="s">
        <v>1239</v>
      </c>
      <c r="F338" s="34"/>
      <c r="G338" s="2">
        <v>20</v>
      </c>
      <c r="H338" s="31" t="s">
        <v>1015</v>
      </c>
      <c r="I338" s="2" t="s">
        <v>1177</v>
      </c>
      <c r="J338" s="2" t="s">
        <v>1266</v>
      </c>
      <c r="K338" s="2" t="s">
        <v>1240</v>
      </c>
      <c r="L338" s="7" t="s">
        <v>270</v>
      </c>
      <c r="M338" s="7" t="s">
        <v>158</v>
      </c>
      <c r="N338" s="7" t="s">
        <v>270</v>
      </c>
      <c r="O338" s="7" t="s">
        <v>158</v>
      </c>
      <c r="P338" s="2" t="str">
        <f t="shared" si="9"/>
        <v>('mn5000020','mn5000001','게시판관리','/board','','20','A','{"attr":{"insert":true,"update":true,"detail":true,"delete":true}}','N','board','SYSTEM',NOW(),'SYSTEM',NOW()),</v>
      </c>
      <c r="Q338" s="26"/>
      <c r="R338" s="26"/>
      <c r="S338" s="26"/>
      <c r="T338" s="26"/>
      <c r="V338" s="26"/>
      <c r="W338" s="26"/>
      <c r="X338" s="26"/>
      <c r="Y338" s="26"/>
      <c r="Z338" s="26"/>
      <c r="AA338" s="26"/>
      <c r="AB338" s="26"/>
      <c r="AC338" s="26"/>
    </row>
    <row r="339" spans="1:29" s="26" customFormat="1" x14ac:dyDescent="0.35">
      <c r="A339" s="34">
        <v>21</v>
      </c>
      <c r="B339" s="34" t="s">
        <v>1250</v>
      </c>
      <c r="C339" s="34" t="s">
        <v>1048</v>
      </c>
      <c r="D339" s="34" t="s">
        <v>1241</v>
      </c>
      <c r="E339" s="2" t="s">
        <v>1242</v>
      </c>
      <c r="F339" s="34"/>
      <c r="G339" s="2">
        <v>21</v>
      </c>
      <c r="H339" s="31" t="s">
        <v>157</v>
      </c>
      <c r="I339" s="2" t="s">
        <v>1210</v>
      </c>
      <c r="J339" s="2" t="s">
        <v>29</v>
      </c>
      <c r="K339" s="2"/>
      <c r="L339" s="7" t="s">
        <v>270</v>
      </c>
      <c r="M339" s="7" t="s">
        <v>158</v>
      </c>
      <c r="N339" s="7" t="s">
        <v>270</v>
      </c>
      <c r="O339" s="7" t="s">
        <v>158</v>
      </c>
      <c r="P339" s="2" t="str">
        <f t="shared" si="9"/>
        <v>('mn5000021','mn5000020','공지사항','/board/notice','','21','M','{"attr":{"insert":true,"update":true,"delete":true,"detail":true}}','Y','','SYSTEM',NOW(),'SYSTEM',NOW()),</v>
      </c>
    </row>
    <row r="340" spans="1:29" s="26" customFormat="1" x14ac:dyDescent="0.35">
      <c r="A340" s="34">
        <v>22</v>
      </c>
      <c r="B340" s="34" t="s">
        <v>1253</v>
      </c>
      <c r="C340" s="34" t="s">
        <v>1048</v>
      </c>
      <c r="D340" s="34" t="s">
        <v>1243</v>
      </c>
      <c r="E340" s="2" t="s">
        <v>1244</v>
      </c>
      <c r="F340" s="34"/>
      <c r="G340" s="2">
        <v>22</v>
      </c>
      <c r="H340" s="31" t="s">
        <v>157</v>
      </c>
      <c r="I340" s="2" t="s">
        <v>1210</v>
      </c>
      <c r="J340" s="2" t="s">
        <v>29</v>
      </c>
      <c r="K340" s="2"/>
      <c r="L340" s="7" t="s">
        <v>270</v>
      </c>
      <c r="M340" s="7" t="s">
        <v>158</v>
      </c>
      <c r="N340" s="7" t="s">
        <v>270</v>
      </c>
      <c r="O340" s="7" t="s">
        <v>158</v>
      </c>
      <c r="P340" s="2" t="str">
        <f t="shared" si="9"/>
        <v>('mn5000022','mn5000020','FAQ','/board/faq','','22','M','{"attr":{"insert":true,"update":true,"delete":true,"detail":true}}','Y','','SYSTEM',NOW(),'SYSTEM',NOW()),</v>
      </c>
    </row>
    <row r="341" spans="1:29" s="26" customFormat="1" x14ac:dyDescent="0.35">
      <c r="A341" s="34">
        <v>23</v>
      </c>
      <c r="B341" s="34" t="s">
        <v>1254</v>
      </c>
      <c r="C341" s="34" t="s">
        <v>1048</v>
      </c>
      <c r="D341" s="34" t="s">
        <v>1245</v>
      </c>
      <c r="E341" s="2" t="s">
        <v>1246</v>
      </c>
      <c r="F341" s="34"/>
      <c r="G341" s="2">
        <v>23</v>
      </c>
      <c r="H341" s="31" t="s">
        <v>157</v>
      </c>
      <c r="I341" s="2" t="s">
        <v>1210</v>
      </c>
      <c r="J341" s="2" t="s">
        <v>29</v>
      </c>
      <c r="K341" s="2"/>
      <c r="L341" s="7" t="s">
        <v>270</v>
      </c>
      <c r="M341" s="7" t="s">
        <v>158</v>
      </c>
      <c r="N341" s="7" t="s">
        <v>270</v>
      </c>
      <c r="O341" s="7" t="s">
        <v>158</v>
      </c>
      <c r="P341" s="2" t="str">
        <f t="shared" si="9"/>
        <v>('mn5000023','mn5000020','QNA','/board/qna','','23','M','{"attr":{"insert":true,"update":true,"delete":true,"detail":true}}','Y','','SYSTEM',NOW(),'SYSTEM',NOW()),</v>
      </c>
    </row>
    <row r="342" spans="1:29" s="26" customFormat="1" x14ac:dyDescent="0.35">
      <c r="A342" s="34">
        <v>24</v>
      </c>
      <c r="B342" s="34" t="s">
        <v>1255</v>
      </c>
      <c r="C342" s="2" t="s">
        <v>959</v>
      </c>
      <c r="D342" s="34" t="s">
        <v>1247</v>
      </c>
      <c r="E342" s="2" t="s">
        <v>1248</v>
      </c>
      <c r="F342" s="34"/>
      <c r="G342" s="2">
        <v>24</v>
      </c>
      <c r="H342" s="31" t="s">
        <v>1015</v>
      </c>
      <c r="I342" s="2" t="s">
        <v>1210</v>
      </c>
      <c r="J342" s="2" t="s">
        <v>29</v>
      </c>
      <c r="K342" s="2" t="s">
        <v>1249</v>
      </c>
      <c r="L342" s="7" t="s">
        <v>270</v>
      </c>
      <c r="M342" s="7" t="s">
        <v>158</v>
      </c>
      <c r="N342" s="7" t="s">
        <v>270</v>
      </c>
      <c r="O342" s="7" t="s">
        <v>158</v>
      </c>
      <c r="P342" s="2" t="str">
        <f t="shared" si="9"/>
        <v>('mn5000024','mn5000001','알람관리','/alarm','','24','A','{"attr":{"insert":true,"update":true,"delete":true,"detail":true}}','Y','alarm','SYSTEM',NOW(),'SYSTEM',NOW()),</v>
      </c>
    </row>
    <row r="343" spans="1:29" s="26" customFormat="1" x14ac:dyDescent="0.35">
      <c r="A343" s="34">
        <v>25</v>
      </c>
      <c r="B343" s="34" t="s">
        <v>1256</v>
      </c>
      <c r="C343" s="34" t="s">
        <v>1255</v>
      </c>
      <c r="D343" s="34" t="s">
        <v>1247</v>
      </c>
      <c r="E343" s="2" t="s">
        <v>1251</v>
      </c>
      <c r="F343" s="34"/>
      <c r="G343" s="2">
        <v>25</v>
      </c>
      <c r="H343" s="31" t="s">
        <v>157</v>
      </c>
      <c r="I343" s="2" t="s">
        <v>1177</v>
      </c>
      <c r="J343" s="2" t="s">
        <v>29</v>
      </c>
      <c r="K343" s="2"/>
      <c r="L343" s="7" t="s">
        <v>270</v>
      </c>
      <c r="M343" s="7" t="s">
        <v>158</v>
      </c>
      <c r="N343" s="7" t="s">
        <v>270</v>
      </c>
      <c r="O343" s="7" t="s">
        <v>158</v>
      </c>
      <c r="P343" s="2" t="str">
        <f t="shared" si="9"/>
        <v>('mn5000025','mn5000024','알람관리','/alarm/alarm','','25','M','{"attr":{"insert":true,"update":true,"detail":true,"delete":true}}','Y','','SYSTEM',NOW(),'SYSTEM',NOW()),</v>
      </c>
    </row>
    <row r="344" spans="1:29" s="26" customFormat="1" x14ac:dyDescent="0.35">
      <c r="A344" s="34">
        <v>26</v>
      </c>
      <c r="B344" s="34" t="s">
        <v>1257</v>
      </c>
      <c r="C344" s="2" t="s">
        <v>959</v>
      </c>
      <c r="D344" s="34" t="s">
        <v>1201</v>
      </c>
      <c r="E344" s="2" t="s">
        <v>1202</v>
      </c>
      <c r="F344" s="34"/>
      <c r="G344" s="2">
        <v>26</v>
      </c>
      <c r="H344" s="31" t="s">
        <v>1015</v>
      </c>
      <c r="I344" s="2" t="s">
        <v>1177</v>
      </c>
      <c r="J344" s="2" t="s">
        <v>29</v>
      </c>
      <c r="K344" s="2" t="s">
        <v>2412</v>
      </c>
      <c r="L344" s="7" t="s">
        <v>270</v>
      </c>
      <c r="M344" s="7" t="s">
        <v>158</v>
      </c>
      <c r="N344" s="7" t="s">
        <v>270</v>
      </c>
      <c r="O344" s="7" t="s">
        <v>158</v>
      </c>
      <c r="P344" s="2" t="str">
        <f t="shared" si="9"/>
        <v>('mn5000026','mn5000001','상품','/product','','26','A','{"attr":{"insert":true,"update":true,"detail":true,"delete":true}}','Y','pro','SYSTEM',NOW(),'SYSTEM',NOW()),</v>
      </c>
    </row>
    <row r="345" spans="1:29" s="26" customFormat="1" x14ac:dyDescent="0.35">
      <c r="A345" s="34">
        <v>27</v>
      </c>
      <c r="B345" s="34" t="s">
        <v>1258</v>
      </c>
      <c r="C345" s="34" t="s">
        <v>1257</v>
      </c>
      <c r="D345" s="34" t="s">
        <v>2251</v>
      </c>
      <c r="E345" s="2" t="s">
        <v>2252</v>
      </c>
      <c r="F345" s="34"/>
      <c r="G345" s="2">
        <v>27</v>
      </c>
      <c r="H345" s="31" t="s">
        <v>157</v>
      </c>
      <c r="I345" s="2" t="s">
        <v>1177</v>
      </c>
      <c r="J345" s="2" t="s">
        <v>29</v>
      </c>
      <c r="K345" s="2"/>
      <c r="L345" s="7" t="s">
        <v>270</v>
      </c>
      <c r="M345" s="7" t="s">
        <v>158</v>
      </c>
      <c r="N345" s="7" t="s">
        <v>270</v>
      </c>
      <c r="O345" s="7" t="s">
        <v>158</v>
      </c>
      <c r="P345" s="2" t="str">
        <f t="shared" si="9"/>
        <v>('mn5000027','mn5000026','공급 업체','/product/supplier','','27','M','{"attr":{"insert":true,"update":true,"detail":true,"delete":true}}','Y','','SYSTEM',NOW(),'SYSTEM',NOW()),</v>
      </c>
    </row>
    <row r="346" spans="1:29" s="26" customFormat="1" x14ac:dyDescent="0.35">
      <c r="A346" s="34">
        <v>27</v>
      </c>
      <c r="B346" s="34" t="s">
        <v>1259</v>
      </c>
      <c r="C346" s="34" t="s">
        <v>1257</v>
      </c>
      <c r="D346" s="34" t="s">
        <v>1203</v>
      </c>
      <c r="E346" s="2" t="s">
        <v>1204</v>
      </c>
      <c r="F346" s="34"/>
      <c r="G346" s="2">
        <v>28</v>
      </c>
      <c r="H346" s="31" t="s">
        <v>157</v>
      </c>
      <c r="I346" s="2" t="s">
        <v>1177</v>
      </c>
      <c r="J346" s="2" t="s">
        <v>29</v>
      </c>
      <c r="K346" s="2"/>
      <c r="L346" s="7" t="s">
        <v>270</v>
      </c>
      <c r="M346" s="7" t="s">
        <v>158</v>
      </c>
      <c r="N346" s="7" t="s">
        <v>270</v>
      </c>
      <c r="O346" s="7" t="s">
        <v>158</v>
      </c>
      <c r="P346" s="2" t="str">
        <f t="shared" si="9"/>
        <v>('mn5000028','mn5000026','상품 관리','/product/prodList','','28','M','{"attr":{"insert":true,"update":true,"detail":true,"delete":true}}','Y','','SYSTEM',NOW(),'SYSTEM',NOW()),</v>
      </c>
    </row>
    <row r="347" spans="1:29" s="26" customFormat="1" x14ac:dyDescent="0.35">
      <c r="A347" s="34">
        <v>28</v>
      </c>
      <c r="B347" s="34" t="s">
        <v>1260</v>
      </c>
      <c r="C347" s="34" t="s">
        <v>1257</v>
      </c>
      <c r="D347" s="34" t="s">
        <v>1205</v>
      </c>
      <c r="E347" s="2" t="s">
        <v>1206</v>
      </c>
      <c r="F347" s="34"/>
      <c r="G347" s="2">
        <v>29</v>
      </c>
      <c r="H347" s="31" t="s">
        <v>157</v>
      </c>
      <c r="I347" s="2" t="s">
        <v>1177</v>
      </c>
      <c r="J347" s="2" t="s">
        <v>29</v>
      </c>
      <c r="K347" s="2"/>
      <c r="L347" s="7" t="s">
        <v>270</v>
      </c>
      <c r="M347" s="7" t="s">
        <v>158</v>
      </c>
      <c r="N347" s="7" t="s">
        <v>270</v>
      </c>
      <c r="O347" s="7" t="s">
        <v>158</v>
      </c>
      <c r="P347" s="2" t="str">
        <f t="shared" si="9"/>
        <v>('mn5000029','mn5000026','상품 이미지','/product/prodImage','','29','M','{"attr":{"insert":true,"update":true,"detail":true,"delete":true}}','Y','','SYSTEM',NOW(),'SYSTEM',NOW()),</v>
      </c>
    </row>
    <row r="348" spans="1:29" s="26" customFormat="1" x14ac:dyDescent="0.35">
      <c r="A348" s="34">
        <v>29</v>
      </c>
      <c r="B348" s="34" t="s">
        <v>1261</v>
      </c>
      <c r="C348" s="2" t="s">
        <v>959</v>
      </c>
      <c r="D348" s="34" t="s">
        <v>1175</v>
      </c>
      <c r="E348" s="2" t="s">
        <v>1176</v>
      </c>
      <c r="F348" s="34" t="s">
        <v>1175</v>
      </c>
      <c r="G348" s="2">
        <v>30</v>
      </c>
      <c r="H348" s="31" t="s">
        <v>1015</v>
      </c>
      <c r="I348" s="2" t="s">
        <v>1177</v>
      </c>
      <c r="J348" s="2" t="s">
        <v>29</v>
      </c>
      <c r="K348" s="2" t="s">
        <v>1178</v>
      </c>
      <c r="L348" s="7" t="s">
        <v>270</v>
      </c>
      <c r="M348" s="7" t="s">
        <v>158</v>
      </c>
      <c r="N348" s="7" t="s">
        <v>270</v>
      </c>
      <c r="O348" s="7" t="s">
        <v>158</v>
      </c>
      <c r="P348" s="2" t="str">
        <f t="shared" si="9"/>
        <v>('mn5000030','mn5000001','레포트','/report','레포트','30','A','{"attr":{"insert":true,"update":true,"detail":true,"delete":true}}','Y','chat','SYSTEM',NOW(),'SYSTEM',NOW()),</v>
      </c>
    </row>
    <row r="349" spans="1:29" s="26" customFormat="1" x14ac:dyDescent="0.35">
      <c r="A349" s="34">
        <v>30</v>
      </c>
      <c r="B349" s="34" t="s">
        <v>1262</v>
      </c>
      <c r="C349" s="34" t="s">
        <v>1261</v>
      </c>
      <c r="D349" s="34" t="s">
        <v>1179</v>
      </c>
      <c r="E349" s="2" t="s">
        <v>1180</v>
      </c>
      <c r="F349" s="34" t="s">
        <v>1181</v>
      </c>
      <c r="G349" s="2">
        <v>31</v>
      </c>
      <c r="H349" s="31" t="s">
        <v>1182</v>
      </c>
      <c r="I349" s="2" t="s">
        <v>1177</v>
      </c>
      <c r="J349" s="2" t="s">
        <v>29</v>
      </c>
      <c r="K349" s="2"/>
      <c r="L349" s="7" t="s">
        <v>270</v>
      </c>
      <c r="M349" s="7" t="s">
        <v>158</v>
      </c>
      <c r="N349" s="7" t="s">
        <v>270</v>
      </c>
      <c r="O349" s="7" t="s">
        <v>158</v>
      </c>
      <c r="P349" s="2" t="str">
        <f t="shared" si="9"/>
        <v>('mn5000031','mn5000030','A회사 레포트 1번','/report/reportView/test01','레포트 화면','31','L','{"attr":{"insert":true,"update":true,"detail":true,"delete":true}}','Y','','SYSTEM',NOW(),'SYSTEM',NOW()),</v>
      </c>
    </row>
    <row r="350" spans="1:29" s="26" customFormat="1" x14ac:dyDescent="0.35">
      <c r="A350" s="34">
        <v>31</v>
      </c>
      <c r="B350" s="34" t="s">
        <v>1263</v>
      </c>
      <c r="C350" s="34" t="s">
        <v>1261</v>
      </c>
      <c r="D350" s="34" t="s">
        <v>1183</v>
      </c>
      <c r="E350" s="2" t="s">
        <v>1184</v>
      </c>
      <c r="F350" s="34"/>
      <c r="G350" s="2">
        <v>32</v>
      </c>
      <c r="H350" s="31" t="s">
        <v>1252</v>
      </c>
      <c r="I350" s="2" t="s">
        <v>1177</v>
      </c>
      <c r="J350" s="2" t="s">
        <v>29</v>
      </c>
      <c r="K350" s="2"/>
      <c r="L350" s="7" t="s">
        <v>270</v>
      </c>
      <c r="M350" s="7" t="s">
        <v>158</v>
      </c>
      <c r="N350" s="7" t="s">
        <v>270</v>
      </c>
      <c r="O350" s="7" t="s">
        <v>158</v>
      </c>
      <c r="P350" s="2" t="str">
        <f t="shared" si="9"/>
        <v>('mn5000032','mn5000030','A회사 레포트 2번','/report/reportView/rp2100010','','32','L','{"attr":{"insert":true,"update":true,"detail":true,"delete":true}}','Y','','SYSTEM',NOW(),'SYSTEM',NOW()),</v>
      </c>
    </row>
    <row r="351" spans="1:29" s="26" customFormat="1" x14ac:dyDescent="0.35">
      <c r="A351" s="34">
        <v>32</v>
      </c>
      <c r="B351" s="34" t="s">
        <v>1264</v>
      </c>
      <c r="C351" s="34" t="s">
        <v>1261</v>
      </c>
      <c r="D351" s="34" t="s">
        <v>1185</v>
      </c>
      <c r="E351" s="2" t="s">
        <v>1186</v>
      </c>
      <c r="F351" s="34"/>
      <c r="G351" s="2">
        <v>33</v>
      </c>
      <c r="H351" s="31" t="s">
        <v>1182</v>
      </c>
      <c r="I351" s="2" t="s">
        <v>1177</v>
      </c>
      <c r="J351" s="2" t="s">
        <v>29</v>
      </c>
      <c r="K351" s="2"/>
      <c r="L351" s="7" t="s">
        <v>270</v>
      </c>
      <c r="M351" s="7" t="s">
        <v>158</v>
      </c>
      <c r="N351" s="7" t="s">
        <v>270</v>
      </c>
      <c r="O351" s="7" t="s">
        <v>158</v>
      </c>
      <c r="P351" s="2" t="str">
        <f t="shared" si="9"/>
        <v>('mn5000033','mn5000030','A회사 레포트 3번','/report/reportView/rp2100011','','33','L','{"attr":{"insert":true,"update":true,"detail":true,"delete":true}}','Y','','SYSTEM',NOW(),'SYSTEM',NOW()),</v>
      </c>
    </row>
    <row r="352" spans="1:29" s="26" customFormat="1" x14ac:dyDescent="0.35">
      <c r="A352" s="34">
        <v>33</v>
      </c>
      <c r="B352" s="34" t="s">
        <v>1265</v>
      </c>
      <c r="C352" s="34" t="s">
        <v>1261</v>
      </c>
      <c r="D352" s="34" t="s">
        <v>1187</v>
      </c>
      <c r="E352" s="2" t="s">
        <v>1188</v>
      </c>
      <c r="F352" s="34" t="s">
        <v>1189</v>
      </c>
      <c r="G352" s="2">
        <v>34</v>
      </c>
      <c r="H352" s="31" t="s">
        <v>1182</v>
      </c>
      <c r="I352" s="2" t="s">
        <v>1177</v>
      </c>
      <c r="J352" s="2" t="s">
        <v>29</v>
      </c>
      <c r="K352" s="2"/>
      <c r="L352" s="7" t="s">
        <v>270</v>
      </c>
      <c r="M352" s="7" t="s">
        <v>158</v>
      </c>
      <c r="N352" s="7" t="s">
        <v>270</v>
      </c>
      <c r="O352" s="7" t="s">
        <v>158</v>
      </c>
      <c r="P352" s="2" t="str">
        <f t="shared" si="9"/>
        <v>('mn5000034','mn5000030','B회사  레포트 1번','/report/reportView/1','B회사 레포트1번','34','L','{"attr":{"insert":true,"update":true,"detail":true,"delete":true}}','Y','','SYSTEM',NOW(),'SYSTEM',NOW()),</v>
      </c>
    </row>
    <row r="353" spans="1:16" s="26" customFormat="1" x14ac:dyDescent="0.35">
      <c r="A353" s="34">
        <v>34</v>
      </c>
      <c r="B353" s="34" t="s">
        <v>1267</v>
      </c>
      <c r="C353" s="34" t="s">
        <v>1261</v>
      </c>
      <c r="D353" s="34" t="s">
        <v>1190</v>
      </c>
      <c r="E353" s="2" t="s">
        <v>1191</v>
      </c>
      <c r="F353" s="34" t="s">
        <v>1192</v>
      </c>
      <c r="G353" s="2">
        <v>35</v>
      </c>
      <c r="H353" s="31" t="s">
        <v>1182</v>
      </c>
      <c r="I353" s="2" t="s">
        <v>1177</v>
      </c>
      <c r="J353" s="2" t="s">
        <v>29</v>
      </c>
      <c r="K353" s="2"/>
      <c r="L353" s="7" t="s">
        <v>270</v>
      </c>
      <c r="M353" s="7" t="s">
        <v>158</v>
      </c>
      <c r="N353" s="7" t="s">
        <v>270</v>
      </c>
      <c r="O353" s="7" t="s">
        <v>158</v>
      </c>
      <c r="P353" s="2" t="str">
        <f t="shared" si="9"/>
        <v>('mn5000035','mn5000030','B회사 레포트 2번','/report/reportView/2','B회사 레포트2번','35','L','{"attr":{"insert":true,"update":true,"detail":true,"delete":true}}','Y','','SYSTEM',NOW(),'SYSTEM',NOW());</v>
      </c>
    </row>
    <row r="354" spans="1:16" s="26" customFormat="1" x14ac:dyDescent="0.35">
      <c r="A354" s="34">
        <v>35</v>
      </c>
      <c r="B354" s="34" t="s">
        <v>2410</v>
      </c>
      <c r="C354" s="34" t="s">
        <v>1261</v>
      </c>
      <c r="D354" s="34" t="s">
        <v>1193</v>
      </c>
      <c r="E354" s="2" t="s">
        <v>1194</v>
      </c>
      <c r="F354" s="34"/>
      <c r="G354" s="2">
        <v>36</v>
      </c>
      <c r="H354" s="31" t="s">
        <v>1182</v>
      </c>
      <c r="I354" s="2" t="s">
        <v>1177</v>
      </c>
      <c r="J354" s="2" t="s">
        <v>29</v>
      </c>
      <c r="K354" s="2"/>
      <c r="L354" s="7" t="s">
        <v>270</v>
      </c>
      <c r="M354" s="7" t="s">
        <v>158</v>
      </c>
      <c r="N354" s="7" t="s">
        <v>270</v>
      </c>
      <c r="O354" s="7" t="s">
        <v>158</v>
      </c>
      <c r="P354" s="2" t="str">
        <f t="shared" si="9"/>
        <v>('mn5000036','mn5000030','C회사 레포트 1번','/report/reportView/3','','36','L','{"attr":{"insert":true,"update":true,"detail":true,"delete":true}}','Y','','SYSTEM',NOW(),'SYSTEM',NOW());</v>
      </c>
    </row>
    <row r="355" spans="1:16" x14ac:dyDescent="0.35">
      <c r="A355" s="9"/>
      <c r="B355" s="9"/>
      <c r="C355" s="8"/>
      <c r="D355" s="9"/>
      <c r="E355" s="8"/>
      <c r="F355" s="9"/>
      <c r="G355" s="8"/>
      <c r="H355" s="87"/>
      <c r="I355" s="8"/>
      <c r="J355" s="10"/>
      <c r="K355" s="10"/>
      <c r="L355" s="10"/>
      <c r="M355" s="10"/>
      <c r="N355" s="10"/>
      <c r="O355" s="8"/>
    </row>
    <row r="358" spans="1:16" x14ac:dyDescent="0.35">
      <c r="A358" s="140" t="str">
        <f>VLOOKUP(C358,table!B:D,3,FALSE)</f>
        <v>사용자</v>
      </c>
      <c r="B358" s="140"/>
      <c r="C358" s="144" t="s">
        <v>978</v>
      </c>
      <c r="D358" s="144"/>
      <c r="E358" s="144"/>
      <c r="F358" s="144"/>
      <c r="G358" s="144"/>
      <c r="H358" s="144"/>
      <c r="I358" s="144"/>
      <c r="J358" s="140" t="s">
        <v>155</v>
      </c>
    </row>
    <row r="359" spans="1:16" x14ac:dyDescent="0.35">
      <c r="A359" s="140"/>
      <c r="B359" s="140"/>
      <c r="C359" s="144" t="str">
        <f>VLOOKUP(C358,table!B:D,2,FALSE)</f>
        <v>T_GROUP_MENU_AUTH</v>
      </c>
      <c r="D359" s="144"/>
      <c r="E359" s="144"/>
      <c r="F359" s="144"/>
      <c r="G359" s="144"/>
      <c r="H359" s="144"/>
      <c r="I359" s="144"/>
      <c r="J359" s="140"/>
    </row>
    <row r="360" spans="1:16" x14ac:dyDescent="0.35">
      <c r="A360" s="140" t="s">
        <v>156</v>
      </c>
      <c r="B360" s="91" t="s">
        <v>45</v>
      </c>
      <c r="C360" s="6" t="s">
        <v>60</v>
      </c>
      <c r="D360" s="97" t="s">
        <v>323</v>
      </c>
      <c r="E360" s="6" t="s">
        <v>75</v>
      </c>
      <c r="F360" s="91" t="s">
        <v>57</v>
      </c>
      <c r="G360" s="18" t="s">
        <v>377</v>
      </c>
      <c r="H360" s="88" t="s">
        <v>84</v>
      </c>
      <c r="I360" s="18" t="s">
        <v>88</v>
      </c>
      <c r="J360" s="2" t="str">
        <f>"TRUNCATE TABLE "&amp;$C359&amp;";"</f>
        <v>TRUNCATE TABLE T_GROUP_MENU_AUTH;</v>
      </c>
    </row>
    <row r="361" spans="1:16" x14ac:dyDescent="0.35">
      <c r="A361" s="140"/>
      <c r="B361" s="91" t="s">
        <v>46</v>
      </c>
      <c r="C361" s="6" t="s">
        <v>13</v>
      </c>
      <c r="D361" s="97" t="s">
        <v>324</v>
      </c>
      <c r="E361" s="6" t="s">
        <v>76</v>
      </c>
      <c r="F361" s="91" t="s">
        <v>58</v>
      </c>
      <c r="G361" s="6" t="s">
        <v>55</v>
      </c>
      <c r="H361" s="85" t="s">
        <v>85</v>
      </c>
      <c r="I361" s="6" t="s">
        <v>89</v>
      </c>
      <c r="J361" s="2" t="str">
        <f>"INSERT INTO "&amp;C359&amp;" ("&amp;B361&amp;","&amp;C361&amp;","&amp;D361&amp;","&amp;E361&amp;","&amp;F361&amp;","&amp;G361&amp;","&amp;H361&amp;","&amp;I361&amp;") VALUES"</f>
        <v>INSERT INTO T_GROUP_MENU_AUTH (AUTH_ID,MENU_ID,MENU_ATTR,USE_YN,RGST_ID,RGST_DT,MODI_ID,MODI_DT) VALUES</v>
      </c>
    </row>
    <row r="362" spans="1:16" s="26" customFormat="1" x14ac:dyDescent="0.35">
      <c r="A362" s="34">
        <v>1</v>
      </c>
      <c r="B362" s="11" t="s">
        <v>958</v>
      </c>
      <c r="C362" s="7" t="s">
        <v>1066</v>
      </c>
      <c r="D362" s="11" t="s">
        <v>361</v>
      </c>
      <c r="E362" s="7" t="s">
        <v>29</v>
      </c>
      <c r="F362" s="11" t="s">
        <v>270</v>
      </c>
      <c r="G362" s="7" t="s">
        <v>158</v>
      </c>
      <c r="H362" s="27" t="s">
        <v>270</v>
      </c>
      <c r="I362" s="7" t="s">
        <v>158</v>
      </c>
      <c r="J362" s="2" t="str">
        <f>"('"&amp;B362&amp;"','"&amp;C362&amp;"',"&amp;IF(D362="","NULL","'"&amp;D362&amp;"'")&amp;",'"&amp;E362&amp;"','"&amp;F362&amp;"',"&amp;G362&amp;",'"&amp;H362&amp;"',"&amp;I362&amp;IF(A363="",");","),")</f>
        <v>('au2000001','mn5000000','{"attr":{"insert":true,"update":true,"delete":true,"detail":true}}','Y','SYSTEM',NOW(),'SYSTEM',NOW()),</v>
      </c>
    </row>
    <row r="363" spans="1:16" x14ac:dyDescent="0.35">
      <c r="A363" s="34">
        <v>1</v>
      </c>
      <c r="B363" s="11" t="s">
        <v>958</v>
      </c>
      <c r="C363" s="7" t="s">
        <v>959</v>
      </c>
      <c r="D363" s="11" t="s">
        <v>361</v>
      </c>
      <c r="E363" s="7" t="s">
        <v>29</v>
      </c>
      <c r="F363" s="11" t="s">
        <v>270</v>
      </c>
      <c r="G363" s="7" t="s">
        <v>158</v>
      </c>
      <c r="H363" s="27" t="s">
        <v>270</v>
      </c>
      <c r="I363" s="7" t="s">
        <v>158</v>
      </c>
      <c r="J363" s="2" t="str">
        <f t="shared" ref="J363:J408" si="10">"('"&amp;B363&amp;"','"&amp;C363&amp;"',"&amp;IF(D363="","NULL","'"&amp;D363&amp;"'")&amp;",'"&amp;E363&amp;"','"&amp;F363&amp;"',"&amp;G363&amp;",'"&amp;H363&amp;"',"&amp;I363&amp;IF(A364="",");","),")</f>
        <v>('au2000001','mn5000001','{"attr":{"insert":true,"update":true,"delete":true,"detail":true}}','Y','SYSTEM',NOW(),'SYSTEM',NOW()),</v>
      </c>
    </row>
    <row r="364" spans="1:16" x14ac:dyDescent="0.35">
      <c r="A364" s="34">
        <v>2</v>
      </c>
      <c r="B364" s="11" t="s">
        <v>956</v>
      </c>
      <c r="C364" s="7" t="s">
        <v>960</v>
      </c>
      <c r="D364" s="11" t="s">
        <v>361</v>
      </c>
      <c r="E364" s="7" t="s">
        <v>29</v>
      </c>
      <c r="F364" s="11" t="s">
        <v>270</v>
      </c>
      <c r="G364" s="7" t="s">
        <v>158</v>
      </c>
      <c r="H364" s="27" t="s">
        <v>270</v>
      </c>
      <c r="I364" s="7" t="s">
        <v>158</v>
      </c>
      <c r="J364" s="2" t="str">
        <f t="shared" si="10"/>
        <v>('au2000001','mn5000002','{"attr":{"insert":true,"update":true,"delete":true,"detail":true}}','Y','SYSTEM',NOW(),'SYSTEM',NOW()),</v>
      </c>
    </row>
    <row r="365" spans="1:16" x14ac:dyDescent="0.35">
      <c r="A365" s="34">
        <v>3</v>
      </c>
      <c r="B365" s="11" t="s">
        <v>956</v>
      </c>
      <c r="C365" s="7" t="s">
        <v>961</v>
      </c>
      <c r="D365" s="11" t="s">
        <v>361</v>
      </c>
      <c r="E365" s="7" t="s">
        <v>29</v>
      </c>
      <c r="F365" s="11" t="s">
        <v>270</v>
      </c>
      <c r="G365" s="7" t="s">
        <v>158</v>
      </c>
      <c r="H365" s="27" t="s">
        <v>270</v>
      </c>
      <c r="I365" s="7" t="s">
        <v>158</v>
      </c>
      <c r="J365" s="2" t="str">
        <f t="shared" si="10"/>
        <v>('au2000001','mn5000003','{"attr":{"insert":true,"update":true,"delete":true,"detail":true}}','Y','SYSTEM',NOW(),'SYSTEM',NOW()),</v>
      </c>
    </row>
    <row r="366" spans="1:16" x14ac:dyDescent="0.35">
      <c r="A366" s="34">
        <v>4</v>
      </c>
      <c r="B366" s="11" t="s">
        <v>956</v>
      </c>
      <c r="C366" s="7" t="s">
        <v>962</v>
      </c>
      <c r="D366" s="11" t="s">
        <v>361</v>
      </c>
      <c r="E366" s="7" t="s">
        <v>29</v>
      </c>
      <c r="F366" s="11" t="s">
        <v>270</v>
      </c>
      <c r="G366" s="7" t="s">
        <v>158</v>
      </c>
      <c r="H366" s="27" t="s">
        <v>270</v>
      </c>
      <c r="I366" s="7" t="s">
        <v>158</v>
      </c>
      <c r="J366" s="2" t="str">
        <f t="shared" si="10"/>
        <v>('au2000001','mn5000004','{"attr":{"insert":true,"update":true,"delete":true,"detail":true}}','Y','SYSTEM',NOW(),'SYSTEM',NOW()),</v>
      </c>
    </row>
    <row r="367" spans="1:16" s="26" customFormat="1" x14ac:dyDescent="0.35">
      <c r="A367" s="34">
        <v>5</v>
      </c>
      <c r="B367" s="11" t="s">
        <v>956</v>
      </c>
      <c r="C367" s="7" t="s">
        <v>963</v>
      </c>
      <c r="D367" s="11" t="s">
        <v>361</v>
      </c>
      <c r="E367" s="7" t="s">
        <v>29</v>
      </c>
      <c r="F367" s="11" t="s">
        <v>270</v>
      </c>
      <c r="G367" s="7" t="s">
        <v>158</v>
      </c>
      <c r="H367" s="27" t="s">
        <v>270</v>
      </c>
      <c r="I367" s="7" t="s">
        <v>158</v>
      </c>
      <c r="J367" s="2" t="str">
        <f t="shared" si="10"/>
        <v>('au2000001','mn5000005','{"attr":{"insert":true,"update":true,"delete":true,"detail":true}}','Y','SYSTEM',NOW(),'SYSTEM',NOW()),</v>
      </c>
    </row>
    <row r="368" spans="1:16" s="26" customFormat="1" x14ac:dyDescent="0.35">
      <c r="A368" s="34">
        <v>6</v>
      </c>
      <c r="B368" s="11" t="s">
        <v>956</v>
      </c>
      <c r="C368" s="7" t="s">
        <v>964</v>
      </c>
      <c r="D368" s="11" t="s">
        <v>361</v>
      </c>
      <c r="E368" s="7" t="s">
        <v>29</v>
      </c>
      <c r="F368" s="11" t="s">
        <v>270</v>
      </c>
      <c r="G368" s="7" t="s">
        <v>158</v>
      </c>
      <c r="H368" s="27" t="s">
        <v>270</v>
      </c>
      <c r="I368" s="7" t="s">
        <v>158</v>
      </c>
      <c r="J368" s="2" t="str">
        <f t="shared" si="10"/>
        <v>('au2000001','mn5000006','{"attr":{"insert":true,"update":true,"delete":true,"detail":true}}','Y','SYSTEM',NOW(),'SYSTEM',NOW()),</v>
      </c>
    </row>
    <row r="369" spans="1:10" s="26" customFormat="1" x14ac:dyDescent="0.35">
      <c r="A369" s="34">
        <v>7</v>
      </c>
      <c r="B369" s="11" t="s">
        <v>956</v>
      </c>
      <c r="C369" s="7" t="s">
        <v>965</v>
      </c>
      <c r="D369" s="11" t="s">
        <v>361</v>
      </c>
      <c r="E369" s="7" t="s">
        <v>29</v>
      </c>
      <c r="F369" s="11" t="s">
        <v>270</v>
      </c>
      <c r="G369" s="7" t="s">
        <v>158</v>
      </c>
      <c r="H369" s="27" t="s">
        <v>270</v>
      </c>
      <c r="I369" s="7" t="s">
        <v>158</v>
      </c>
      <c r="J369" s="2" t="str">
        <f t="shared" si="10"/>
        <v>('au2000001','mn5000007','{"attr":{"insert":true,"update":true,"delete":true,"detail":true}}','Y','SYSTEM',NOW(),'SYSTEM',NOW()),</v>
      </c>
    </row>
    <row r="370" spans="1:10" s="26" customFormat="1" x14ac:dyDescent="0.35">
      <c r="A370" s="34">
        <v>8</v>
      </c>
      <c r="B370" s="11" t="s">
        <v>956</v>
      </c>
      <c r="C370" s="7" t="s">
        <v>966</v>
      </c>
      <c r="D370" s="11" t="s">
        <v>361</v>
      </c>
      <c r="E370" s="7" t="s">
        <v>29</v>
      </c>
      <c r="F370" s="11" t="s">
        <v>270</v>
      </c>
      <c r="G370" s="7" t="s">
        <v>158</v>
      </c>
      <c r="H370" s="27" t="s">
        <v>270</v>
      </c>
      <c r="I370" s="7" t="s">
        <v>158</v>
      </c>
      <c r="J370" s="2" t="str">
        <f t="shared" si="10"/>
        <v>('au2000001','mn5000008','{"attr":{"insert":true,"update":true,"delete":true,"detail":true}}','Y','SYSTEM',NOW(),'SYSTEM',NOW()),</v>
      </c>
    </row>
    <row r="371" spans="1:10" s="26" customFormat="1" x14ac:dyDescent="0.35">
      <c r="A371" s="34">
        <v>9</v>
      </c>
      <c r="B371" s="11" t="s">
        <v>956</v>
      </c>
      <c r="C371" s="7" t="s">
        <v>967</v>
      </c>
      <c r="D371" s="11" t="s">
        <v>361</v>
      </c>
      <c r="E371" s="7" t="s">
        <v>29</v>
      </c>
      <c r="F371" s="11" t="s">
        <v>270</v>
      </c>
      <c r="G371" s="7" t="s">
        <v>158</v>
      </c>
      <c r="H371" s="27" t="s">
        <v>270</v>
      </c>
      <c r="I371" s="7" t="s">
        <v>158</v>
      </c>
      <c r="J371" s="2" t="str">
        <f t="shared" si="10"/>
        <v>('au2000001','mn5000009','{"attr":{"insert":true,"update":true,"delete":true,"detail":true}}','Y','SYSTEM',NOW(),'SYSTEM',NOW()),</v>
      </c>
    </row>
    <row r="372" spans="1:10" s="26" customFormat="1" x14ac:dyDescent="0.35">
      <c r="A372" s="34">
        <v>10</v>
      </c>
      <c r="B372" s="11" t="s">
        <v>956</v>
      </c>
      <c r="C372" s="7" t="s">
        <v>968</v>
      </c>
      <c r="D372" s="11" t="s">
        <v>361</v>
      </c>
      <c r="E372" s="7" t="s">
        <v>29</v>
      </c>
      <c r="F372" s="11" t="s">
        <v>270</v>
      </c>
      <c r="G372" s="7" t="s">
        <v>158</v>
      </c>
      <c r="H372" s="27" t="s">
        <v>270</v>
      </c>
      <c r="I372" s="7" t="s">
        <v>158</v>
      </c>
      <c r="J372" s="2" t="str">
        <f t="shared" si="10"/>
        <v>('au2000001','mn5000010','{"attr":{"insert":true,"update":true,"delete":true,"detail":true}}','Y','SYSTEM',NOW(),'SYSTEM',NOW()),</v>
      </c>
    </row>
    <row r="373" spans="1:10" s="26" customFormat="1" x14ac:dyDescent="0.35">
      <c r="A373" s="34">
        <v>11</v>
      </c>
      <c r="B373" s="11" t="s">
        <v>956</v>
      </c>
      <c r="C373" s="7" t="s">
        <v>969</v>
      </c>
      <c r="D373" s="11" t="s">
        <v>361</v>
      </c>
      <c r="E373" s="7" t="s">
        <v>29</v>
      </c>
      <c r="F373" s="11" t="s">
        <v>270</v>
      </c>
      <c r="G373" s="7" t="s">
        <v>158</v>
      </c>
      <c r="H373" s="27" t="s">
        <v>270</v>
      </c>
      <c r="I373" s="7" t="s">
        <v>158</v>
      </c>
      <c r="J373" s="2" t="str">
        <f t="shared" si="10"/>
        <v>('au2000001','mn5000011','{"attr":{"insert":true,"update":true,"delete":true,"detail":true}}','Y','SYSTEM',NOW(),'SYSTEM',NOW()),</v>
      </c>
    </row>
    <row r="374" spans="1:10" s="26" customFormat="1" x14ac:dyDescent="0.35">
      <c r="A374" s="34">
        <v>38</v>
      </c>
      <c r="B374" s="11" t="s">
        <v>956</v>
      </c>
      <c r="C374" s="7" t="s">
        <v>1040</v>
      </c>
      <c r="D374" s="11" t="s">
        <v>361</v>
      </c>
      <c r="E374" s="7" t="s">
        <v>29</v>
      </c>
      <c r="F374" s="11" t="s">
        <v>270</v>
      </c>
      <c r="G374" s="7" t="s">
        <v>158</v>
      </c>
      <c r="H374" s="27" t="s">
        <v>270</v>
      </c>
      <c r="I374" s="7" t="s">
        <v>158</v>
      </c>
      <c r="J374" s="2" t="str">
        <f t="shared" si="10"/>
        <v>('au2000001','mn5000012','{"attr":{"insert":true,"update":true,"delete":true,"detail":true}}','Y','SYSTEM',NOW(),'SYSTEM',NOW()),</v>
      </c>
    </row>
    <row r="375" spans="1:10" s="26" customFormat="1" x14ac:dyDescent="0.35">
      <c r="A375" s="34">
        <v>39</v>
      </c>
      <c r="B375" s="11" t="s">
        <v>956</v>
      </c>
      <c r="C375" s="7" t="s">
        <v>1041</v>
      </c>
      <c r="D375" s="11" t="s">
        <v>361</v>
      </c>
      <c r="E375" s="7" t="s">
        <v>29</v>
      </c>
      <c r="F375" s="11" t="s">
        <v>270</v>
      </c>
      <c r="G375" s="7" t="s">
        <v>158</v>
      </c>
      <c r="H375" s="27" t="s">
        <v>270</v>
      </c>
      <c r="I375" s="7" t="s">
        <v>158</v>
      </c>
      <c r="J375" s="2" t="str">
        <f t="shared" si="10"/>
        <v>('au2000001','mn5000013','{"attr":{"insert":true,"update":true,"delete":true,"detail":true}}','Y','SYSTEM',NOW(),'SYSTEM',NOW()),</v>
      </c>
    </row>
    <row r="376" spans="1:10" s="26" customFormat="1" x14ac:dyDescent="0.35">
      <c r="A376" s="34">
        <v>40</v>
      </c>
      <c r="B376" s="11" t="s">
        <v>956</v>
      </c>
      <c r="C376" s="7" t="s">
        <v>1042</v>
      </c>
      <c r="D376" s="11" t="s">
        <v>361</v>
      </c>
      <c r="E376" s="7" t="s">
        <v>29</v>
      </c>
      <c r="F376" s="11" t="s">
        <v>270</v>
      </c>
      <c r="G376" s="7" t="s">
        <v>158</v>
      </c>
      <c r="H376" s="27" t="s">
        <v>270</v>
      </c>
      <c r="I376" s="7" t="s">
        <v>158</v>
      </c>
      <c r="J376" s="2" t="str">
        <f t="shared" si="10"/>
        <v>('au2000001','mn5000014','{"attr":{"insert":true,"update":true,"delete":true,"detail":true}}','Y','SYSTEM',NOW(),'SYSTEM',NOW()),</v>
      </c>
    </row>
    <row r="377" spans="1:10" s="26" customFormat="1" x14ac:dyDescent="0.35">
      <c r="A377" s="34">
        <v>41</v>
      </c>
      <c r="B377" s="11" t="s">
        <v>956</v>
      </c>
      <c r="C377" s="7" t="s">
        <v>1043</v>
      </c>
      <c r="D377" s="11" t="s">
        <v>361</v>
      </c>
      <c r="E377" s="7" t="s">
        <v>29</v>
      </c>
      <c r="F377" s="11" t="s">
        <v>270</v>
      </c>
      <c r="G377" s="7" t="s">
        <v>158</v>
      </c>
      <c r="H377" s="27" t="s">
        <v>270</v>
      </c>
      <c r="I377" s="7" t="s">
        <v>158</v>
      </c>
      <c r="J377" s="2" t="str">
        <f t="shared" si="10"/>
        <v>('au2000001','mn5000015','{"attr":{"insert":true,"update":true,"delete":true,"detail":true}}','Y','SYSTEM',NOW(),'SYSTEM',NOW()),</v>
      </c>
    </row>
    <row r="378" spans="1:10" s="26" customFormat="1" x14ac:dyDescent="0.35">
      <c r="A378" s="34">
        <v>42</v>
      </c>
      <c r="B378" s="11" t="s">
        <v>956</v>
      </c>
      <c r="C378" s="7" t="s">
        <v>1044</v>
      </c>
      <c r="D378" s="11" t="s">
        <v>361</v>
      </c>
      <c r="E378" s="7" t="s">
        <v>29</v>
      </c>
      <c r="F378" s="11" t="s">
        <v>270</v>
      </c>
      <c r="G378" s="7" t="s">
        <v>158</v>
      </c>
      <c r="H378" s="27" t="s">
        <v>270</v>
      </c>
      <c r="I378" s="7" t="s">
        <v>158</v>
      </c>
      <c r="J378" s="2" t="str">
        <f t="shared" si="10"/>
        <v>('au2000001','mn5000016','{"attr":{"insert":true,"update":true,"delete":true,"detail":true}}','Y','SYSTEM',NOW(),'SYSTEM',NOW()),</v>
      </c>
    </row>
    <row r="379" spans="1:10" s="26" customFormat="1" x14ac:dyDescent="0.35">
      <c r="A379" s="34">
        <v>43</v>
      </c>
      <c r="B379" s="11" t="s">
        <v>956</v>
      </c>
      <c r="C379" s="7" t="s">
        <v>1045</v>
      </c>
      <c r="D379" s="11" t="s">
        <v>361</v>
      </c>
      <c r="E379" s="7" t="s">
        <v>29</v>
      </c>
      <c r="F379" s="11" t="s">
        <v>270</v>
      </c>
      <c r="G379" s="7" t="s">
        <v>158</v>
      </c>
      <c r="H379" s="27" t="s">
        <v>270</v>
      </c>
      <c r="I379" s="7" t="s">
        <v>158</v>
      </c>
      <c r="J379" s="2" t="str">
        <f t="shared" si="10"/>
        <v>('au2000001','mn5000017','{"attr":{"insert":true,"update":true,"delete":true,"detail":true}}','Y','SYSTEM',NOW(),'SYSTEM',NOW()),</v>
      </c>
    </row>
    <row r="380" spans="1:10" s="26" customFormat="1" x14ac:dyDescent="0.35">
      <c r="A380" s="34">
        <v>44</v>
      </c>
      <c r="B380" s="11" t="s">
        <v>956</v>
      </c>
      <c r="C380" s="7" t="s">
        <v>1046</v>
      </c>
      <c r="D380" s="11" t="s">
        <v>361</v>
      </c>
      <c r="E380" s="7" t="s">
        <v>29</v>
      </c>
      <c r="F380" s="11" t="s">
        <v>270</v>
      </c>
      <c r="G380" s="7" t="s">
        <v>158</v>
      </c>
      <c r="H380" s="27" t="s">
        <v>270</v>
      </c>
      <c r="I380" s="7" t="s">
        <v>158</v>
      </c>
      <c r="J380" s="2" t="str">
        <f t="shared" si="10"/>
        <v>('au2000001','mn5000018','{"attr":{"insert":true,"update":true,"delete":true,"detail":true}}','Y','SYSTEM',NOW(),'SYSTEM',NOW()),</v>
      </c>
    </row>
    <row r="381" spans="1:10" s="26" customFormat="1" x14ac:dyDescent="0.35">
      <c r="A381" s="34">
        <v>45</v>
      </c>
      <c r="B381" s="11" t="s">
        <v>956</v>
      </c>
      <c r="C381" s="7" t="s">
        <v>1047</v>
      </c>
      <c r="D381" s="11" t="s">
        <v>361</v>
      </c>
      <c r="E381" s="7" t="s">
        <v>29</v>
      </c>
      <c r="F381" s="11" t="s">
        <v>270</v>
      </c>
      <c r="G381" s="7" t="s">
        <v>158</v>
      </c>
      <c r="H381" s="27" t="s">
        <v>270</v>
      </c>
      <c r="I381" s="7" t="s">
        <v>158</v>
      </c>
      <c r="J381" s="2" t="str">
        <f t="shared" si="10"/>
        <v>('au2000001','mn5000019','{"attr":{"insert":true,"update":true,"delete":true,"detail":true}}','Y','SYSTEM',NOW(),'SYSTEM',NOW()),</v>
      </c>
    </row>
    <row r="382" spans="1:10" s="26" customFormat="1" x14ac:dyDescent="0.35">
      <c r="A382" s="34">
        <v>46</v>
      </c>
      <c r="B382" s="11" t="s">
        <v>956</v>
      </c>
      <c r="C382" s="7" t="s">
        <v>1048</v>
      </c>
      <c r="D382" s="11" t="s">
        <v>361</v>
      </c>
      <c r="E382" s="7" t="s">
        <v>29</v>
      </c>
      <c r="F382" s="11" t="s">
        <v>270</v>
      </c>
      <c r="G382" s="7" t="s">
        <v>158</v>
      </c>
      <c r="H382" s="27" t="s">
        <v>270</v>
      </c>
      <c r="I382" s="7" t="s">
        <v>158</v>
      </c>
      <c r="J382" s="2" t="str">
        <f t="shared" si="10"/>
        <v>('au2000001','mn5000020','{"attr":{"insert":true,"update":true,"delete":true,"detail":true}}','Y','SYSTEM',NOW(),'SYSTEM',NOW()),</v>
      </c>
    </row>
    <row r="383" spans="1:10" x14ac:dyDescent="0.35">
      <c r="A383" s="34">
        <v>5</v>
      </c>
      <c r="B383" s="11" t="s">
        <v>956</v>
      </c>
      <c r="C383" s="7" t="s">
        <v>1250</v>
      </c>
      <c r="D383" s="11" t="s">
        <v>361</v>
      </c>
      <c r="E383" s="7" t="s">
        <v>29</v>
      </c>
      <c r="F383" s="11" t="s">
        <v>270</v>
      </c>
      <c r="G383" s="7" t="s">
        <v>158</v>
      </c>
      <c r="H383" s="27" t="s">
        <v>270</v>
      </c>
      <c r="I383" s="7" t="s">
        <v>158</v>
      </c>
      <c r="J383" s="2" t="str">
        <f t="shared" si="10"/>
        <v>('au2000001','mn5000021','{"attr":{"insert":true,"update":true,"delete":true,"detail":true}}','Y','SYSTEM',NOW(),'SYSTEM',NOW()),</v>
      </c>
    </row>
    <row r="384" spans="1:10" x14ac:dyDescent="0.35">
      <c r="A384" s="34">
        <v>6</v>
      </c>
      <c r="B384" s="11" t="s">
        <v>956</v>
      </c>
      <c r="C384" s="7" t="s">
        <v>1253</v>
      </c>
      <c r="D384" s="11" t="s">
        <v>361</v>
      </c>
      <c r="E384" s="7" t="s">
        <v>29</v>
      </c>
      <c r="F384" s="11" t="s">
        <v>270</v>
      </c>
      <c r="G384" s="7" t="s">
        <v>158</v>
      </c>
      <c r="H384" s="27" t="s">
        <v>270</v>
      </c>
      <c r="I384" s="7" t="s">
        <v>158</v>
      </c>
      <c r="J384" s="2" t="str">
        <f t="shared" si="10"/>
        <v>('au2000001','mn5000022','{"attr":{"insert":true,"update":true,"delete":true,"detail":true}}','Y','SYSTEM',NOW(),'SYSTEM',NOW()),</v>
      </c>
    </row>
    <row r="385" spans="1:10" x14ac:dyDescent="0.35">
      <c r="A385" s="34">
        <v>7</v>
      </c>
      <c r="B385" s="11" t="s">
        <v>956</v>
      </c>
      <c r="C385" s="7" t="s">
        <v>1254</v>
      </c>
      <c r="D385" s="11" t="s">
        <v>361</v>
      </c>
      <c r="E385" s="7" t="s">
        <v>29</v>
      </c>
      <c r="F385" s="11" t="s">
        <v>270</v>
      </c>
      <c r="G385" s="7" t="s">
        <v>158</v>
      </c>
      <c r="H385" s="27" t="s">
        <v>270</v>
      </c>
      <c r="I385" s="7" t="s">
        <v>158</v>
      </c>
      <c r="J385" s="2" t="str">
        <f t="shared" si="10"/>
        <v>('au2000001','mn5000023','{"attr":{"insert":true,"update":true,"delete":true,"detail":true}}','Y','SYSTEM',NOW(),'SYSTEM',NOW()),</v>
      </c>
    </row>
    <row r="386" spans="1:10" x14ac:dyDescent="0.35">
      <c r="A386" s="34">
        <v>8</v>
      </c>
      <c r="B386" s="11" t="s">
        <v>956</v>
      </c>
      <c r="C386" s="7" t="s">
        <v>1255</v>
      </c>
      <c r="D386" s="11" t="s">
        <v>361</v>
      </c>
      <c r="E386" s="7" t="s">
        <v>29</v>
      </c>
      <c r="F386" s="11" t="s">
        <v>270</v>
      </c>
      <c r="G386" s="7" t="s">
        <v>158</v>
      </c>
      <c r="H386" s="27" t="s">
        <v>270</v>
      </c>
      <c r="I386" s="7" t="s">
        <v>158</v>
      </c>
      <c r="J386" s="2" t="str">
        <f t="shared" si="10"/>
        <v>('au2000001','mn5000024','{"attr":{"insert":true,"update":true,"delete":true,"detail":true}}','Y','SYSTEM',NOW(),'SYSTEM',NOW()),</v>
      </c>
    </row>
    <row r="387" spans="1:10" x14ac:dyDescent="0.35">
      <c r="A387" s="34">
        <v>9</v>
      </c>
      <c r="B387" s="11" t="s">
        <v>956</v>
      </c>
      <c r="C387" s="7" t="s">
        <v>1256</v>
      </c>
      <c r="D387" s="11" t="s">
        <v>361</v>
      </c>
      <c r="E387" s="7" t="s">
        <v>29</v>
      </c>
      <c r="F387" s="11" t="s">
        <v>270</v>
      </c>
      <c r="G387" s="7" t="s">
        <v>158</v>
      </c>
      <c r="H387" s="27" t="s">
        <v>270</v>
      </c>
      <c r="I387" s="7" t="s">
        <v>158</v>
      </c>
      <c r="J387" s="2" t="str">
        <f t="shared" si="10"/>
        <v>('au2000001','mn5000025','{"attr":{"insert":true,"update":true,"delete":true,"detail":true}}','Y','SYSTEM',NOW(),'SYSTEM',NOW()),</v>
      </c>
    </row>
    <row r="388" spans="1:10" x14ac:dyDescent="0.35">
      <c r="A388" s="34">
        <v>10</v>
      </c>
      <c r="B388" s="11" t="s">
        <v>956</v>
      </c>
      <c r="C388" s="7" t="s">
        <v>1257</v>
      </c>
      <c r="D388" s="11" t="s">
        <v>361</v>
      </c>
      <c r="E388" s="7" t="s">
        <v>29</v>
      </c>
      <c r="F388" s="11" t="s">
        <v>270</v>
      </c>
      <c r="G388" s="7" t="s">
        <v>158</v>
      </c>
      <c r="H388" s="27" t="s">
        <v>270</v>
      </c>
      <c r="I388" s="7" t="s">
        <v>158</v>
      </c>
      <c r="J388" s="2" t="str">
        <f t="shared" si="10"/>
        <v>('au2000001','mn5000026','{"attr":{"insert":true,"update":true,"delete":true,"detail":true}}','Y','SYSTEM',NOW(),'SYSTEM',NOW()),</v>
      </c>
    </row>
    <row r="389" spans="1:10" x14ac:dyDescent="0.35">
      <c r="A389" s="34">
        <v>11</v>
      </c>
      <c r="B389" s="11" t="s">
        <v>956</v>
      </c>
      <c r="C389" s="7" t="s">
        <v>1258</v>
      </c>
      <c r="D389" s="11" t="s">
        <v>361</v>
      </c>
      <c r="E389" s="7" t="s">
        <v>29</v>
      </c>
      <c r="F389" s="11" t="s">
        <v>270</v>
      </c>
      <c r="G389" s="7" t="s">
        <v>158</v>
      </c>
      <c r="H389" s="27" t="s">
        <v>270</v>
      </c>
      <c r="I389" s="7" t="s">
        <v>158</v>
      </c>
      <c r="J389" s="2" t="str">
        <f t="shared" si="10"/>
        <v>('au2000001','mn5000027','{"attr":{"insert":true,"update":true,"delete":true,"detail":true}}','Y','SYSTEM',NOW(),'SYSTEM',NOW()),</v>
      </c>
    </row>
    <row r="390" spans="1:10" s="26" customFormat="1" x14ac:dyDescent="0.35">
      <c r="A390" s="34">
        <v>38</v>
      </c>
      <c r="B390" s="11" t="s">
        <v>956</v>
      </c>
      <c r="C390" s="7" t="s">
        <v>1259</v>
      </c>
      <c r="D390" s="11" t="s">
        <v>361</v>
      </c>
      <c r="E390" s="7" t="s">
        <v>29</v>
      </c>
      <c r="F390" s="11" t="s">
        <v>270</v>
      </c>
      <c r="G390" s="7" t="s">
        <v>158</v>
      </c>
      <c r="H390" s="27" t="s">
        <v>270</v>
      </c>
      <c r="I390" s="7" t="s">
        <v>158</v>
      </c>
      <c r="J390" s="2" t="str">
        <f t="shared" si="10"/>
        <v>('au2000001','mn5000028','{"attr":{"insert":true,"update":true,"delete":true,"detail":true}}','Y','SYSTEM',NOW(),'SYSTEM',NOW()),</v>
      </c>
    </row>
    <row r="391" spans="1:10" s="26" customFormat="1" x14ac:dyDescent="0.35">
      <c r="A391" s="34">
        <v>39</v>
      </c>
      <c r="B391" s="11" t="s">
        <v>956</v>
      </c>
      <c r="C391" s="7" t="s">
        <v>1260</v>
      </c>
      <c r="D391" s="11" t="s">
        <v>361</v>
      </c>
      <c r="E391" s="7" t="s">
        <v>29</v>
      </c>
      <c r="F391" s="11" t="s">
        <v>270</v>
      </c>
      <c r="G391" s="7" t="s">
        <v>158</v>
      </c>
      <c r="H391" s="27" t="s">
        <v>270</v>
      </c>
      <c r="I391" s="7" t="s">
        <v>158</v>
      </c>
      <c r="J391" s="2" t="str">
        <f t="shared" si="10"/>
        <v>('au2000001','mn5000029','{"attr":{"insert":true,"update":true,"delete":true,"detail":true}}','Y','SYSTEM',NOW(),'SYSTEM',NOW()),</v>
      </c>
    </row>
    <row r="392" spans="1:10" s="26" customFormat="1" x14ac:dyDescent="0.35">
      <c r="A392" s="34">
        <v>40</v>
      </c>
      <c r="B392" s="11" t="s">
        <v>956</v>
      </c>
      <c r="C392" s="7" t="s">
        <v>1261</v>
      </c>
      <c r="D392" s="11" t="s">
        <v>361</v>
      </c>
      <c r="E392" s="7" t="s">
        <v>29</v>
      </c>
      <c r="F392" s="11" t="s">
        <v>270</v>
      </c>
      <c r="G392" s="7" t="s">
        <v>158</v>
      </c>
      <c r="H392" s="27" t="s">
        <v>270</v>
      </c>
      <c r="I392" s="7" t="s">
        <v>158</v>
      </c>
      <c r="J392" s="2" t="str">
        <f t="shared" si="10"/>
        <v>('au2000001','mn5000030','{"attr":{"insert":true,"update":true,"delete":true,"detail":true}}','Y','SYSTEM',NOW(),'SYSTEM',NOW()),</v>
      </c>
    </row>
    <row r="393" spans="1:10" s="26" customFormat="1" x14ac:dyDescent="0.35">
      <c r="A393" s="34">
        <v>41</v>
      </c>
      <c r="B393" s="11" t="s">
        <v>956</v>
      </c>
      <c r="C393" s="7" t="s">
        <v>1262</v>
      </c>
      <c r="D393" s="11" t="s">
        <v>361</v>
      </c>
      <c r="E393" s="7" t="s">
        <v>29</v>
      </c>
      <c r="F393" s="11" t="s">
        <v>270</v>
      </c>
      <c r="G393" s="7" t="s">
        <v>158</v>
      </c>
      <c r="H393" s="27" t="s">
        <v>270</v>
      </c>
      <c r="I393" s="7" t="s">
        <v>158</v>
      </c>
      <c r="J393" s="2" t="str">
        <f t="shared" si="10"/>
        <v>('au2000001','mn5000031','{"attr":{"insert":true,"update":true,"delete":true,"detail":true}}','Y','SYSTEM',NOW(),'SYSTEM',NOW()),</v>
      </c>
    </row>
    <row r="394" spans="1:10" s="26" customFormat="1" x14ac:dyDescent="0.35">
      <c r="A394" s="34">
        <v>42</v>
      </c>
      <c r="B394" s="11" t="s">
        <v>956</v>
      </c>
      <c r="C394" s="7" t="s">
        <v>1263</v>
      </c>
      <c r="D394" s="11" t="s">
        <v>361</v>
      </c>
      <c r="E394" s="7" t="s">
        <v>29</v>
      </c>
      <c r="F394" s="11" t="s">
        <v>270</v>
      </c>
      <c r="G394" s="7" t="s">
        <v>158</v>
      </c>
      <c r="H394" s="27" t="s">
        <v>270</v>
      </c>
      <c r="I394" s="7" t="s">
        <v>158</v>
      </c>
      <c r="J394" s="2" t="str">
        <f t="shared" si="10"/>
        <v>('au2000001','mn5000032','{"attr":{"insert":true,"update":true,"delete":true,"detail":true}}','Y','SYSTEM',NOW(),'SYSTEM',NOW()),</v>
      </c>
    </row>
    <row r="395" spans="1:10" s="26" customFormat="1" x14ac:dyDescent="0.35">
      <c r="A395" s="34">
        <v>43</v>
      </c>
      <c r="B395" s="11" t="s">
        <v>956</v>
      </c>
      <c r="C395" s="7" t="s">
        <v>1264</v>
      </c>
      <c r="D395" s="11" t="s">
        <v>361</v>
      </c>
      <c r="E395" s="7" t="s">
        <v>29</v>
      </c>
      <c r="F395" s="11" t="s">
        <v>270</v>
      </c>
      <c r="G395" s="7" t="s">
        <v>158</v>
      </c>
      <c r="H395" s="27" t="s">
        <v>270</v>
      </c>
      <c r="I395" s="7" t="s">
        <v>158</v>
      </c>
      <c r="J395" s="2" t="str">
        <f t="shared" si="10"/>
        <v>('au2000001','mn5000033','{"attr":{"insert":true,"update":true,"delete":true,"detail":true}}','Y','SYSTEM',NOW(),'SYSTEM',NOW()),</v>
      </c>
    </row>
    <row r="396" spans="1:10" s="26" customFormat="1" x14ac:dyDescent="0.35">
      <c r="A396" s="34">
        <v>44</v>
      </c>
      <c r="B396" s="11" t="s">
        <v>956</v>
      </c>
      <c r="C396" s="7" t="s">
        <v>1265</v>
      </c>
      <c r="D396" s="11" t="s">
        <v>361</v>
      </c>
      <c r="E396" s="7" t="s">
        <v>29</v>
      </c>
      <c r="F396" s="11" t="s">
        <v>270</v>
      </c>
      <c r="G396" s="7" t="s">
        <v>158</v>
      </c>
      <c r="H396" s="27" t="s">
        <v>270</v>
      </c>
      <c r="I396" s="7" t="s">
        <v>158</v>
      </c>
      <c r="J396" s="2" t="str">
        <f t="shared" si="10"/>
        <v>('au2000001','mn5000034','{"attr":{"insert":true,"update":true,"delete":true,"detail":true}}','Y','SYSTEM',NOW(),'SYSTEM',NOW()),</v>
      </c>
    </row>
    <row r="397" spans="1:10" s="26" customFormat="1" x14ac:dyDescent="0.35">
      <c r="A397" s="34">
        <v>45</v>
      </c>
      <c r="B397" s="11" t="s">
        <v>956</v>
      </c>
      <c r="C397" s="7" t="s">
        <v>1267</v>
      </c>
      <c r="D397" s="11" t="s">
        <v>361</v>
      </c>
      <c r="E397" s="7" t="s">
        <v>29</v>
      </c>
      <c r="F397" s="11" t="s">
        <v>270</v>
      </c>
      <c r="G397" s="7" t="s">
        <v>158</v>
      </c>
      <c r="H397" s="27" t="s">
        <v>270</v>
      </c>
      <c r="I397" s="7" t="s">
        <v>158</v>
      </c>
      <c r="J397" s="2" t="str">
        <f t="shared" si="10"/>
        <v>('au2000001','mn5000035','{"attr":{"insert":true,"update":true,"delete":true,"detail":true}}','Y','SYSTEM',NOW(),'SYSTEM',NOW()),</v>
      </c>
    </row>
    <row r="398" spans="1:10" s="26" customFormat="1" x14ac:dyDescent="0.35">
      <c r="A398" s="34">
        <v>38</v>
      </c>
      <c r="B398" s="11" t="s">
        <v>957</v>
      </c>
      <c r="C398" s="2" t="s">
        <v>1270</v>
      </c>
      <c r="D398" s="11" t="s">
        <v>361</v>
      </c>
      <c r="E398" s="7" t="s">
        <v>29</v>
      </c>
      <c r="F398" s="11" t="s">
        <v>270</v>
      </c>
      <c r="G398" s="7" t="s">
        <v>158</v>
      </c>
      <c r="H398" s="27" t="s">
        <v>270</v>
      </c>
      <c r="I398" s="7" t="s">
        <v>158</v>
      </c>
      <c r="J398" s="2" t="str">
        <f t="shared" si="10"/>
        <v>('au2000002','mn5000001','{"attr":{"insert":true,"update":true,"delete":true,"detail":true}}','Y','SYSTEM',NOW(),'SYSTEM',NOW()),</v>
      </c>
    </row>
    <row r="399" spans="1:10" s="26" customFormat="1" x14ac:dyDescent="0.35">
      <c r="A399" s="34">
        <v>38</v>
      </c>
      <c r="B399" s="11" t="s">
        <v>957</v>
      </c>
      <c r="C399" s="2" t="s">
        <v>1269</v>
      </c>
      <c r="D399" s="11" t="s">
        <v>361</v>
      </c>
      <c r="E399" s="7" t="s">
        <v>29</v>
      </c>
      <c r="F399" s="11" t="s">
        <v>270</v>
      </c>
      <c r="G399" s="7" t="s">
        <v>158</v>
      </c>
      <c r="H399" s="27" t="s">
        <v>270</v>
      </c>
      <c r="I399" s="7" t="s">
        <v>158</v>
      </c>
      <c r="J399" s="2" t="str">
        <f t="shared" si="10"/>
        <v>('au2000002','mn5000025','{"attr":{"insert":true,"update":true,"delete":true,"detail":true}}','Y','SYSTEM',NOW(),'SYSTEM',NOW()),</v>
      </c>
    </row>
    <row r="400" spans="1:10" x14ac:dyDescent="0.35">
      <c r="A400" s="34">
        <v>38</v>
      </c>
      <c r="B400" s="11" t="s">
        <v>957</v>
      </c>
      <c r="C400" s="2" t="s">
        <v>1257</v>
      </c>
      <c r="D400" s="11" t="s">
        <v>361</v>
      </c>
      <c r="E400" s="7" t="s">
        <v>29</v>
      </c>
      <c r="F400" s="11" t="s">
        <v>270</v>
      </c>
      <c r="G400" s="7" t="s">
        <v>158</v>
      </c>
      <c r="H400" s="27" t="s">
        <v>270</v>
      </c>
      <c r="I400" s="7" t="s">
        <v>158</v>
      </c>
      <c r="J400" s="2" t="str">
        <f t="shared" si="10"/>
        <v>('au2000002','mn5000026','{"attr":{"insert":true,"update":true,"delete":true,"detail":true}}','Y','SYSTEM',NOW(),'SYSTEM',NOW()),</v>
      </c>
    </row>
    <row r="401" spans="1:22" x14ac:dyDescent="0.35">
      <c r="A401" s="34">
        <v>39</v>
      </c>
      <c r="B401" s="11" t="s">
        <v>957</v>
      </c>
      <c r="C401" s="2" t="s">
        <v>1258</v>
      </c>
      <c r="D401" s="11" t="s">
        <v>361</v>
      </c>
      <c r="E401" s="7" t="s">
        <v>29</v>
      </c>
      <c r="F401" s="11" t="s">
        <v>270</v>
      </c>
      <c r="G401" s="7" t="s">
        <v>158</v>
      </c>
      <c r="H401" s="27" t="s">
        <v>270</v>
      </c>
      <c r="I401" s="7" t="s">
        <v>158</v>
      </c>
      <c r="J401" s="2" t="str">
        <f t="shared" si="10"/>
        <v>('au2000002','mn5000027','{"attr":{"insert":true,"update":true,"delete":true,"detail":true}}','Y','SYSTEM',NOW(),'SYSTEM',NOW()),</v>
      </c>
    </row>
    <row r="402" spans="1:22" x14ac:dyDescent="0.35">
      <c r="A402" s="34">
        <v>40</v>
      </c>
      <c r="B402" s="11" t="s">
        <v>957</v>
      </c>
      <c r="C402" s="2" t="s">
        <v>1259</v>
      </c>
      <c r="D402" s="11" t="s">
        <v>361</v>
      </c>
      <c r="E402" s="7" t="s">
        <v>29</v>
      </c>
      <c r="F402" s="11" t="s">
        <v>270</v>
      </c>
      <c r="G402" s="7" t="s">
        <v>158</v>
      </c>
      <c r="H402" s="27" t="s">
        <v>270</v>
      </c>
      <c r="I402" s="7" t="s">
        <v>158</v>
      </c>
      <c r="J402" s="2" t="str">
        <f t="shared" si="10"/>
        <v>('au2000002','mn5000028','{"attr":{"insert":true,"update":true,"delete":true,"detail":true}}','Y','SYSTEM',NOW(),'SYSTEM',NOW()),</v>
      </c>
    </row>
    <row r="403" spans="1:22" x14ac:dyDescent="0.35">
      <c r="A403" s="34">
        <v>41</v>
      </c>
      <c r="B403" s="11" t="s">
        <v>957</v>
      </c>
      <c r="C403" s="2" t="s">
        <v>1260</v>
      </c>
      <c r="D403" s="11" t="s">
        <v>361</v>
      </c>
      <c r="E403" s="7" t="s">
        <v>29</v>
      </c>
      <c r="F403" s="11" t="s">
        <v>270</v>
      </c>
      <c r="G403" s="7" t="s">
        <v>158</v>
      </c>
      <c r="H403" s="27" t="s">
        <v>270</v>
      </c>
      <c r="I403" s="7" t="s">
        <v>158</v>
      </c>
      <c r="J403" s="2" t="str">
        <f t="shared" si="10"/>
        <v>('au2000002','mn5000029','{"attr":{"insert":true,"update":true,"delete":true,"detail":true}}','Y','SYSTEM',NOW(),'SYSTEM',NOW()),</v>
      </c>
    </row>
    <row r="404" spans="1:22" x14ac:dyDescent="0.35">
      <c r="A404" s="34">
        <v>42</v>
      </c>
      <c r="B404" s="11" t="s">
        <v>957</v>
      </c>
      <c r="C404" s="2" t="s">
        <v>1261</v>
      </c>
      <c r="D404" s="11" t="s">
        <v>361</v>
      </c>
      <c r="E404" s="7" t="s">
        <v>29</v>
      </c>
      <c r="F404" s="11" t="s">
        <v>270</v>
      </c>
      <c r="G404" s="7" t="s">
        <v>158</v>
      </c>
      <c r="H404" s="27" t="s">
        <v>270</v>
      </c>
      <c r="I404" s="7" t="s">
        <v>158</v>
      </c>
      <c r="J404" s="2" t="str">
        <f t="shared" si="10"/>
        <v>('au2000002','mn5000030','{"attr":{"insert":true,"update":true,"delete":true,"detail":true}}','Y','SYSTEM',NOW(),'SYSTEM',NOW()),</v>
      </c>
    </row>
    <row r="405" spans="1:22" x14ac:dyDescent="0.35">
      <c r="A405" s="34">
        <v>43</v>
      </c>
      <c r="B405" s="11" t="s">
        <v>957</v>
      </c>
      <c r="C405" s="2" t="s">
        <v>1262</v>
      </c>
      <c r="D405" s="11" t="s">
        <v>361</v>
      </c>
      <c r="E405" s="7" t="s">
        <v>29</v>
      </c>
      <c r="F405" s="11" t="s">
        <v>270</v>
      </c>
      <c r="G405" s="7" t="s">
        <v>158</v>
      </c>
      <c r="H405" s="27" t="s">
        <v>270</v>
      </c>
      <c r="I405" s="7" t="s">
        <v>158</v>
      </c>
      <c r="J405" s="2" t="str">
        <f t="shared" si="10"/>
        <v>('au2000002','mn5000031','{"attr":{"insert":true,"update":true,"delete":true,"detail":true}}','Y','SYSTEM',NOW(),'SYSTEM',NOW()),</v>
      </c>
    </row>
    <row r="406" spans="1:22" x14ac:dyDescent="0.35">
      <c r="A406" s="34">
        <v>44</v>
      </c>
      <c r="B406" s="11" t="s">
        <v>957</v>
      </c>
      <c r="C406" s="2" t="s">
        <v>1263</v>
      </c>
      <c r="D406" s="11" t="s">
        <v>361</v>
      </c>
      <c r="E406" s="7" t="s">
        <v>29</v>
      </c>
      <c r="F406" s="11" t="s">
        <v>270</v>
      </c>
      <c r="G406" s="7" t="s">
        <v>158</v>
      </c>
      <c r="H406" s="27" t="s">
        <v>270</v>
      </c>
      <c r="I406" s="7" t="s">
        <v>158</v>
      </c>
      <c r="J406" s="2" t="str">
        <f t="shared" si="10"/>
        <v>('au2000002','mn5000032','{"attr":{"insert":true,"update":true,"delete":true,"detail":true}}','Y','SYSTEM',NOW(),'SYSTEM',NOW()),</v>
      </c>
    </row>
    <row r="407" spans="1:22" x14ac:dyDescent="0.35">
      <c r="A407" s="34">
        <v>45</v>
      </c>
      <c r="B407" s="11" t="s">
        <v>957</v>
      </c>
      <c r="C407" s="2" t="s">
        <v>1264</v>
      </c>
      <c r="D407" s="11" t="s">
        <v>361</v>
      </c>
      <c r="E407" s="7" t="s">
        <v>29</v>
      </c>
      <c r="F407" s="11" t="s">
        <v>270</v>
      </c>
      <c r="G407" s="7" t="s">
        <v>158</v>
      </c>
      <c r="H407" s="27" t="s">
        <v>270</v>
      </c>
      <c r="I407" s="7" t="s">
        <v>158</v>
      </c>
      <c r="J407" s="2" t="str">
        <f t="shared" si="10"/>
        <v>('au2000002','mn5000033','{"attr":{"insert":true,"update":true,"delete":true,"detail":true}}','Y','SYSTEM',NOW(),'SYSTEM',NOW()),</v>
      </c>
    </row>
    <row r="408" spans="1:22" x14ac:dyDescent="0.35">
      <c r="A408" s="34">
        <v>46</v>
      </c>
      <c r="B408" s="11" t="s">
        <v>957</v>
      </c>
      <c r="C408" s="2" t="s">
        <v>1265</v>
      </c>
      <c r="D408" s="11" t="s">
        <v>361</v>
      </c>
      <c r="E408" s="7" t="s">
        <v>29</v>
      </c>
      <c r="F408" s="11" t="s">
        <v>270</v>
      </c>
      <c r="G408" s="7" t="s">
        <v>158</v>
      </c>
      <c r="H408" s="27" t="s">
        <v>270</v>
      </c>
      <c r="I408" s="7" t="s">
        <v>158</v>
      </c>
      <c r="J408" s="2" t="str">
        <f t="shared" si="10"/>
        <v>('au2000002','mn5000034','{"attr":{"insert":true,"update":true,"delete":true,"detail":true}}','Y','SYSTEM',NOW(),'SYSTEM',NOW());</v>
      </c>
    </row>
    <row r="409" spans="1:22" x14ac:dyDescent="0.35">
      <c r="A409" s="34"/>
      <c r="B409" s="11"/>
      <c r="C409" s="7"/>
      <c r="D409" s="11"/>
      <c r="E409" s="7"/>
      <c r="F409" s="11"/>
      <c r="G409" s="7"/>
      <c r="H409" s="27"/>
      <c r="I409" s="7"/>
      <c r="J409" s="2"/>
    </row>
    <row r="410" spans="1:22" x14ac:dyDescent="0.35">
      <c r="A410" s="34"/>
      <c r="B410" s="11"/>
      <c r="C410" s="7"/>
      <c r="D410" s="11"/>
      <c r="E410" s="7"/>
      <c r="F410" s="11"/>
      <c r="G410" s="7"/>
      <c r="H410" s="27"/>
      <c r="I410" s="7"/>
      <c r="J410" s="2"/>
    </row>
    <row r="411" spans="1:22" x14ac:dyDescent="0.35">
      <c r="A411" s="9"/>
      <c r="B411" s="9"/>
      <c r="C411" s="8"/>
      <c r="D411" s="9"/>
      <c r="E411" s="10"/>
      <c r="F411" s="65"/>
      <c r="G411" s="10"/>
      <c r="H411" s="86"/>
      <c r="I411" s="8"/>
    </row>
    <row r="412" spans="1:22" x14ac:dyDescent="0.35">
      <c r="A412" s="9"/>
      <c r="B412" s="9"/>
      <c r="C412" s="8"/>
      <c r="D412" s="9"/>
      <c r="E412" s="10"/>
      <c r="F412" s="65"/>
      <c r="G412" s="10"/>
      <c r="H412" s="86"/>
      <c r="I412" s="8"/>
    </row>
    <row r="414" spans="1:22" x14ac:dyDescent="0.35">
      <c r="A414" s="140" t="str">
        <f>VLOOKUP(C414,table!B:D,3,FALSE)</f>
        <v>공통</v>
      </c>
      <c r="B414" s="140"/>
      <c r="C414" s="144" t="s">
        <v>1146</v>
      </c>
      <c r="D414" s="144"/>
      <c r="E414" s="144"/>
      <c r="F414" s="144"/>
      <c r="G414" s="144"/>
      <c r="H414" s="144"/>
      <c r="I414" s="144"/>
      <c r="J414" s="144"/>
      <c r="K414" s="144"/>
      <c r="L414" s="144"/>
      <c r="M414" s="144"/>
      <c r="N414" s="144"/>
      <c r="O414" s="144"/>
      <c r="P414" s="144"/>
      <c r="Q414" s="144"/>
      <c r="R414" s="144"/>
      <c r="S414" s="144"/>
      <c r="T414" s="144"/>
      <c r="U414" s="144"/>
      <c r="V414" s="140" t="s">
        <v>155</v>
      </c>
    </row>
    <row r="415" spans="1:22" x14ac:dyDescent="0.35">
      <c r="A415" s="140"/>
      <c r="B415" s="140"/>
      <c r="C415" s="144" t="str">
        <f>VLOOKUP(C414,table!B:D,2,FALSE)</f>
        <v>T_ENVIRONMENT_CODE</v>
      </c>
      <c r="D415" s="144"/>
      <c r="E415" s="144"/>
      <c r="F415" s="144"/>
      <c r="G415" s="144"/>
      <c r="H415" s="144"/>
      <c r="I415" s="144"/>
      <c r="J415" s="144"/>
      <c r="K415" s="144"/>
      <c r="L415" s="144"/>
      <c r="M415" s="144"/>
      <c r="N415" s="144"/>
      <c r="O415" s="144"/>
      <c r="P415" s="144"/>
      <c r="Q415" s="144"/>
      <c r="R415" s="144"/>
      <c r="S415" s="144"/>
      <c r="T415" s="144"/>
      <c r="U415" s="144"/>
      <c r="V415" s="140"/>
    </row>
    <row r="416" spans="1:22" x14ac:dyDescent="0.35">
      <c r="A416" s="140" t="s">
        <v>2</v>
      </c>
      <c r="B416" s="91" t="s">
        <v>53</v>
      </c>
      <c r="C416" s="79" t="s">
        <v>1124</v>
      </c>
      <c r="D416" s="91" t="s">
        <v>103</v>
      </c>
      <c r="E416" s="79" t="s">
        <v>1150</v>
      </c>
      <c r="F416" s="91" t="s">
        <v>1148</v>
      </c>
      <c r="G416" s="90" t="s">
        <v>1141</v>
      </c>
      <c r="H416" s="91" t="s">
        <v>105</v>
      </c>
      <c r="I416" s="79" t="s">
        <v>107</v>
      </c>
      <c r="J416" s="79" t="s">
        <v>1158</v>
      </c>
      <c r="K416" s="79" t="s">
        <v>1170</v>
      </c>
      <c r="L416" s="79" t="s">
        <v>1271</v>
      </c>
      <c r="M416" s="79" t="s">
        <v>1160</v>
      </c>
      <c r="N416" s="79" t="s">
        <v>1162</v>
      </c>
      <c r="O416" s="79" t="s">
        <v>1172</v>
      </c>
      <c r="P416" s="79" t="s">
        <v>94</v>
      </c>
      <c r="Q416" s="79" t="s">
        <v>75</v>
      </c>
      <c r="R416" s="79" t="s">
        <v>57</v>
      </c>
      <c r="S416" s="79" t="s">
        <v>377</v>
      </c>
      <c r="T416" s="79" t="s">
        <v>84</v>
      </c>
      <c r="U416" s="79" t="s">
        <v>88</v>
      </c>
      <c r="V416" s="2" t="str">
        <f>"TRUNCATE TABLE "&amp;$C415&amp;";"</f>
        <v>TRUNCATE TABLE T_ENVIRONMENT_CODE;</v>
      </c>
    </row>
    <row r="417" spans="1:22" x14ac:dyDescent="0.35">
      <c r="A417" s="140"/>
      <c r="B417" s="91" t="s">
        <v>1272</v>
      </c>
      <c r="C417" s="79" t="s">
        <v>1125</v>
      </c>
      <c r="D417" s="91" t="s">
        <v>104</v>
      </c>
      <c r="E417" s="79" t="s">
        <v>1154</v>
      </c>
      <c r="F417" s="91" t="s">
        <v>1156</v>
      </c>
      <c r="G417" s="90" t="s">
        <v>1143</v>
      </c>
      <c r="H417" s="91" t="s">
        <v>106</v>
      </c>
      <c r="I417" s="79" t="s">
        <v>108</v>
      </c>
      <c r="J417" s="79" t="s">
        <v>2706</v>
      </c>
      <c r="K417" s="79" t="s">
        <v>1165</v>
      </c>
      <c r="L417" s="79" t="s">
        <v>1166</v>
      </c>
      <c r="M417" s="79" t="s">
        <v>1167</v>
      </c>
      <c r="N417" s="79" t="s">
        <v>1168</v>
      </c>
      <c r="O417" s="79" t="s">
        <v>1169</v>
      </c>
      <c r="P417" s="79" t="s">
        <v>95</v>
      </c>
      <c r="Q417" s="79" t="s">
        <v>76</v>
      </c>
      <c r="R417" s="79" t="s">
        <v>58</v>
      </c>
      <c r="S417" s="79" t="s">
        <v>55</v>
      </c>
      <c r="T417" s="79" t="s">
        <v>85</v>
      </c>
      <c r="U417" s="79" t="s">
        <v>89</v>
      </c>
      <c r="V417" s="2" t="str">
        <f>"INSERT INTO "&amp;C415&amp;" ("&amp;B417&amp;","&amp;C417&amp;","&amp;D417&amp;","&amp;E417&amp;","&amp;F417&amp;","&amp;G417&amp;","&amp;H417&amp;","&amp;I417&amp;","&amp;J417&amp;","&amp;K417&amp;","&amp;L417&amp;","&amp;M417&amp;","&amp;N417&amp;","&amp;O417&amp;","&amp;P417&amp;","&amp;Q417&amp;","&amp;R417&amp;","&amp;S417&amp;","&amp;T417&amp;","&amp;U417&amp;") VALUES"</f>
        <v>INSERT INTO T_ENVIRONMENT_CODE (GROUP_ID,UP_COMPANY_CODE,CODE_ID,REVISION_YEAR,REVISION_MONTH,CODE_KEY,CODE_NM,CODE_DSC,RPT_MAT_STRUCT,RPT_DEV_ANAL,RPT_VISUAL_JUDG,RPT_TEST,RPT_PERMISSION,RPT_ETC,ORD_SEQ,USE_YN,RGST_ID,RGST_DT,MODI_ID,MODI_DT) VALUES</v>
      </c>
    </row>
    <row r="418" spans="1:22" s="26" customFormat="1" x14ac:dyDescent="0.35">
      <c r="A418" s="34">
        <v>1</v>
      </c>
      <c r="B418" s="34" t="s">
        <v>868</v>
      </c>
      <c r="C418" s="82"/>
      <c r="D418" s="11" t="s">
        <v>1292</v>
      </c>
      <c r="E418" s="34">
        <v>2022</v>
      </c>
      <c r="F418" s="11" t="s">
        <v>2379</v>
      </c>
      <c r="G418" s="82" t="str">
        <f>IF(H418="종이팩","01",IF(H418="유리병","02",IF(H418="금속캔(철캔)","03",IF(H418="금속캔(알루미늄)","04",IF(H418="일반 발포합성수지 단일·복합재질","05",IF(H418="폴리스티렌페이퍼(PSP)","06",IF(H418="페트병","07",IF(H418="단일재질 용기, 트레이류(페트병, 발포합성수지 제외)","08",IF(H418="합성수지 필름·시트류(페트병, 발포합성수지 제외)","09",IF(H418="몸체","01",IF(H418="라벨","02",IF(H418="마개 및 잡자재","03",IF(H418="라벨, 마개 및 잡자재","04",IF(H418="최우수","A",IF(H418="우수","B",IF(H418="보통","C",IF(H418="어려움","D",RIGHT(D418,2))))))))))))))))))</f>
        <v>01</v>
      </c>
      <c r="H418" s="83" t="s">
        <v>1278</v>
      </c>
      <c r="I418" s="83" t="s">
        <v>1278</v>
      </c>
      <c r="J418" s="82" t="str">
        <f>IF(ISNUMBER(SEARCH("_D_",D418))=FALSE,IF(LEN(D418)-LEN(SUBSTITUTE(D418,"_",""))=3,"Y",""),"")</f>
        <v/>
      </c>
      <c r="K418" s="34"/>
      <c r="L418" s="34"/>
      <c r="M418" s="34"/>
      <c r="N418" s="34"/>
      <c r="O418" s="34"/>
      <c r="P418" s="34">
        <v>1</v>
      </c>
      <c r="Q418" s="34" t="s">
        <v>171</v>
      </c>
      <c r="R418" s="34" t="s">
        <v>270</v>
      </c>
      <c r="S418" s="34" t="s">
        <v>158</v>
      </c>
      <c r="T418" s="34" t="s">
        <v>270</v>
      </c>
      <c r="U418" s="34" t="s">
        <v>158</v>
      </c>
      <c r="V418" s="2" t="str">
        <f>"('"&amp;B418&amp;"',"&amp;IF(C418="","NULL","'"&amp;C418&amp;"'")&amp;",'"&amp;D418&amp;"','"&amp;E418&amp;"','"&amp;F418&amp;"',"&amp;IF(G418="","NULL","'"&amp;G418&amp;"'")&amp;","&amp;IF(H418="","NULL","'"&amp;H418&amp;"'")&amp;","&amp;IF(I418="","NULL","'"&amp;I418&amp;"'")&amp;","&amp;IF(J418="","'N'","'"&amp;J418&amp;"'")&amp;","&amp;IF(K418="","'N'","'"&amp;K418&amp;"'")&amp;","&amp;IF(L418="","'N'","'"&amp;L418&amp;"'")&amp;","&amp;IF(M418="","'N'","'"&amp;M418&amp;"'")&amp;","&amp;IF(N418="","'N'",""&amp;N418&amp;"'")&amp;","&amp;IF(O418="","'N'",""&amp;O418&amp;"'")&amp;","&amp;IF(P418="","0","'"&amp;P418&amp;"'")&amp;",'"&amp;Q418&amp;"','"&amp;R418&amp;"',"&amp;S418&amp;",'"&amp;T418&amp;"',"&amp;U418&amp;IF(A419="",");","),")</f>
        <v>('GROUP_ID',NULL,'PA','2022','03','01','종이팩','종이팩','N','N','N','N','N','N','1','Y','SYSTEM',NOW(),'SYSTEM',NOW()),</v>
      </c>
    </row>
    <row r="419" spans="1:22" s="26" customFormat="1" x14ac:dyDescent="0.35">
      <c r="A419" s="34">
        <v>2</v>
      </c>
      <c r="B419" s="11" t="s">
        <v>1292</v>
      </c>
      <c r="C419" s="82"/>
      <c r="D419" s="82" t="str">
        <f>B419&amp;IF(H419="몸체","_B",IF(H419="마개 및 잡자재","_G",IF(H419="라벨","_L",IF(H419="라벨, 마개 및 잡자재","_C",""))))</f>
        <v>PA_B</v>
      </c>
      <c r="E419" s="34">
        <v>2022</v>
      </c>
      <c r="F419" s="11" t="s">
        <v>2379</v>
      </c>
      <c r="G419" s="82" t="str">
        <f t="shared" ref="G419:G482" si="11">IF(H419="종이팩","01",IF(H419="유리병","02",IF(H419="금속캔(철캔)","03",IF(H419="금속캔(알루미늄)","04",IF(H419="일반 발포합성수지 단일·복합재질","05",IF(H419="폴리스티렌페이퍼(PSP)","06",IF(H419="페트병","07",IF(H419="단일재질 용기, 트레이류(페트병, 발포합성수지 제외)","08",IF(H419="합성수지 필름·시트류(페트병, 발포합성수지 제외)","09",IF(H419="몸체","01",IF(H419="라벨","02",IF(H419="마개 및 잡자재","03",IF(H419="라벨, 마개 및 잡자재","04",IF(H419="최우수","A",IF(H419="우수","B",IF(H419="보통","C",IF(H419="어려움","D",RIGHT(D419,2))))))))))))))))))</f>
        <v>01</v>
      </c>
      <c r="H419" s="2" t="s">
        <v>2413</v>
      </c>
      <c r="I419" s="2" t="s">
        <v>2413</v>
      </c>
      <c r="J419" s="82" t="str">
        <f t="shared" ref="J419:J482" si="12">IF(ISNUMBER(SEARCH("_D_",D419))=FALSE,IF(LEN(D419)-LEN(SUBSTITUTE(D419,"_",""))=3,"Y",""),"")</f>
        <v/>
      </c>
      <c r="K419" s="34"/>
      <c r="L419" s="34"/>
      <c r="M419" s="34"/>
      <c r="N419" s="34"/>
      <c r="O419" s="34"/>
      <c r="P419" s="34">
        <v>2</v>
      </c>
      <c r="Q419" s="34" t="s">
        <v>171</v>
      </c>
      <c r="R419" s="34" t="s">
        <v>270</v>
      </c>
      <c r="S419" s="34" t="s">
        <v>158</v>
      </c>
      <c r="T419" s="34" t="s">
        <v>270</v>
      </c>
      <c r="U419" s="34" t="s">
        <v>158</v>
      </c>
      <c r="V419" s="2" t="str">
        <f t="shared" ref="V419:V482" si="13">"('"&amp;B419&amp;"',"&amp;IF(C419="","NULL","'"&amp;C419&amp;"'")&amp;",'"&amp;D419&amp;"','"&amp;E419&amp;"','"&amp;F419&amp;"',"&amp;IF(G419="","NULL","'"&amp;G419&amp;"'")&amp;","&amp;IF(H419="","NULL","'"&amp;H419&amp;"'")&amp;","&amp;IF(I419="","NULL","'"&amp;I419&amp;"'")&amp;","&amp;IF(J419="","'N'","'"&amp;J419&amp;"'")&amp;","&amp;IF(K419="","'N'","'"&amp;K419&amp;"'")&amp;","&amp;IF(L419="","'N'","'"&amp;L419&amp;"'")&amp;","&amp;IF(M419="","'N'","'"&amp;M419&amp;"'")&amp;","&amp;IF(N419="","'N'",""&amp;N419&amp;"'")&amp;","&amp;IF(O419="","'N'",""&amp;O419&amp;"'")&amp;","&amp;IF(P419="","0","'"&amp;P419&amp;"'")&amp;",'"&amp;Q419&amp;"','"&amp;R419&amp;"',"&amp;S419&amp;",'"&amp;T419&amp;"',"&amp;U419&amp;IF(A420="",");","),")</f>
        <v>('PA',NULL,'PA_B','2022','03','01','몸체','몸체','N','N','N','N','N','N','2','Y','SYSTEM',NOW(),'SYSTEM',NOW()),</v>
      </c>
    </row>
    <row r="420" spans="1:22" s="26" customFormat="1" x14ac:dyDescent="0.35">
      <c r="A420" s="34">
        <v>3</v>
      </c>
      <c r="B420" s="11" t="s">
        <v>1294</v>
      </c>
      <c r="C420" s="82"/>
      <c r="D420" s="82" t="s">
        <v>2521</v>
      </c>
      <c r="E420" s="34">
        <v>2022</v>
      </c>
      <c r="F420" s="11" t="s">
        <v>2379</v>
      </c>
      <c r="G420" s="82" t="str">
        <f t="shared" si="11"/>
        <v>B</v>
      </c>
      <c r="H420" s="2" t="s">
        <v>2414</v>
      </c>
      <c r="I420" s="2" t="s">
        <v>2414</v>
      </c>
      <c r="J420" s="82" t="str">
        <f t="shared" si="12"/>
        <v/>
      </c>
      <c r="K420" s="34"/>
      <c r="L420" s="34"/>
      <c r="M420" s="34"/>
      <c r="N420" s="34"/>
      <c r="O420" s="34"/>
      <c r="P420" s="34">
        <v>3</v>
      </c>
      <c r="Q420" s="34" t="s">
        <v>171</v>
      </c>
      <c r="R420" s="34" t="s">
        <v>270</v>
      </c>
      <c r="S420" s="34" t="s">
        <v>158</v>
      </c>
      <c r="T420" s="34" t="s">
        <v>270</v>
      </c>
      <c r="U420" s="34" t="s">
        <v>158</v>
      </c>
      <c r="V420" s="2" t="str">
        <f t="shared" si="13"/>
        <v>('PA_B',NULL,'PA_B_B','2022','03','B','우수','우수','N','N','N','N','N','N','3','Y','SYSTEM',NOW(),'SYSTEM',NOW()),</v>
      </c>
    </row>
    <row r="421" spans="1:22" s="26" customFormat="1" x14ac:dyDescent="0.35">
      <c r="A421" s="34">
        <v>4</v>
      </c>
      <c r="B421" s="11" t="s">
        <v>1294</v>
      </c>
      <c r="C421" s="82"/>
      <c r="D421" s="82" t="s">
        <v>2523</v>
      </c>
      <c r="E421" s="34">
        <v>2022</v>
      </c>
      <c r="F421" s="11" t="s">
        <v>2379</v>
      </c>
      <c r="G421" s="82" t="str">
        <f t="shared" si="11"/>
        <v>C</v>
      </c>
      <c r="H421" s="2" t="s">
        <v>2415</v>
      </c>
      <c r="I421" s="2" t="s">
        <v>2415</v>
      </c>
      <c r="J421" s="82" t="str">
        <f t="shared" si="12"/>
        <v/>
      </c>
      <c r="K421" s="34"/>
      <c r="L421" s="34"/>
      <c r="M421" s="34"/>
      <c r="N421" s="34"/>
      <c r="O421" s="34"/>
      <c r="P421" s="34">
        <v>4</v>
      </c>
      <c r="Q421" s="34" t="s">
        <v>171</v>
      </c>
      <c r="R421" s="34" t="s">
        <v>270</v>
      </c>
      <c r="S421" s="34" t="s">
        <v>158</v>
      </c>
      <c r="T421" s="34" t="s">
        <v>270</v>
      </c>
      <c r="U421" s="34" t="s">
        <v>158</v>
      </c>
      <c r="V421" s="2" t="str">
        <f t="shared" si="13"/>
        <v>('PA_B',NULL,'PA_B_C','2022','03','C','보통','보통','N','N','N','N','N','N','4','Y','SYSTEM',NOW(),'SYSTEM',NOW()),</v>
      </c>
    </row>
    <row r="422" spans="1:22" s="26" customFormat="1" x14ac:dyDescent="0.35">
      <c r="A422" s="34">
        <v>5</v>
      </c>
      <c r="B422" s="11" t="s">
        <v>1294</v>
      </c>
      <c r="C422" s="2"/>
      <c r="D422" s="82" t="s">
        <v>2524</v>
      </c>
      <c r="E422" s="34">
        <v>2022</v>
      </c>
      <c r="F422" s="11" t="s">
        <v>2379</v>
      </c>
      <c r="G422" s="82" t="str">
        <f t="shared" si="11"/>
        <v>D</v>
      </c>
      <c r="H422" s="2" t="s">
        <v>2416</v>
      </c>
      <c r="I422" s="2" t="s">
        <v>2416</v>
      </c>
      <c r="J422" s="82" t="str">
        <f t="shared" si="12"/>
        <v/>
      </c>
      <c r="K422" s="34"/>
      <c r="L422" s="34"/>
      <c r="M422" s="34"/>
      <c r="N422" s="34"/>
      <c r="O422" s="34"/>
      <c r="P422" s="34">
        <v>5</v>
      </c>
      <c r="Q422" s="34" t="s">
        <v>171</v>
      </c>
      <c r="R422" s="34" t="s">
        <v>270</v>
      </c>
      <c r="S422" s="34" t="s">
        <v>158</v>
      </c>
      <c r="T422" s="34" t="s">
        <v>270</v>
      </c>
      <c r="U422" s="34" t="s">
        <v>158</v>
      </c>
      <c r="V422" s="2" t="str">
        <f t="shared" si="13"/>
        <v>('PA_B',NULL,'PA_B_D','2022','03','D','어려움','어려움','N','N','N','N','N','N','5','Y','SYSTEM',NOW(),'SYSTEM',NOW()),</v>
      </c>
    </row>
    <row r="423" spans="1:22" s="26" customFormat="1" x14ac:dyDescent="0.35">
      <c r="A423" s="34">
        <v>6</v>
      </c>
      <c r="B423" s="82" t="s">
        <v>2521</v>
      </c>
      <c r="C423" s="2"/>
      <c r="D423" s="82" t="s">
        <v>2527</v>
      </c>
      <c r="E423" s="34">
        <v>2022</v>
      </c>
      <c r="F423" s="11" t="s">
        <v>2379</v>
      </c>
      <c r="G423" s="82" t="str">
        <f t="shared" si="11"/>
        <v>01</v>
      </c>
      <c r="H423" s="2" t="s">
        <v>2417</v>
      </c>
      <c r="I423" s="2" t="s">
        <v>2417</v>
      </c>
      <c r="J423" s="82" t="str">
        <f>IF(ISNUMBER(SEARCH("_D_",D423))=FALSE,IF(LEN(D423)-LEN(SUBSTITUTE(D423,"_",""))=3,"Y",""),"")</f>
        <v>Y</v>
      </c>
      <c r="K423" s="34"/>
      <c r="L423" s="34" t="s">
        <v>2705</v>
      </c>
      <c r="M423" s="34"/>
      <c r="N423" s="34"/>
      <c r="O423" s="34"/>
      <c r="P423" s="34">
        <v>6</v>
      </c>
      <c r="Q423" s="34" t="s">
        <v>171</v>
      </c>
      <c r="R423" s="34" t="s">
        <v>270</v>
      </c>
      <c r="S423" s="34" t="s">
        <v>158</v>
      </c>
      <c r="T423" s="34" t="s">
        <v>270</v>
      </c>
      <c r="U423" s="34" t="s">
        <v>158</v>
      </c>
      <c r="V423" s="2" t="str">
        <f t="shared" si="13"/>
        <v>('PA_B_B',NULL,'PA_B_B_01','2022','03','01','알루미늄 첩합 구조 미사용','알루미늄 첩합 구조 미사용','Y','N','Y','N','N','N','6','Y','SYSTEM',NOW(),'SYSTEM',NOW()),</v>
      </c>
    </row>
    <row r="424" spans="1:22" s="26" customFormat="1" x14ac:dyDescent="0.35">
      <c r="A424" s="34">
        <v>7</v>
      </c>
      <c r="B424" s="82" t="s">
        <v>2523</v>
      </c>
      <c r="C424" s="2"/>
      <c r="D424" s="82" t="s">
        <v>2522</v>
      </c>
      <c r="E424" s="34">
        <v>2022</v>
      </c>
      <c r="F424" s="11" t="s">
        <v>2379</v>
      </c>
      <c r="G424" s="82" t="str">
        <f t="shared" si="11"/>
        <v>01</v>
      </c>
      <c r="H424" s="2" t="s">
        <v>2418</v>
      </c>
      <c r="I424" s="2" t="s">
        <v>2418</v>
      </c>
      <c r="J424" s="82" t="str">
        <f t="shared" si="12"/>
        <v>Y</v>
      </c>
      <c r="K424" s="34"/>
      <c r="L424" s="34" t="s">
        <v>2705</v>
      </c>
      <c r="M424" s="34"/>
      <c r="N424" s="34"/>
      <c r="O424" s="34"/>
      <c r="P424" s="34">
        <v>7</v>
      </c>
      <c r="Q424" s="34" t="s">
        <v>171</v>
      </c>
      <c r="R424" s="34" t="s">
        <v>270</v>
      </c>
      <c r="S424" s="34" t="s">
        <v>158</v>
      </c>
      <c r="T424" s="34" t="s">
        <v>270</v>
      </c>
      <c r="U424" s="34" t="s">
        <v>158</v>
      </c>
      <c r="V424" s="2" t="str">
        <f t="shared" si="13"/>
        <v>('PA_B_C',NULL,'PA_B_C_01','2022','03','01','그외','그외','Y','N','Y','N','N','N','7','Y','SYSTEM',NOW(),'SYSTEM',NOW()),</v>
      </c>
    </row>
    <row r="425" spans="1:22" s="26" customFormat="1" x14ac:dyDescent="0.35">
      <c r="A425" s="34">
        <v>8</v>
      </c>
      <c r="B425" s="82" t="s">
        <v>2524</v>
      </c>
      <c r="C425" s="2"/>
      <c r="D425" s="82" t="s">
        <v>2525</v>
      </c>
      <c r="E425" s="34">
        <v>2022</v>
      </c>
      <c r="F425" s="11" t="s">
        <v>2379</v>
      </c>
      <c r="G425" s="82" t="str">
        <f t="shared" si="11"/>
        <v>01</v>
      </c>
      <c r="H425" s="2" t="s">
        <v>2419</v>
      </c>
      <c r="I425" s="2" t="s">
        <v>2419</v>
      </c>
      <c r="J425" s="82" t="str">
        <f t="shared" si="12"/>
        <v/>
      </c>
      <c r="K425" s="34"/>
      <c r="L425" s="34" t="s">
        <v>2705</v>
      </c>
      <c r="M425" s="34"/>
      <c r="N425" s="34"/>
      <c r="O425" s="34"/>
      <c r="P425" s="34">
        <v>8</v>
      </c>
      <c r="Q425" s="34" t="s">
        <v>171</v>
      </c>
      <c r="R425" s="34" t="s">
        <v>270</v>
      </c>
      <c r="S425" s="34" t="s">
        <v>158</v>
      </c>
      <c r="T425" s="34" t="s">
        <v>270</v>
      </c>
      <c r="U425" s="34" t="s">
        <v>158</v>
      </c>
      <c r="V425" s="2" t="str">
        <f t="shared" si="13"/>
        <v>('PA_B_D',NULL,'PA_B_D_01','2022','03','01','알루미늄 첩합 구조','알루미늄 첩합 구조','N','N','Y','N','N','N','8','Y','SYSTEM',NOW(),'SYSTEM',NOW()),</v>
      </c>
    </row>
    <row r="426" spans="1:22" s="26" customFormat="1" x14ac:dyDescent="0.35">
      <c r="A426" s="34">
        <v>9</v>
      </c>
      <c r="B426" s="82" t="s">
        <v>2524</v>
      </c>
      <c r="C426" s="2"/>
      <c r="D426" s="82" t="s">
        <v>2526</v>
      </c>
      <c r="E426" s="34">
        <v>2022</v>
      </c>
      <c r="F426" s="11" t="s">
        <v>2379</v>
      </c>
      <c r="G426" s="82" t="str">
        <f t="shared" si="11"/>
        <v>02</v>
      </c>
      <c r="H426" s="2" t="s">
        <v>2420</v>
      </c>
      <c r="I426" s="2" t="s">
        <v>2420</v>
      </c>
      <c r="J426" s="82" t="str">
        <f t="shared" si="12"/>
        <v/>
      </c>
      <c r="K426" s="34"/>
      <c r="L426" s="34" t="s">
        <v>2705</v>
      </c>
      <c r="M426" s="34"/>
      <c r="N426" s="34"/>
      <c r="O426" s="34"/>
      <c r="P426" s="34">
        <v>9</v>
      </c>
      <c r="Q426" s="34" t="s">
        <v>171</v>
      </c>
      <c r="R426" s="34" t="s">
        <v>270</v>
      </c>
      <c r="S426" s="34" t="s">
        <v>158</v>
      </c>
      <c r="T426" s="34" t="s">
        <v>270</v>
      </c>
      <c r="U426" s="34" t="s">
        <v>158</v>
      </c>
      <c r="V426" s="2" t="str">
        <f t="shared" si="13"/>
        <v>('PA_B_D',NULL,'PA_B_D_02','2022','03','02','백색을 제외한 색상의 펄프 사용','백색을 제외한 색상의 펄프 사용','N','N','Y','N','N','N','9','Y','SYSTEM',NOW(),'SYSTEM',NOW()),</v>
      </c>
    </row>
    <row r="427" spans="1:22" s="26" customFormat="1" x14ac:dyDescent="0.35">
      <c r="A427" s="34">
        <v>10</v>
      </c>
      <c r="B427" s="11" t="s">
        <v>1292</v>
      </c>
      <c r="C427" s="2"/>
      <c r="D427" s="82" t="str">
        <f t="shared" ref="D427" si="14">B427&amp;IF(H427="몸체","_B",IF(H427="마개 및 잡자재","_G",IF(H427="라벨","_L",IF(H427="라벨, 마개 및 잡자재","_C",""))))</f>
        <v>PA_G</v>
      </c>
      <c r="E427" s="34">
        <v>2022</v>
      </c>
      <c r="F427" s="11" t="s">
        <v>2379</v>
      </c>
      <c r="G427" s="82" t="str">
        <f t="shared" si="11"/>
        <v>03</v>
      </c>
      <c r="H427" s="2" t="s">
        <v>2421</v>
      </c>
      <c r="I427" s="2" t="s">
        <v>2421</v>
      </c>
      <c r="J427" s="82" t="str">
        <f t="shared" si="12"/>
        <v/>
      </c>
      <c r="K427" s="34"/>
      <c r="L427" s="34"/>
      <c r="M427" s="34"/>
      <c r="N427" s="34"/>
      <c r="O427" s="34"/>
      <c r="P427" s="34">
        <v>10</v>
      </c>
      <c r="Q427" s="34" t="s">
        <v>171</v>
      </c>
      <c r="R427" s="34" t="s">
        <v>270</v>
      </c>
      <c r="S427" s="34" t="s">
        <v>158</v>
      </c>
      <c r="T427" s="34" t="s">
        <v>270</v>
      </c>
      <c r="U427" s="34" t="s">
        <v>158</v>
      </c>
      <c r="V427" s="2" t="str">
        <f t="shared" si="13"/>
        <v>('PA',NULL,'PA_G','2022','03','03','마개 및 잡자재','마개 및 잡자재','N','N','N','N','N','N','10','Y','SYSTEM',NOW(),'SYSTEM',NOW()),</v>
      </c>
    </row>
    <row r="428" spans="1:22" s="26" customFormat="1" x14ac:dyDescent="0.35">
      <c r="A428" s="34">
        <v>11</v>
      </c>
      <c r="B428" s="11" t="s">
        <v>1297</v>
      </c>
      <c r="C428" s="2"/>
      <c r="D428" s="11" t="s">
        <v>1298</v>
      </c>
      <c r="E428" s="34">
        <v>2022</v>
      </c>
      <c r="F428" s="11" t="s">
        <v>2379</v>
      </c>
      <c r="G428" s="82" t="str">
        <f t="shared" si="11"/>
        <v>B</v>
      </c>
      <c r="H428" s="2" t="s">
        <v>2414</v>
      </c>
      <c r="I428" s="2" t="s">
        <v>2414</v>
      </c>
      <c r="J428" s="82" t="str">
        <f t="shared" si="12"/>
        <v/>
      </c>
      <c r="K428" s="34"/>
      <c r="L428" s="34"/>
      <c r="M428" s="34"/>
      <c r="N428" s="34"/>
      <c r="O428" s="34"/>
      <c r="P428" s="34">
        <v>11</v>
      </c>
      <c r="Q428" s="34" t="s">
        <v>171</v>
      </c>
      <c r="R428" s="34" t="s">
        <v>270</v>
      </c>
      <c r="S428" s="34" t="s">
        <v>158</v>
      </c>
      <c r="T428" s="34" t="s">
        <v>270</v>
      </c>
      <c r="U428" s="34" t="s">
        <v>158</v>
      </c>
      <c r="V428" s="2" t="str">
        <f t="shared" si="13"/>
        <v>('PA_G',NULL,'PA_G_B','2022','03','B','우수','우수','N','N','N','N','N','N','11','Y','SYSTEM',NOW(),'SYSTEM',NOW()),</v>
      </c>
    </row>
    <row r="429" spans="1:22" s="26" customFormat="1" x14ac:dyDescent="0.35">
      <c r="A429" s="34">
        <v>12</v>
      </c>
      <c r="B429" s="11" t="s">
        <v>1297</v>
      </c>
      <c r="C429" s="2"/>
      <c r="D429" s="11" t="s">
        <v>1299</v>
      </c>
      <c r="E429" s="34">
        <v>2022</v>
      </c>
      <c r="F429" s="11" t="s">
        <v>2379</v>
      </c>
      <c r="G429" s="82" t="str">
        <f t="shared" si="11"/>
        <v>C</v>
      </c>
      <c r="H429" s="2" t="s">
        <v>2415</v>
      </c>
      <c r="I429" s="2" t="s">
        <v>2415</v>
      </c>
      <c r="J429" s="82" t="str">
        <f t="shared" si="12"/>
        <v/>
      </c>
      <c r="K429" s="34"/>
      <c r="L429" s="82"/>
      <c r="M429" s="34"/>
      <c r="N429" s="34"/>
      <c r="O429" s="34"/>
      <c r="P429" s="34">
        <v>12</v>
      </c>
      <c r="Q429" s="34" t="s">
        <v>171</v>
      </c>
      <c r="R429" s="34" t="s">
        <v>270</v>
      </c>
      <c r="S429" s="34" t="s">
        <v>158</v>
      </c>
      <c r="T429" s="34" t="s">
        <v>270</v>
      </c>
      <c r="U429" s="34" t="s">
        <v>158</v>
      </c>
      <c r="V429" s="2" t="str">
        <f t="shared" si="13"/>
        <v>('PA_G',NULL,'PA_G_C','2022','03','C','보통','보통','N','N','N','N','N','N','12','Y','SYSTEM',NOW(),'SYSTEM',NOW()),</v>
      </c>
    </row>
    <row r="430" spans="1:22" s="26" customFormat="1" ht="15.6" customHeight="1" x14ac:dyDescent="0.35">
      <c r="A430" s="34">
        <v>13</v>
      </c>
      <c r="B430" s="11" t="s">
        <v>1297</v>
      </c>
      <c r="C430" s="82"/>
      <c r="D430" s="11" t="s">
        <v>1300</v>
      </c>
      <c r="E430" s="34">
        <v>2022</v>
      </c>
      <c r="F430" s="11" t="s">
        <v>2379</v>
      </c>
      <c r="G430" s="82" t="str">
        <f t="shared" si="11"/>
        <v>D</v>
      </c>
      <c r="H430" s="2" t="s">
        <v>2416</v>
      </c>
      <c r="I430" s="2" t="s">
        <v>2416</v>
      </c>
      <c r="J430" s="82" t="str">
        <f t="shared" si="12"/>
        <v/>
      </c>
      <c r="K430" s="34"/>
      <c r="L430" s="82"/>
      <c r="M430" s="34"/>
      <c r="N430" s="34"/>
      <c r="O430" s="34"/>
      <c r="P430" s="34">
        <v>13</v>
      </c>
      <c r="Q430" s="34" t="s">
        <v>171</v>
      </c>
      <c r="R430" s="34" t="s">
        <v>270</v>
      </c>
      <c r="S430" s="34" t="s">
        <v>158</v>
      </c>
      <c r="T430" s="34" t="s">
        <v>270</v>
      </c>
      <c r="U430" s="34" t="s">
        <v>158</v>
      </c>
      <c r="V430" s="2" t="str">
        <f t="shared" si="13"/>
        <v>('PA_G',NULL,'PA_G_D','2022','03','D','어려움','어려움','N','N','N','N','N','N','13','Y','SYSTEM',NOW(),'SYSTEM',NOW()),</v>
      </c>
    </row>
    <row r="431" spans="1:22" s="26" customFormat="1" x14ac:dyDescent="0.35">
      <c r="A431" s="34">
        <v>14</v>
      </c>
      <c r="B431" s="11" t="s">
        <v>1298</v>
      </c>
      <c r="D431" s="11" t="s">
        <v>1301</v>
      </c>
      <c r="E431" s="34">
        <v>2022</v>
      </c>
      <c r="F431" s="11" t="s">
        <v>2379</v>
      </c>
      <c r="G431" s="82" t="str">
        <f t="shared" si="11"/>
        <v>01</v>
      </c>
      <c r="H431" s="2" t="s">
        <v>602</v>
      </c>
      <c r="I431" s="2" t="s">
        <v>602</v>
      </c>
      <c r="J431" s="82" t="str">
        <f t="shared" si="12"/>
        <v>Y</v>
      </c>
      <c r="K431" s="34"/>
      <c r="L431" s="34" t="s">
        <v>2705</v>
      </c>
      <c r="M431" s="34"/>
      <c r="N431" s="34"/>
      <c r="O431" s="34"/>
      <c r="P431" s="34">
        <v>14</v>
      </c>
      <c r="Q431" s="34" t="s">
        <v>171</v>
      </c>
      <c r="R431" s="34" t="s">
        <v>270</v>
      </c>
      <c r="S431" s="34" t="s">
        <v>158</v>
      </c>
      <c r="T431" s="34" t="s">
        <v>270</v>
      </c>
      <c r="U431" s="34" t="s">
        <v>158</v>
      </c>
      <c r="V431" s="2" t="str">
        <f t="shared" si="13"/>
        <v>('PA_G_B',NULL,'PA_G_B_01','2022','03','01','미사용','미사용','Y','N','Y','N','N','N','14','Y','SYSTEM',NOW(),'SYSTEM',NOW()),</v>
      </c>
    </row>
    <row r="432" spans="1:22" s="26" customFormat="1" x14ac:dyDescent="0.35">
      <c r="A432" s="34">
        <v>15</v>
      </c>
      <c r="B432" s="11" t="s">
        <v>1298</v>
      </c>
      <c r="C432" s="2"/>
      <c r="D432" s="11" t="s">
        <v>1302</v>
      </c>
      <c r="E432" s="34">
        <v>2022</v>
      </c>
      <c r="F432" s="11" t="s">
        <v>2379</v>
      </c>
      <c r="G432" s="82" t="str">
        <f t="shared" si="11"/>
        <v>01</v>
      </c>
      <c r="H432" s="2" t="s">
        <v>2422</v>
      </c>
      <c r="I432" s="2" t="s">
        <v>2422</v>
      </c>
      <c r="J432" s="82" t="str">
        <f t="shared" si="12"/>
        <v>Y</v>
      </c>
      <c r="K432" s="34"/>
      <c r="L432" s="34" t="s">
        <v>2705</v>
      </c>
      <c r="M432" s="34"/>
      <c r="N432" s="34"/>
      <c r="O432" s="34"/>
      <c r="P432" s="34">
        <v>15</v>
      </c>
      <c r="Q432" s="34" t="s">
        <v>171</v>
      </c>
      <c r="R432" s="34" t="s">
        <v>270</v>
      </c>
      <c r="S432" s="34" t="s">
        <v>158</v>
      </c>
      <c r="T432" s="34" t="s">
        <v>270</v>
      </c>
      <c r="U432" s="34" t="s">
        <v>158</v>
      </c>
      <c r="V432" s="2" t="str">
        <f t="shared" si="13"/>
        <v>('PA_G_B',NULL,'PA_G_C_01','2022','03','01','몸체와 분리 불가능+불가능한 합성수지 마개 또는 성형구조물 (마.잡의 중량이 전체 중량의 10% 이하인 경우)','몸체와 분리 불가능+불가능한 합성수지 마개 또는 성형구조물 (마.잡의 중량이 전체 중량의 10% 이하인 경우)','Y','N','Y','N','N','N','15','Y','SYSTEM',NOW(),'SYSTEM',NOW()),</v>
      </c>
    </row>
    <row r="433" spans="1:22" s="26" customFormat="1" x14ac:dyDescent="0.35">
      <c r="A433" s="34">
        <v>16</v>
      </c>
      <c r="B433" s="11" t="s">
        <v>1299</v>
      </c>
      <c r="C433" s="2"/>
      <c r="D433" s="11" t="s">
        <v>2597</v>
      </c>
      <c r="E433" s="34">
        <v>2022</v>
      </c>
      <c r="F433" s="11" t="s">
        <v>2379</v>
      </c>
      <c r="G433" s="82" t="str">
        <f t="shared" si="11"/>
        <v>99</v>
      </c>
      <c r="H433" s="2" t="s">
        <v>2423</v>
      </c>
      <c r="I433" s="2" t="s">
        <v>2423</v>
      </c>
      <c r="J433" s="82" t="str">
        <f t="shared" si="12"/>
        <v>Y</v>
      </c>
      <c r="K433" s="34"/>
      <c r="L433" s="34" t="s">
        <v>2705</v>
      </c>
      <c r="M433" s="34"/>
      <c r="N433" s="34"/>
      <c r="O433" s="34"/>
      <c r="P433" s="34">
        <v>16</v>
      </c>
      <c r="Q433" s="34" t="s">
        <v>171</v>
      </c>
      <c r="R433" s="34" t="s">
        <v>270</v>
      </c>
      <c r="S433" s="34" t="s">
        <v>158</v>
      </c>
      <c r="T433" s="34" t="s">
        <v>270</v>
      </c>
      <c r="U433" s="34" t="s">
        <v>158</v>
      </c>
      <c r="V433" s="2" t="str">
        <f t="shared" si="13"/>
        <v>('PA_G_C',NULL,'PA_G_C_99','2022','03','99','그 외','그 외','Y','N','Y','N','N','N','16','Y','SYSTEM',NOW(),'SYSTEM',NOW()),</v>
      </c>
    </row>
    <row r="434" spans="1:22" s="26" customFormat="1" x14ac:dyDescent="0.35">
      <c r="A434" s="34">
        <v>17</v>
      </c>
      <c r="B434" s="11" t="s">
        <v>1300</v>
      </c>
      <c r="C434" s="82"/>
      <c r="D434" s="11" t="s">
        <v>1304</v>
      </c>
      <c r="E434" s="34">
        <v>2022</v>
      </c>
      <c r="F434" s="11" t="s">
        <v>2379</v>
      </c>
      <c r="G434" s="82" t="str">
        <f t="shared" si="11"/>
        <v>01</v>
      </c>
      <c r="H434" s="2" t="s">
        <v>2424</v>
      </c>
      <c r="I434" s="2" t="s">
        <v>2424</v>
      </c>
      <c r="J434" s="82" t="str">
        <f t="shared" si="12"/>
        <v/>
      </c>
      <c r="K434" s="34"/>
      <c r="L434" s="34" t="s">
        <v>2705</v>
      </c>
      <c r="M434" s="34"/>
      <c r="N434" s="34"/>
      <c r="O434" s="34"/>
      <c r="P434" s="34">
        <v>17</v>
      </c>
      <c r="Q434" s="34" t="s">
        <v>171</v>
      </c>
      <c r="R434" s="34" t="s">
        <v>270</v>
      </c>
      <c r="S434" s="34" t="s">
        <v>158</v>
      </c>
      <c r="T434" s="34" t="s">
        <v>270</v>
      </c>
      <c r="U434" s="34" t="s">
        <v>158</v>
      </c>
      <c r="V434" s="2" t="str">
        <f t="shared" si="13"/>
        <v>('PA_G_D',NULL,'PA_G_D_01','2022','03','01','몸체와 분리 불가능한 합성수지 마개 또는 성평구조물 (마장의 중량이 저체 중량의 10% 이상인 경우)','몸체와 분리 불가능한 합성수지 마개 또는 성평구조물 (마장의 중량이 저체 중량의 10% 이상인 경우)','N','N','Y','N','N','N','17','Y','SYSTEM',NOW(),'SYSTEM',NOW()),</v>
      </c>
    </row>
    <row r="435" spans="1:22" s="26" customFormat="1" x14ac:dyDescent="0.35">
      <c r="A435" s="34">
        <v>18</v>
      </c>
      <c r="B435" s="34" t="s">
        <v>868</v>
      </c>
      <c r="C435" s="82"/>
      <c r="D435" s="11" t="s">
        <v>2426</v>
      </c>
      <c r="E435" s="34">
        <v>2022</v>
      </c>
      <c r="F435" s="11" t="s">
        <v>2379</v>
      </c>
      <c r="G435" s="82" t="str">
        <f t="shared" si="11"/>
        <v>02</v>
      </c>
      <c r="H435" s="2" t="s">
        <v>2425</v>
      </c>
      <c r="I435" s="2" t="s">
        <v>2425</v>
      </c>
      <c r="J435" s="82" t="str">
        <f t="shared" si="12"/>
        <v/>
      </c>
      <c r="K435" s="34"/>
      <c r="L435" s="34"/>
      <c r="M435" s="34"/>
      <c r="N435" s="34"/>
      <c r="O435" s="34"/>
      <c r="P435" s="34">
        <v>18</v>
      </c>
      <c r="Q435" s="34" t="s">
        <v>171</v>
      </c>
      <c r="R435" s="34" t="s">
        <v>270</v>
      </c>
      <c r="S435" s="34" t="s">
        <v>158</v>
      </c>
      <c r="T435" s="34" t="s">
        <v>270</v>
      </c>
      <c r="U435" s="34" t="s">
        <v>158</v>
      </c>
      <c r="V435" s="2" t="str">
        <f t="shared" si="13"/>
        <v>('GROUP_ID',NULL,'GL','2022','03','02','유리병','유리병','N','N','N','N','N','N','18','Y','SYSTEM',NOW(),'SYSTEM',NOW()),</v>
      </c>
    </row>
    <row r="436" spans="1:22" s="26" customFormat="1" x14ac:dyDescent="0.35">
      <c r="A436" s="34">
        <v>19</v>
      </c>
      <c r="B436" s="11" t="s">
        <v>2426</v>
      </c>
      <c r="C436" s="2"/>
      <c r="D436" s="82" t="str">
        <f>B436&amp;IF(H436="몸체","_B",IF(H436="마개 및 잡자재","_G",IF(H436="라벨","_L",IF(H436="라벨, 마개 및 잡자재","_C",""))))</f>
        <v>GL_B</v>
      </c>
      <c r="E436" s="34">
        <v>2022</v>
      </c>
      <c r="F436" s="11" t="s">
        <v>2379</v>
      </c>
      <c r="G436" s="82" t="str">
        <f t="shared" si="11"/>
        <v>01</v>
      </c>
      <c r="H436" s="2" t="s">
        <v>2413</v>
      </c>
      <c r="I436" s="2" t="s">
        <v>2413</v>
      </c>
      <c r="J436" s="82" t="str">
        <f t="shared" si="12"/>
        <v/>
      </c>
      <c r="K436" s="34"/>
      <c r="L436" s="34"/>
      <c r="M436" s="34"/>
      <c r="N436" s="34"/>
      <c r="O436" s="34"/>
      <c r="P436" s="34">
        <v>19</v>
      </c>
      <c r="Q436" s="34" t="s">
        <v>171</v>
      </c>
      <c r="R436" s="34" t="s">
        <v>270</v>
      </c>
      <c r="S436" s="34" t="s">
        <v>158</v>
      </c>
      <c r="T436" s="34" t="s">
        <v>270</v>
      </c>
      <c r="U436" s="34" t="s">
        <v>158</v>
      </c>
      <c r="V436" s="2" t="str">
        <f t="shared" si="13"/>
        <v>('GL',NULL,'GL_B','2022','03','01','몸체','몸체','N','N','N','N','N','N','19','Y','SYSTEM',NOW(),'SYSTEM',NOW()),</v>
      </c>
    </row>
    <row r="437" spans="1:22" s="26" customFormat="1" x14ac:dyDescent="0.35">
      <c r="A437" s="34">
        <v>20</v>
      </c>
      <c r="B437" s="82" t="s">
        <v>2531</v>
      </c>
      <c r="C437" s="2"/>
      <c r="D437" s="82" t="s">
        <v>2528</v>
      </c>
      <c r="E437" s="34">
        <v>2022</v>
      </c>
      <c r="F437" s="11" t="s">
        <v>2379</v>
      </c>
      <c r="G437" s="82" t="str">
        <f t="shared" si="11"/>
        <v>B</v>
      </c>
      <c r="H437" s="2" t="s">
        <v>2414</v>
      </c>
      <c r="I437" s="2" t="s">
        <v>2414</v>
      </c>
      <c r="J437" s="82" t="str">
        <f t="shared" si="12"/>
        <v/>
      </c>
      <c r="K437" s="34"/>
      <c r="L437" s="34"/>
      <c r="M437" s="34"/>
      <c r="N437" s="34"/>
      <c r="O437" s="34"/>
      <c r="P437" s="34">
        <v>20</v>
      </c>
      <c r="Q437" s="34" t="s">
        <v>171</v>
      </c>
      <c r="R437" s="34" t="s">
        <v>270</v>
      </c>
      <c r="S437" s="34" t="s">
        <v>158</v>
      </c>
      <c r="T437" s="34" t="s">
        <v>270</v>
      </c>
      <c r="U437" s="34" t="s">
        <v>158</v>
      </c>
      <c r="V437" s="2" t="str">
        <f t="shared" si="13"/>
        <v>('GL_B',NULL,'GL_B_B','2022','03','B','우수','우수','N','N','N','N','N','N','20','Y','SYSTEM',NOW(),'SYSTEM',NOW()),</v>
      </c>
    </row>
    <row r="438" spans="1:22" s="26" customFormat="1" x14ac:dyDescent="0.35">
      <c r="A438" s="34">
        <v>21</v>
      </c>
      <c r="B438" s="82" t="s">
        <v>2531</v>
      </c>
      <c r="C438" s="2"/>
      <c r="D438" s="82" t="s">
        <v>2529</v>
      </c>
      <c r="E438" s="34">
        <v>2022</v>
      </c>
      <c r="F438" s="11" t="s">
        <v>2379</v>
      </c>
      <c r="G438" s="82" t="str">
        <f t="shared" si="11"/>
        <v>C</v>
      </c>
      <c r="H438" s="2" t="s">
        <v>2415</v>
      </c>
      <c r="I438" s="2" t="s">
        <v>2415</v>
      </c>
      <c r="J438" s="82" t="str">
        <f t="shared" si="12"/>
        <v/>
      </c>
      <c r="K438" s="34"/>
      <c r="L438" s="82"/>
      <c r="M438" s="34"/>
      <c r="N438" s="34"/>
      <c r="O438" s="34"/>
      <c r="P438" s="34">
        <v>21</v>
      </c>
      <c r="Q438" s="34" t="s">
        <v>171</v>
      </c>
      <c r="R438" s="34" t="s">
        <v>270</v>
      </c>
      <c r="S438" s="34" t="s">
        <v>158</v>
      </c>
      <c r="T438" s="34" t="s">
        <v>270</v>
      </c>
      <c r="U438" s="34" t="s">
        <v>158</v>
      </c>
      <c r="V438" s="2" t="str">
        <f t="shared" si="13"/>
        <v>('GL_B',NULL,'GL_B_C','2022','03','C','보통','보통','N','N','N','N','N','N','21','Y','SYSTEM',NOW(),'SYSTEM',NOW()),</v>
      </c>
    </row>
    <row r="439" spans="1:22" s="26" customFormat="1" x14ac:dyDescent="0.35">
      <c r="A439" s="34">
        <v>22</v>
      </c>
      <c r="B439" s="82" t="s">
        <v>2531</v>
      </c>
      <c r="C439" s="2"/>
      <c r="D439" s="82" t="s">
        <v>2530</v>
      </c>
      <c r="E439" s="34">
        <v>2022</v>
      </c>
      <c r="F439" s="11" t="s">
        <v>2379</v>
      </c>
      <c r="G439" s="82" t="str">
        <f t="shared" si="11"/>
        <v>D</v>
      </c>
      <c r="H439" s="2" t="s">
        <v>2416</v>
      </c>
      <c r="I439" s="2" t="s">
        <v>2416</v>
      </c>
      <c r="J439" s="82" t="str">
        <f t="shared" si="12"/>
        <v/>
      </c>
      <c r="K439" s="34"/>
      <c r="L439" s="82"/>
      <c r="M439" s="34"/>
      <c r="N439" s="34"/>
      <c r="O439" s="34"/>
      <c r="P439" s="34">
        <v>22</v>
      </c>
      <c r="Q439" s="34" t="s">
        <v>171</v>
      </c>
      <c r="R439" s="34" t="s">
        <v>270</v>
      </c>
      <c r="S439" s="34" t="s">
        <v>158</v>
      </c>
      <c r="T439" s="34" t="s">
        <v>270</v>
      </c>
      <c r="U439" s="34" t="s">
        <v>158</v>
      </c>
      <c r="V439" s="2" t="str">
        <f t="shared" si="13"/>
        <v>('GL_B',NULL,'GL_B_D','2022','03','D','어려움','어려움','N','N','N','N','N','N','22','Y','SYSTEM',NOW(),'SYSTEM',NOW()),</v>
      </c>
    </row>
    <row r="440" spans="1:22" s="26" customFormat="1" x14ac:dyDescent="0.35">
      <c r="A440" s="34">
        <v>23</v>
      </c>
      <c r="B440" s="82" t="s">
        <v>2528</v>
      </c>
      <c r="C440" s="2"/>
      <c r="D440" s="82" t="s">
        <v>2532</v>
      </c>
      <c r="E440" s="34">
        <v>2022</v>
      </c>
      <c r="F440" s="11" t="s">
        <v>2379</v>
      </c>
      <c r="G440" s="82" t="str">
        <f t="shared" si="11"/>
        <v>01</v>
      </c>
      <c r="H440" s="2" t="s">
        <v>2427</v>
      </c>
      <c r="I440" s="2" t="s">
        <v>2427</v>
      </c>
      <c r="J440" s="82" t="str">
        <f t="shared" si="12"/>
        <v>Y</v>
      </c>
      <c r="K440" s="34"/>
      <c r="L440" s="34" t="s">
        <v>2705</v>
      </c>
      <c r="M440" s="34"/>
      <c r="N440" s="34"/>
      <c r="O440" s="34"/>
      <c r="P440" s="34">
        <v>23</v>
      </c>
      <c r="Q440" s="34" t="s">
        <v>171</v>
      </c>
      <c r="R440" s="34" t="s">
        <v>270</v>
      </c>
      <c r="S440" s="34" t="s">
        <v>158</v>
      </c>
      <c r="T440" s="34" t="s">
        <v>270</v>
      </c>
      <c r="U440" s="34" t="s">
        <v>158</v>
      </c>
      <c r="V440" s="2" t="str">
        <f t="shared" si="13"/>
        <v>('GL_B_B',NULL,'GL_B_B_01','2022','03','01','무색, 갈색, 녹색 (무색의 경우 부식 공정을 통해 불투명 처리 포함)- 별도의 염료 미사용','무색, 갈색, 녹색 (무색의 경우 부식 공정을 통해 불투명 처리 포함)- 별도의 염료 미사용','Y','N','Y','N','N','N','23','Y','SYSTEM',NOW(),'SYSTEM',NOW()),</v>
      </c>
    </row>
    <row r="441" spans="1:22" s="26" customFormat="1" x14ac:dyDescent="0.35">
      <c r="A441" s="34">
        <v>24</v>
      </c>
      <c r="B441" s="82" t="s">
        <v>2529</v>
      </c>
      <c r="C441" s="2"/>
      <c r="D441" s="82" t="s">
        <v>2598</v>
      </c>
      <c r="E441" s="34">
        <v>2022</v>
      </c>
      <c r="F441" s="11" t="s">
        <v>2379</v>
      </c>
      <c r="G441" s="82" t="str">
        <f t="shared" si="11"/>
        <v>99</v>
      </c>
      <c r="H441" s="2" t="s">
        <v>2423</v>
      </c>
      <c r="I441" s="2" t="s">
        <v>2423</v>
      </c>
      <c r="J441" s="82" t="str">
        <f t="shared" si="12"/>
        <v>Y</v>
      </c>
      <c r="K441" s="34"/>
      <c r="L441" s="34"/>
      <c r="M441" s="34"/>
      <c r="N441" s="34"/>
      <c r="O441" s="34"/>
      <c r="P441" s="34">
        <v>24</v>
      </c>
      <c r="Q441" s="34" t="s">
        <v>171</v>
      </c>
      <c r="R441" s="34" t="s">
        <v>270</v>
      </c>
      <c r="S441" s="34" t="s">
        <v>158</v>
      </c>
      <c r="T441" s="34" t="s">
        <v>270</v>
      </c>
      <c r="U441" s="34" t="s">
        <v>158</v>
      </c>
      <c r="V441" s="2" t="str">
        <f t="shared" si="13"/>
        <v>('GL_B_C',NULL,'GL_B_C_99','2022','03','99','그 외','그 외','Y','N','N','N','N','N','24','Y','SYSTEM',NOW(),'SYSTEM',NOW()),</v>
      </c>
    </row>
    <row r="442" spans="1:22" s="26" customFormat="1" x14ac:dyDescent="0.35">
      <c r="A442" s="34">
        <v>25</v>
      </c>
      <c r="B442" s="82" t="s">
        <v>2530</v>
      </c>
      <c r="C442" s="2"/>
      <c r="D442" s="82" t="s">
        <v>2533</v>
      </c>
      <c r="E442" s="34">
        <v>2022</v>
      </c>
      <c r="F442" s="11" t="s">
        <v>2379</v>
      </c>
      <c r="G442" s="82" t="str">
        <f t="shared" si="11"/>
        <v>01</v>
      </c>
      <c r="H442" s="2" t="s">
        <v>2428</v>
      </c>
      <c r="I442" s="2" t="s">
        <v>2428</v>
      </c>
      <c r="J442" s="82" t="str">
        <f t="shared" si="12"/>
        <v/>
      </c>
      <c r="K442" s="34"/>
      <c r="L442" s="34"/>
      <c r="M442" s="34"/>
      <c r="N442" s="34"/>
      <c r="O442" s="34"/>
      <c r="P442" s="34">
        <v>25</v>
      </c>
      <c r="Q442" s="34" t="s">
        <v>171</v>
      </c>
      <c r="R442" s="34" t="s">
        <v>270</v>
      </c>
      <c r="S442" s="34" t="s">
        <v>158</v>
      </c>
      <c r="T442" s="34" t="s">
        <v>270</v>
      </c>
      <c r="U442" s="34" t="s">
        <v>158</v>
      </c>
      <c r="V442" s="2" t="str">
        <f t="shared" si="13"/>
        <v>('GL_B_D',NULL,'GL_B_D_01','2022','03','01','일반적인 무색 갈색, 녹색 이외의 색상- 검정에 가까운 짙은 녹색 등 ','일반적인 무색 갈색, 녹색 이외의 색상- 검정에 가까운 짙은 녹색 등 ','N','N','N','N','N','N','25','Y','SYSTEM',NOW(),'SYSTEM',NOW()),</v>
      </c>
    </row>
    <row r="443" spans="1:22" s="26" customFormat="1" x14ac:dyDescent="0.35">
      <c r="A443" s="34">
        <v>26</v>
      </c>
      <c r="B443" s="11" t="s">
        <v>2426</v>
      </c>
      <c r="C443" s="2"/>
      <c r="D443" s="82" t="str">
        <f t="shared" ref="D443:D455" si="15">B443&amp;IF(H443="몸체","_B",IF(H443="마개 및 잡자재","_G",IF(H443="라벨","_L",IF(H443="라벨, 마개 및 잡자재","_C",""))))</f>
        <v>GL_L</v>
      </c>
      <c r="E443" s="34">
        <v>2022</v>
      </c>
      <c r="F443" s="11" t="s">
        <v>2379</v>
      </c>
      <c r="G443" s="82" t="str">
        <f t="shared" si="11"/>
        <v>02</v>
      </c>
      <c r="H443" s="2" t="s">
        <v>2429</v>
      </c>
      <c r="I443" s="2" t="s">
        <v>2429</v>
      </c>
      <c r="J443" s="82" t="str">
        <f t="shared" si="12"/>
        <v/>
      </c>
      <c r="K443" s="34"/>
      <c r="L443" s="34"/>
      <c r="M443" s="34"/>
      <c r="N443" s="34"/>
      <c r="O443" s="34"/>
      <c r="P443" s="34">
        <v>26</v>
      </c>
      <c r="Q443" s="34" t="s">
        <v>171</v>
      </c>
      <c r="R443" s="34" t="s">
        <v>270</v>
      </c>
      <c r="S443" s="34" t="s">
        <v>158</v>
      </c>
      <c r="T443" s="34" t="s">
        <v>270</v>
      </c>
      <c r="U443" s="34" t="s">
        <v>158</v>
      </c>
      <c r="V443" s="2" t="str">
        <f t="shared" si="13"/>
        <v>('GL',NULL,'GL_L','2022','03','02','라벨','라벨','N','N','N','N','N','N','26','Y','SYSTEM',NOW(),'SYSTEM',NOW()),</v>
      </c>
    </row>
    <row r="444" spans="1:22" s="26" customFormat="1" x14ac:dyDescent="0.35">
      <c r="A444" s="34">
        <v>27</v>
      </c>
      <c r="B444" s="11" t="s">
        <v>2537</v>
      </c>
      <c r="C444" s="2"/>
      <c r="D444" s="11" t="s">
        <v>2534</v>
      </c>
      <c r="E444" s="34">
        <v>2022</v>
      </c>
      <c r="F444" s="11" t="s">
        <v>2379</v>
      </c>
      <c r="G444" s="82" t="str">
        <f t="shared" si="11"/>
        <v>B</v>
      </c>
      <c r="H444" s="2" t="s">
        <v>2414</v>
      </c>
      <c r="I444" s="2" t="s">
        <v>2414</v>
      </c>
      <c r="J444" s="82" t="str">
        <f t="shared" si="12"/>
        <v/>
      </c>
      <c r="K444" s="34"/>
      <c r="L444" s="34"/>
      <c r="M444" s="34"/>
      <c r="N444" s="34"/>
      <c r="O444" s="34"/>
      <c r="P444" s="34">
        <v>27</v>
      </c>
      <c r="Q444" s="34" t="s">
        <v>171</v>
      </c>
      <c r="R444" s="34" t="s">
        <v>270</v>
      </c>
      <c r="S444" s="34" t="s">
        <v>158</v>
      </c>
      <c r="T444" s="34" t="s">
        <v>270</v>
      </c>
      <c r="U444" s="34" t="s">
        <v>158</v>
      </c>
      <c r="V444" s="2" t="str">
        <f t="shared" si="13"/>
        <v>('GL_L',NULL,'GL_L_B','2022','03','B','우수','우수','N','N','N','N','N','N','27','Y','SYSTEM',NOW(),'SYSTEM',NOW()),</v>
      </c>
    </row>
    <row r="445" spans="1:22" s="26" customFormat="1" x14ac:dyDescent="0.35">
      <c r="A445" s="34">
        <v>28</v>
      </c>
      <c r="B445" s="11" t="s">
        <v>2537</v>
      </c>
      <c r="C445" s="2"/>
      <c r="D445" s="11" t="s">
        <v>2535</v>
      </c>
      <c r="E445" s="34">
        <v>2022</v>
      </c>
      <c r="F445" s="11" t="s">
        <v>2379</v>
      </c>
      <c r="G445" s="82" t="str">
        <f t="shared" si="11"/>
        <v>C</v>
      </c>
      <c r="H445" s="2" t="s">
        <v>2415</v>
      </c>
      <c r="I445" s="2" t="s">
        <v>2415</v>
      </c>
      <c r="J445" s="82" t="str">
        <f t="shared" si="12"/>
        <v/>
      </c>
      <c r="K445" s="34"/>
      <c r="L445" s="34"/>
      <c r="M445" s="34"/>
      <c r="N445" s="34"/>
      <c r="O445" s="34"/>
      <c r="P445" s="34">
        <v>28</v>
      </c>
      <c r="Q445" s="34" t="s">
        <v>171</v>
      </c>
      <c r="R445" s="34" t="s">
        <v>270</v>
      </c>
      <c r="S445" s="34" t="s">
        <v>158</v>
      </c>
      <c r="T445" s="34" t="s">
        <v>270</v>
      </c>
      <c r="U445" s="34" t="s">
        <v>158</v>
      </c>
      <c r="V445" s="2" t="str">
        <f t="shared" si="13"/>
        <v>('GL_L',NULL,'GL_L_C','2022','03','C','보통','보통','N','N','N','N','N','N','28','Y','SYSTEM',NOW(),'SYSTEM',NOW()),</v>
      </c>
    </row>
    <row r="446" spans="1:22" s="26" customFormat="1" x14ac:dyDescent="0.35">
      <c r="A446" s="34">
        <v>29</v>
      </c>
      <c r="B446" s="11" t="s">
        <v>2537</v>
      </c>
      <c r="C446" s="2"/>
      <c r="D446" s="11" t="s">
        <v>2536</v>
      </c>
      <c r="E446" s="34">
        <v>2022</v>
      </c>
      <c r="F446" s="11" t="s">
        <v>2379</v>
      </c>
      <c r="G446" s="82" t="str">
        <f t="shared" si="11"/>
        <v>D</v>
      </c>
      <c r="H446" s="2" t="s">
        <v>2416</v>
      </c>
      <c r="I446" s="2" t="s">
        <v>2416</v>
      </c>
      <c r="J446" s="82" t="str">
        <f t="shared" si="12"/>
        <v/>
      </c>
      <c r="K446" s="34"/>
      <c r="L446" s="34"/>
      <c r="M446" s="34"/>
      <c r="N446" s="34"/>
      <c r="O446" s="34"/>
      <c r="P446" s="34">
        <v>29</v>
      </c>
      <c r="Q446" s="34" t="s">
        <v>171</v>
      </c>
      <c r="R446" s="34" t="s">
        <v>270</v>
      </c>
      <c r="S446" s="34" t="s">
        <v>158</v>
      </c>
      <c r="T446" s="34" t="s">
        <v>270</v>
      </c>
      <c r="U446" s="34" t="s">
        <v>158</v>
      </c>
      <c r="V446" s="2" t="str">
        <f t="shared" si="13"/>
        <v>('GL_L',NULL,'GL_L_D','2022','03','D','어려움','어려움','N','N','N','N','N','N','29','Y','SYSTEM',NOW(),'SYSTEM',NOW()),</v>
      </c>
    </row>
    <row r="447" spans="1:22" s="26" customFormat="1" x14ac:dyDescent="0.35">
      <c r="A447" s="34">
        <v>30</v>
      </c>
      <c r="B447" s="11" t="s">
        <v>2534</v>
      </c>
      <c r="C447" s="2"/>
      <c r="D447" s="11" t="s">
        <v>2538</v>
      </c>
      <c r="E447" s="34">
        <v>2022</v>
      </c>
      <c r="F447" s="11" t="s">
        <v>2379</v>
      </c>
      <c r="G447" s="82" t="str">
        <f t="shared" si="11"/>
        <v>01</v>
      </c>
      <c r="H447" s="2" t="s">
        <v>2430</v>
      </c>
      <c r="I447" s="2" t="s">
        <v>2430</v>
      </c>
      <c r="J447" s="82" t="str">
        <f t="shared" si="12"/>
        <v>Y</v>
      </c>
      <c r="K447" s="34"/>
      <c r="L447" s="82"/>
      <c r="M447" s="34"/>
      <c r="N447" s="34"/>
      <c r="O447" s="34"/>
      <c r="P447" s="34">
        <v>30</v>
      </c>
      <c r="Q447" s="34" t="s">
        <v>171</v>
      </c>
      <c r="R447" s="34" t="s">
        <v>270</v>
      </c>
      <c r="S447" s="34" t="s">
        <v>158</v>
      </c>
      <c r="T447" s="34" t="s">
        <v>270</v>
      </c>
      <c r="U447" s="34" t="s">
        <v>158</v>
      </c>
      <c r="V447" s="2" t="str">
        <f t="shared" si="13"/>
        <v>('GL_L_B',NULL,'GL_L_B_01','2022','03','01','라벨 미사용','라벨 미사용','Y','N','N','N','N','N','30','Y','SYSTEM',NOW(),'SYSTEM',NOW()),</v>
      </c>
    </row>
    <row r="448" spans="1:22" s="26" customFormat="1" x14ac:dyDescent="0.35">
      <c r="A448" s="34">
        <v>31</v>
      </c>
      <c r="B448" s="11" t="s">
        <v>2534</v>
      </c>
      <c r="C448" s="2"/>
      <c r="D448" s="11" t="s">
        <v>2539</v>
      </c>
      <c r="E448" s="34">
        <v>2022</v>
      </c>
      <c r="F448" s="11" t="s">
        <v>2379</v>
      </c>
      <c r="G448" s="82" t="str">
        <f t="shared" si="11"/>
        <v>02</v>
      </c>
      <c r="H448" s="2" t="s">
        <v>2431</v>
      </c>
      <c r="I448" s="2" t="s">
        <v>2431</v>
      </c>
      <c r="J448" s="82" t="str">
        <f t="shared" si="12"/>
        <v>Y</v>
      </c>
      <c r="K448" s="34"/>
      <c r="L448" s="34"/>
      <c r="M448" s="34"/>
      <c r="N448" s="34"/>
      <c r="O448" s="34"/>
      <c r="P448" s="34">
        <v>31</v>
      </c>
      <c r="Q448" s="34" t="s">
        <v>171</v>
      </c>
      <c r="R448" s="34" t="s">
        <v>270</v>
      </c>
      <c r="S448" s="34" t="s">
        <v>158</v>
      </c>
      <c r="T448" s="34" t="s">
        <v>270</v>
      </c>
      <c r="U448" s="34" t="s">
        <v>158</v>
      </c>
      <c r="V448" s="2" t="str">
        <f t="shared" si="13"/>
        <v>('GL_L_B',NULL,'GL_L_B_02','2022','03','02','종이재질','종이재질','Y','N','N','N','N','N','31','Y','SYSTEM',NOW(),'SYSTEM',NOW()),</v>
      </c>
    </row>
    <row r="449" spans="1:22" s="26" customFormat="1" x14ac:dyDescent="0.35">
      <c r="A449" s="34">
        <v>32</v>
      </c>
      <c r="B449" s="11" t="s">
        <v>2534</v>
      </c>
      <c r="C449" s="2"/>
      <c r="D449" s="11" t="s">
        <v>2540</v>
      </c>
      <c r="E449" s="34">
        <v>2022</v>
      </c>
      <c r="F449" s="11" t="s">
        <v>2379</v>
      </c>
      <c r="G449" s="82" t="str">
        <f t="shared" si="11"/>
        <v>03</v>
      </c>
      <c r="H449" s="2" t="s">
        <v>2432</v>
      </c>
      <c r="I449" s="2" t="s">
        <v>2432</v>
      </c>
      <c r="J449" s="82" t="str">
        <f t="shared" si="12"/>
        <v>Y</v>
      </c>
      <c r="K449" s="34"/>
      <c r="L449" s="34" t="s">
        <v>2705</v>
      </c>
      <c r="M449" s="34"/>
      <c r="N449" s="34"/>
      <c r="O449" s="34"/>
      <c r="P449" s="34">
        <v>32</v>
      </c>
      <c r="Q449" s="34" t="s">
        <v>171</v>
      </c>
      <c r="R449" s="34" t="s">
        <v>270</v>
      </c>
      <c r="S449" s="34" t="s">
        <v>158</v>
      </c>
      <c r="T449" s="34" t="s">
        <v>270</v>
      </c>
      <c r="U449" s="34" t="s">
        <v>158</v>
      </c>
      <c r="V449" s="2" t="str">
        <f t="shared" si="13"/>
        <v>('GL_L_B',NULL,'GL_L_B_03','2022','03','03','절취선을 포함한 비접(점)착식 합성수지 재질','절취선을 포함한 비접(점)착식 합성수지 재질','Y','N','Y','N','N','N','32','Y','SYSTEM',NOW(),'SYSTEM',NOW()),</v>
      </c>
    </row>
    <row r="450" spans="1:22" s="26" customFormat="1" x14ac:dyDescent="0.35">
      <c r="A450" s="34">
        <v>33</v>
      </c>
      <c r="B450" s="11" t="s">
        <v>2534</v>
      </c>
      <c r="C450" s="2"/>
      <c r="D450" s="11" t="s">
        <v>2541</v>
      </c>
      <c r="E450" s="34">
        <v>2022</v>
      </c>
      <c r="F450" s="11" t="s">
        <v>2379</v>
      </c>
      <c r="G450" s="82" t="str">
        <f t="shared" si="11"/>
        <v>04</v>
      </c>
      <c r="H450" s="2" t="s">
        <v>2433</v>
      </c>
      <c r="I450" s="2" t="s">
        <v>2433</v>
      </c>
      <c r="J450" s="82" t="str">
        <f t="shared" si="12"/>
        <v>Y</v>
      </c>
      <c r="K450" s="34"/>
      <c r="L450" s="34" t="s">
        <v>2705</v>
      </c>
      <c r="M450" s="34"/>
      <c r="N450" s="34"/>
      <c r="O450" s="34"/>
      <c r="P450" s="34">
        <v>33</v>
      </c>
      <c r="Q450" s="34" t="s">
        <v>171</v>
      </c>
      <c r="R450" s="34" t="s">
        <v>270</v>
      </c>
      <c r="S450" s="34" t="s">
        <v>158</v>
      </c>
      <c r="T450" s="34" t="s">
        <v>270</v>
      </c>
      <c r="U450" s="34" t="s">
        <v>158</v>
      </c>
      <c r="V450" s="2" t="str">
        <f t="shared" si="13"/>
        <v>('GL_L_B',NULL,'GL_L_B_04','2022','03','04','점(접)착제가 사용된 합성수지 재질로 몸체와 분리 가능/소비자가 분리배출하도록 유도하는 문구 등을 표시','점(접)착제가 사용된 합성수지 재질로 몸체와 분리 가능/소비자가 분리배출하도록 유도하는 문구 등을 표시','Y','N','Y','N','N','N','33','Y','SYSTEM',NOW(),'SYSTEM',NOW()),</v>
      </c>
    </row>
    <row r="451" spans="1:22" s="26" customFormat="1" x14ac:dyDescent="0.35">
      <c r="A451" s="34">
        <v>34</v>
      </c>
      <c r="B451" s="11" t="s">
        <v>2535</v>
      </c>
      <c r="C451" s="2"/>
      <c r="D451" s="11" t="s">
        <v>2599</v>
      </c>
      <c r="E451" s="34">
        <v>2022</v>
      </c>
      <c r="F451" s="11" t="s">
        <v>2379</v>
      </c>
      <c r="G451" s="82" t="str">
        <f t="shared" si="11"/>
        <v>99</v>
      </c>
      <c r="H451" s="2" t="s">
        <v>2423</v>
      </c>
      <c r="I451" s="2" t="s">
        <v>2423</v>
      </c>
      <c r="J451" s="82" t="str">
        <f t="shared" si="12"/>
        <v>Y</v>
      </c>
      <c r="K451" s="34"/>
      <c r="L451" s="34"/>
      <c r="M451" s="34"/>
      <c r="N451" s="34"/>
      <c r="O451" s="34"/>
      <c r="P451" s="34">
        <v>34</v>
      </c>
      <c r="Q451" s="34" t="s">
        <v>171</v>
      </c>
      <c r="R451" s="34" t="s">
        <v>270</v>
      </c>
      <c r="S451" s="34" t="s">
        <v>158</v>
      </c>
      <c r="T451" s="34" t="s">
        <v>270</v>
      </c>
      <c r="U451" s="34" t="s">
        <v>158</v>
      </c>
      <c r="V451" s="2" t="str">
        <f t="shared" si="13"/>
        <v>('GL_L_C',NULL,'GL_L_C_99','2022','03','99','그 외','그 외','Y','N','N','N','N','N','34','Y','SYSTEM',NOW(),'SYSTEM',NOW()),</v>
      </c>
    </row>
    <row r="452" spans="1:22" s="26" customFormat="1" x14ac:dyDescent="0.35">
      <c r="A452" s="34">
        <v>35</v>
      </c>
      <c r="B452" s="11" t="s">
        <v>2536</v>
      </c>
      <c r="C452" s="2"/>
      <c r="D452" s="11" t="s">
        <v>2542</v>
      </c>
      <c r="E452" s="34">
        <v>2022</v>
      </c>
      <c r="F452" s="11" t="s">
        <v>2379</v>
      </c>
      <c r="G452" s="82" t="str">
        <f t="shared" si="11"/>
        <v>01</v>
      </c>
      <c r="H452" s="2" t="s">
        <v>2434</v>
      </c>
      <c r="I452" s="2" t="s">
        <v>2434</v>
      </c>
      <c r="J452" s="82" t="str">
        <f t="shared" si="12"/>
        <v/>
      </c>
      <c r="K452" s="34"/>
      <c r="L452" s="34"/>
      <c r="M452" s="34"/>
      <c r="N452" s="34"/>
      <c r="O452" s="34"/>
      <c r="P452" s="34">
        <v>35</v>
      </c>
      <c r="Q452" s="34" t="s">
        <v>171</v>
      </c>
      <c r="R452" s="34" t="s">
        <v>270</v>
      </c>
      <c r="S452" s="34" t="s">
        <v>158</v>
      </c>
      <c r="T452" s="34" t="s">
        <v>270</v>
      </c>
      <c r="U452" s="34" t="s">
        <v>158</v>
      </c>
      <c r="V452" s="2" t="str">
        <f t="shared" si="13"/>
        <v>('GL_L_D',NULL,'GL_L_D_01','2022','03','01','점(접)착제가 사용된 합성수지 재질로 몸체와 분리불가능한 경우','점(접)착제가 사용된 합성수지 재질로 몸체와 분리불가능한 경우','N','N','N','N','N','N','35','Y','SYSTEM',NOW(),'SYSTEM',NOW()),</v>
      </c>
    </row>
    <row r="453" spans="1:22" s="26" customFormat="1" x14ac:dyDescent="0.35">
      <c r="A453" s="34">
        <v>36</v>
      </c>
      <c r="B453" s="11" t="s">
        <v>2536</v>
      </c>
      <c r="C453" s="2"/>
      <c r="D453" s="11" t="s">
        <v>2543</v>
      </c>
      <c r="E453" s="34">
        <v>2022</v>
      </c>
      <c r="F453" s="11" t="s">
        <v>2379</v>
      </c>
      <c r="G453" s="82" t="str">
        <f t="shared" si="11"/>
        <v>02</v>
      </c>
      <c r="H453" s="2" t="s">
        <v>2435</v>
      </c>
      <c r="I453" s="2" t="s">
        <v>2435</v>
      </c>
      <c r="J453" s="82" t="str">
        <f t="shared" si="12"/>
        <v/>
      </c>
      <c r="K453" s="34"/>
      <c r="L453" s="82"/>
      <c r="M453" s="34"/>
      <c r="N453" s="34"/>
      <c r="O453" s="34"/>
      <c r="P453" s="34">
        <v>36</v>
      </c>
      <c r="Q453" s="34" t="s">
        <v>171</v>
      </c>
      <c r="R453" s="34" t="s">
        <v>270</v>
      </c>
      <c r="S453" s="34" t="s">
        <v>158</v>
      </c>
      <c r="T453" s="34" t="s">
        <v>270</v>
      </c>
      <c r="U453" s="34" t="s">
        <v>158</v>
      </c>
      <c r="V453" s="2" t="str">
        <f t="shared" si="13"/>
        <v>('GL_L_D',NULL,'GL_L_D_02','2022','03','02','금속혼입재질','금속혼입재질','N','N','N','N','N','N','36','Y','SYSTEM',NOW(),'SYSTEM',NOW()),</v>
      </c>
    </row>
    <row r="454" spans="1:22" s="26" customFormat="1" x14ac:dyDescent="0.35">
      <c r="A454" s="34">
        <v>37</v>
      </c>
      <c r="B454" s="11" t="s">
        <v>2536</v>
      </c>
      <c r="C454" s="2"/>
      <c r="D454" s="11" t="s">
        <v>2544</v>
      </c>
      <c r="E454" s="34">
        <v>2022</v>
      </c>
      <c r="F454" s="11" t="s">
        <v>2379</v>
      </c>
      <c r="G454" s="82" t="str">
        <f t="shared" si="11"/>
        <v>03</v>
      </c>
      <c r="H454" s="2" t="s">
        <v>2436</v>
      </c>
      <c r="I454" s="2" t="s">
        <v>2436</v>
      </c>
      <c r="J454" s="82" t="str">
        <f t="shared" si="12"/>
        <v/>
      </c>
      <c r="K454" s="34"/>
      <c r="L454" s="34"/>
      <c r="M454" s="34"/>
      <c r="N454" s="34"/>
      <c r="O454" s="34"/>
      <c r="P454" s="34">
        <v>37</v>
      </c>
      <c r="Q454" s="34" t="s">
        <v>171</v>
      </c>
      <c r="R454" s="34" t="s">
        <v>270</v>
      </c>
      <c r="S454" s="34" t="s">
        <v>158</v>
      </c>
      <c r="T454" s="34" t="s">
        <v>270</v>
      </c>
      <c r="U454" s="34" t="s">
        <v>158</v>
      </c>
      <c r="V454" s="2" t="str">
        <f t="shared" si="13"/>
        <v>('GL_L_D',NULL,'GL_L_D_03','2022','03','03','PVC 계열의 재질','PVC 계열의 재질','N','N','N','N','N','N','37','Y','SYSTEM',NOW(),'SYSTEM',NOW()),</v>
      </c>
    </row>
    <row r="455" spans="1:22" s="26" customFormat="1" x14ac:dyDescent="0.35">
      <c r="A455" s="34">
        <v>38</v>
      </c>
      <c r="B455" s="11" t="s">
        <v>2426</v>
      </c>
      <c r="C455" s="2"/>
      <c r="D455" s="82" t="str">
        <f t="shared" si="15"/>
        <v>GL_G</v>
      </c>
      <c r="E455" s="34">
        <v>2022</v>
      </c>
      <c r="F455" s="11" t="s">
        <v>2379</v>
      </c>
      <c r="G455" s="82" t="str">
        <f t="shared" si="11"/>
        <v>03</v>
      </c>
      <c r="H455" s="2" t="s">
        <v>2421</v>
      </c>
      <c r="I455" s="2" t="s">
        <v>2421</v>
      </c>
      <c r="J455" s="82" t="str">
        <f t="shared" si="12"/>
        <v/>
      </c>
      <c r="K455" s="34"/>
      <c r="L455" s="34"/>
      <c r="M455" s="34"/>
      <c r="N455" s="34"/>
      <c r="O455" s="34"/>
      <c r="P455" s="34">
        <v>38</v>
      </c>
      <c r="Q455" s="34" t="s">
        <v>171</v>
      </c>
      <c r="R455" s="34" t="s">
        <v>270</v>
      </c>
      <c r="S455" s="34" t="s">
        <v>158</v>
      </c>
      <c r="T455" s="34" t="s">
        <v>270</v>
      </c>
      <c r="U455" s="34" t="s">
        <v>158</v>
      </c>
      <c r="V455" s="2" t="str">
        <f t="shared" si="13"/>
        <v>('GL',NULL,'GL_G','2022','03','03','마개 및 잡자재','마개 및 잡자재','N','N','N','N','N','N','38','Y','SYSTEM',NOW(),'SYSTEM',NOW()),</v>
      </c>
    </row>
    <row r="456" spans="1:22" s="26" customFormat="1" x14ac:dyDescent="0.35">
      <c r="A456" s="34">
        <v>39</v>
      </c>
      <c r="B456" s="11" t="s">
        <v>2545</v>
      </c>
      <c r="C456" s="2"/>
      <c r="D456" s="11" t="s">
        <v>2546</v>
      </c>
      <c r="E456" s="34">
        <v>2022</v>
      </c>
      <c r="F456" s="11" t="s">
        <v>2379</v>
      </c>
      <c r="G456" s="82" t="str">
        <f t="shared" si="11"/>
        <v>B</v>
      </c>
      <c r="H456" s="2" t="s">
        <v>2414</v>
      </c>
      <c r="I456" s="2" t="s">
        <v>2414</v>
      </c>
      <c r="J456" s="82" t="str">
        <f t="shared" si="12"/>
        <v/>
      </c>
      <c r="K456" s="34"/>
      <c r="L456" s="34"/>
      <c r="M456" s="34"/>
      <c r="N456" s="34"/>
      <c r="O456" s="34"/>
      <c r="P456" s="34">
        <v>39</v>
      </c>
      <c r="Q456" s="34" t="s">
        <v>171</v>
      </c>
      <c r="R456" s="34" t="s">
        <v>270</v>
      </c>
      <c r="S456" s="34" t="s">
        <v>158</v>
      </c>
      <c r="T456" s="34" t="s">
        <v>270</v>
      </c>
      <c r="U456" s="34" t="s">
        <v>158</v>
      </c>
      <c r="V456" s="2" t="str">
        <f t="shared" si="13"/>
        <v>('GL_G',NULL,'GL_G_B','2022','03','B','우수','우수','N','N','N','N','N','N','39','Y','SYSTEM',NOW(),'SYSTEM',NOW()),</v>
      </c>
    </row>
    <row r="457" spans="1:22" s="26" customFormat="1" x14ac:dyDescent="0.35">
      <c r="A457" s="34">
        <v>40</v>
      </c>
      <c r="B457" s="11" t="s">
        <v>2545</v>
      </c>
      <c r="C457" s="2"/>
      <c r="D457" s="11" t="s">
        <v>2547</v>
      </c>
      <c r="E457" s="34">
        <v>2022</v>
      </c>
      <c r="F457" s="11" t="s">
        <v>2379</v>
      </c>
      <c r="G457" s="82" t="str">
        <f t="shared" si="11"/>
        <v>C</v>
      </c>
      <c r="H457" s="2" t="s">
        <v>2415</v>
      </c>
      <c r="I457" s="2" t="s">
        <v>2415</v>
      </c>
      <c r="J457" s="82" t="str">
        <f t="shared" si="12"/>
        <v/>
      </c>
      <c r="K457" s="34"/>
      <c r="L457" s="34"/>
      <c r="M457" s="34"/>
      <c r="N457" s="34"/>
      <c r="O457" s="34"/>
      <c r="P457" s="34">
        <v>40</v>
      </c>
      <c r="Q457" s="34" t="s">
        <v>171</v>
      </c>
      <c r="R457" s="34" t="s">
        <v>270</v>
      </c>
      <c r="S457" s="34" t="s">
        <v>158</v>
      </c>
      <c r="T457" s="34" t="s">
        <v>270</v>
      </c>
      <c r="U457" s="34" t="s">
        <v>158</v>
      </c>
      <c r="V457" s="2" t="str">
        <f t="shared" si="13"/>
        <v>('GL_G',NULL,'GL_G_C','2022','03','C','보통','보통','N','N','N','N','N','N','40','Y','SYSTEM',NOW(),'SYSTEM',NOW()),</v>
      </c>
    </row>
    <row r="458" spans="1:22" s="26" customFormat="1" x14ac:dyDescent="0.35">
      <c r="A458" s="34">
        <v>41</v>
      </c>
      <c r="B458" s="11" t="s">
        <v>2545</v>
      </c>
      <c r="C458" s="2"/>
      <c r="D458" s="11" t="s">
        <v>2548</v>
      </c>
      <c r="E458" s="34">
        <v>2022</v>
      </c>
      <c r="F458" s="11" t="s">
        <v>2379</v>
      </c>
      <c r="G458" s="82" t="str">
        <f t="shared" si="11"/>
        <v>D</v>
      </c>
      <c r="H458" s="2" t="s">
        <v>2416</v>
      </c>
      <c r="I458" s="2" t="s">
        <v>2416</v>
      </c>
      <c r="J458" s="82" t="str">
        <f t="shared" si="12"/>
        <v/>
      </c>
      <c r="K458" s="34"/>
      <c r="L458" s="34"/>
      <c r="M458" s="34"/>
      <c r="N458" s="34"/>
      <c r="O458" s="34"/>
      <c r="P458" s="34">
        <v>41</v>
      </c>
      <c r="Q458" s="34" t="s">
        <v>171</v>
      </c>
      <c r="R458" s="34" t="s">
        <v>270</v>
      </c>
      <c r="S458" s="34" t="s">
        <v>158</v>
      </c>
      <c r="T458" s="34" t="s">
        <v>270</v>
      </c>
      <c r="U458" s="34" t="s">
        <v>158</v>
      </c>
      <c r="V458" s="2" t="str">
        <f t="shared" si="13"/>
        <v>('GL_G',NULL,'GL_G_D','2022','03','D','어려움','어려움','N','N','N','N','N','N','41','Y','SYSTEM',NOW(),'SYSTEM',NOW()),</v>
      </c>
    </row>
    <row r="459" spans="1:22" s="26" customFormat="1" x14ac:dyDescent="0.35">
      <c r="A459" s="34">
        <v>42</v>
      </c>
      <c r="B459" s="11" t="s">
        <v>2546</v>
      </c>
      <c r="C459" s="2"/>
      <c r="D459" s="11" t="s">
        <v>2549</v>
      </c>
      <c r="E459" s="34">
        <v>2022</v>
      </c>
      <c r="F459" s="11" t="s">
        <v>2379</v>
      </c>
      <c r="G459" s="82" t="str">
        <f t="shared" si="11"/>
        <v>01</v>
      </c>
      <c r="H459" s="2" t="s">
        <v>2437</v>
      </c>
      <c r="I459" s="2" t="s">
        <v>2437</v>
      </c>
      <c r="J459" s="82" t="str">
        <f t="shared" si="12"/>
        <v>Y</v>
      </c>
      <c r="K459" s="34"/>
      <c r="L459" s="34" t="s">
        <v>2705</v>
      </c>
      <c r="M459" s="34"/>
      <c r="N459" s="34"/>
      <c r="O459" s="34"/>
      <c r="P459" s="34">
        <v>42</v>
      </c>
      <c r="Q459" s="34" t="s">
        <v>171</v>
      </c>
      <c r="R459" s="34" t="s">
        <v>270</v>
      </c>
      <c r="S459" s="34" t="s">
        <v>158</v>
      </c>
      <c r="T459" s="34" t="s">
        <v>270</v>
      </c>
      <c r="U459" s="34" t="s">
        <v>158</v>
      </c>
      <c r="V459" s="2" t="str">
        <f t="shared" si="13"/>
        <v>('GL_G_B',NULL,'GL_G_B_01','2022','03','01','뚜껑.테 일체형 구조 또는 몸체와 분리 가능한 마개 및 잡자재','뚜껑.테 일체형 구조 또는 몸체와 분리 가능한 마개 및 잡자재','Y','N','Y','N','N','N','42','Y','SYSTEM',NOW(),'SYSTEM',NOW()),</v>
      </c>
    </row>
    <row r="460" spans="1:22" s="26" customFormat="1" x14ac:dyDescent="0.35">
      <c r="A460" s="34">
        <v>43</v>
      </c>
      <c r="B460" s="11" t="s">
        <v>2547</v>
      </c>
      <c r="C460" s="2"/>
      <c r="D460" s="11" t="s">
        <v>2600</v>
      </c>
      <c r="E460" s="34">
        <v>2022</v>
      </c>
      <c r="F460" s="11" t="s">
        <v>2379</v>
      </c>
      <c r="G460" s="82" t="str">
        <f t="shared" si="11"/>
        <v>99</v>
      </c>
      <c r="H460" s="2" t="s">
        <v>2438</v>
      </c>
      <c r="I460" s="2" t="s">
        <v>2438</v>
      </c>
      <c r="J460" s="82" t="str">
        <f t="shared" si="12"/>
        <v>Y</v>
      </c>
      <c r="K460" s="34"/>
      <c r="L460" s="34"/>
      <c r="M460" s="34"/>
      <c r="N460" s="34"/>
      <c r="O460" s="34"/>
      <c r="P460" s="34">
        <v>43</v>
      </c>
      <c r="Q460" s="34" t="s">
        <v>171</v>
      </c>
      <c r="R460" s="34" t="s">
        <v>270</v>
      </c>
      <c r="S460" s="34" t="s">
        <v>158</v>
      </c>
      <c r="T460" s="34" t="s">
        <v>270</v>
      </c>
      <c r="U460" s="34" t="s">
        <v>158</v>
      </c>
      <c r="V460" s="2" t="str">
        <f t="shared" si="13"/>
        <v>('GL_G_C',NULL,'GL_G_C_99','2022','03','99','그 외','그 외','Y','N','N','N','N','N','43','Y','SYSTEM',NOW(),'SYSTEM',NOW()),</v>
      </c>
    </row>
    <row r="461" spans="1:22" s="26" customFormat="1" x14ac:dyDescent="0.35">
      <c r="A461" s="34">
        <v>44</v>
      </c>
      <c r="B461" s="11" t="s">
        <v>2548</v>
      </c>
      <c r="C461" s="2"/>
      <c r="D461" s="11" t="s">
        <v>2550</v>
      </c>
      <c r="E461" s="34">
        <v>2022</v>
      </c>
      <c r="F461" s="11" t="s">
        <v>2379</v>
      </c>
      <c r="G461" s="82" t="str">
        <f t="shared" si="11"/>
        <v>01</v>
      </c>
      <c r="H461" s="2" t="s">
        <v>2439</v>
      </c>
      <c r="I461" s="2" t="s">
        <v>2439</v>
      </c>
      <c r="J461" s="82" t="str">
        <f t="shared" si="12"/>
        <v/>
      </c>
      <c r="K461" s="34"/>
      <c r="L461" s="82"/>
      <c r="M461" s="34"/>
      <c r="N461" s="34"/>
      <c r="O461" s="34"/>
      <c r="P461" s="34">
        <v>44</v>
      </c>
      <c r="Q461" s="34" t="s">
        <v>171</v>
      </c>
      <c r="R461" s="34" t="s">
        <v>270</v>
      </c>
      <c r="S461" s="34" t="s">
        <v>158</v>
      </c>
      <c r="T461" s="34" t="s">
        <v>270</v>
      </c>
      <c r="U461" s="34" t="s">
        <v>158</v>
      </c>
      <c r="V461" s="2" t="str">
        <f t="shared" si="13"/>
        <v>('GL_G_D',NULL,'GL_G_D_01','2022','03','01','합성수지를 덧씌운 금속마개','합성수지를 덧씌운 금속마개','N','N','N','N','N','N','44','Y','SYSTEM',NOW(),'SYSTEM',NOW()),</v>
      </c>
    </row>
    <row r="462" spans="1:22" s="26" customFormat="1" x14ac:dyDescent="0.35">
      <c r="A462" s="34">
        <v>45</v>
      </c>
      <c r="B462" s="11" t="s">
        <v>2548</v>
      </c>
      <c r="C462" s="2"/>
      <c r="D462" s="11" t="s">
        <v>2551</v>
      </c>
      <c r="E462" s="34">
        <v>2022</v>
      </c>
      <c r="F462" s="11" t="s">
        <v>2379</v>
      </c>
      <c r="G462" s="82" t="str">
        <f t="shared" si="11"/>
        <v>02</v>
      </c>
      <c r="H462" s="2" t="s">
        <v>2440</v>
      </c>
      <c r="I462" s="2" t="s">
        <v>2440</v>
      </c>
      <c r="J462" s="82" t="str">
        <f t="shared" si="12"/>
        <v/>
      </c>
      <c r="K462" s="34"/>
      <c r="L462" s="82"/>
      <c r="M462" s="34"/>
      <c r="N462" s="34"/>
      <c r="O462" s="34"/>
      <c r="P462" s="34">
        <v>45</v>
      </c>
      <c r="Q462" s="34" t="s">
        <v>171</v>
      </c>
      <c r="R462" s="34" t="s">
        <v>270</v>
      </c>
      <c r="S462" s="34" t="s">
        <v>158</v>
      </c>
      <c r="T462" s="34" t="s">
        <v>270</v>
      </c>
      <c r="U462" s="34" t="s">
        <v>158</v>
      </c>
      <c r="V462" s="2" t="str">
        <f t="shared" si="13"/>
        <v>('GL_G_D',NULL,'GL_G_D_02','2022','03','02','뚜껑.테 분리형 구조','뚜껑.테 분리형 구조','N','N','N','N','N','N','45','Y','SYSTEM',NOW(),'SYSTEM',NOW()),</v>
      </c>
    </row>
    <row r="463" spans="1:22" s="26" customFormat="1" x14ac:dyDescent="0.35">
      <c r="A463" s="34">
        <v>46</v>
      </c>
      <c r="B463" s="11" t="s">
        <v>2548</v>
      </c>
      <c r="C463" s="2"/>
      <c r="D463" s="11" t="s">
        <v>2552</v>
      </c>
      <c r="E463" s="34">
        <v>2022</v>
      </c>
      <c r="F463" s="11" t="s">
        <v>2379</v>
      </c>
      <c r="G463" s="82" t="str">
        <f t="shared" si="11"/>
        <v>03</v>
      </c>
      <c r="H463" s="2" t="s">
        <v>2441</v>
      </c>
      <c r="I463" s="2" t="s">
        <v>2441</v>
      </c>
      <c r="J463" s="82" t="str">
        <f t="shared" si="12"/>
        <v/>
      </c>
      <c r="K463" s="34"/>
      <c r="L463" s="34"/>
      <c r="M463" s="34"/>
      <c r="N463" s="34"/>
      <c r="O463" s="34"/>
      <c r="P463" s="34">
        <v>46</v>
      </c>
      <c r="Q463" s="34" t="s">
        <v>171</v>
      </c>
      <c r="R463" s="34" t="s">
        <v>270</v>
      </c>
      <c r="S463" s="34" t="s">
        <v>158</v>
      </c>
      <c r="T463" s="34" t="s">
        <v>270</v>
      </c>
      <c r="U463" s="34" t="s">
        <v>158</v>
      </c>
      <c r="V463" s="2" t="str">
        <f t="shared" si="13"/>
        <v>('GL_G_D',NULL,'GL_G_D_03','2022','03','03','몸체와 분리가 불가능한 마개 및 잡자재','몸체와 분리가 불가능한 마개 및 잡자재','N','N','N','N','N','N','46','Y','SYSTEM',NOW(),'SYSTEM',NOW()),</v>
      </c>
    </row>
    <row r="464" spans="1:22" s="26" customFormat="1" x14ac:dyDescent="0.35">
      <c r="A464" s="34">
        <v>47</v>
      </c>
      <c r="B464" s="34" t="s">
        <v>868</v>
      </c>
      <c r="C464" s="2"/>
      <c r="D464" s="11" t="s">
        <v>2454</v>
      </c>
      <c r="E464" s="34">
        <v>2022</v>
      </c>
      <c r="F464" s="11" t="s">
        <v>2379</v>
      </c>
      <c r="G464" s="82" t="str">
        <f t="shared" si="11"/>
        <v>03</v>
      </c>
      <c r="H464" s="2" t="s">
        <v>2442</v>
      </c>
      <c r="I464" s="2" t="s">
        <v>2442</v>
      </c>
      <c r="J464" s="82" t="str">
        <f t="shared" si="12"/>
        <v/>
      </c>
      <c r="K464" s="34"/>
      <c r="L464" s="34"/>
      <c r="M464" s="34"/>
      <c r="N464" s="34"/>
      <c r="O464" s="34"/>
      <c r="P464" s="34">
        <v>47</v>
      </c>
      <c r="Q464" s="34" t="s">
        <v>171</v>
      </c>
      <c r="R464" s="34" t="s">
        <v>270</v>
      </c>
      <c r="S464" s="34" t="s">
        <v>158</v>
      </c>
      <c r="T464" s="34" t="s">
        <v>270</v>
      </c>
      <c r="U464" s="34" t="s">
        <v>158</v>
      </c>
      <c r="V464" s="2" t="str">
        <f t="shared" si="13"/>
        <v>('GROUP_ID',NULL,'CA','2022','03','03','금속캔(철캔)','금속캔(철캔)','N','N','N','N','N','N','47','Y','SYSTEM',NOW(),'SYSTEM',NOW()),</v>
      </c>
    </row>
    <row r="465" spans="1:22" s="26" customFormat="1" x14ac:dyDescent="0.35">
      <c r="A465" s="34">
        <v>48</v>
      </c>
      <c r="B465" s="11" t="s">
        <v>2454</v>
      </c>
      <c r="C465" s="2"/>
      <c r="D465" s="82" t="str">
        <f>B465&amp;IF(H465="몸체","_B",IF(H465="마개 및 잡자재","_G",IF(H465="라벨","_L",IF(H465="라벨, 마개 및 잡자재","_C",""))))</f>
        <v>CA_B</v>
      </c>
      <c r="E465" s="34">
        <v>2022</v>
      </c>
      <c r="F465" s="11" t="s">
        <v>2379</v>
      </c>
      <c r="G465" s="82" t="str">
        <f t="shared" si="11"/>
        <v>01</v>
      </c>
      <c r="H465" s="2" t="s">
        <v>2413</v>
      </c>
      <c r="I465" s="2" t="s">
        <v>2413</v>
      </c>
      <c r="J465" s="82" t="str">
        <f t="shared" si="12"/>
        <v/>
      </c>
      <c r="K465" s="34"/>
      <c r="L465" s="34"/>
      <c r="M465" s="34"/>
      <c r="N465" s="34"/>
      <c r="O465" s="34"/>
      <c r="P465" s="34">
        <v>48</v>
      </c>
      <c r="Q465" s="34" t="s">
        <v>171</v>
      </c>
      <c r="R465" s="34" t="s">
        <v>270</v>
      </c>
      <c r="S465" s="34" t="s">
        <v>158</v>
      </c>
      <c r="T465" s="34" t="s">
        <v>270</v>
      </c>
      <c r="U465" s="34" t="s">
        <v>158</v>
      </c>
      <c r="V465" s="2" t="str">
        <f t="shared" si="13"/>
        <v>('CA',NULL,'CA_B','2022','03','01','몸체','몸체','N','N','N','N','N','N','48','Y','SYSTEM',NOW(),'SYSTEM',NOW()),</v>
      </c>
    </row>
    <row r="466" spans="1:22" s="26" customFormat="1" x14ac:dyDescent="0.35">
      <c r="A466" s="34">
        <v>49</v>
      </c>
      <c r="B466" s="34" t="s">
        <v>2553</v>
      </c>
      <c r="C466" s="2"/>
      <c r="D466" s="34" t="s">
        <v>2556</v>
      </c>
      <c r="E466" s="34">
        <v>2022</v>
      </c>
      <c r="F466" s="11" t="s">
        <v>2379</v>
      </c>
      <c r="G466" s="82" t="str">
        <f t="shared" si="11"/>
        <v>B</v>
      </c>
      <c r="H466" s="2" t="s">
        <v>2414</v>
      </c>
      <c r="I466" s="2" t="s">
        <v>2414</v>
      </c>
      <c r="J466" s="82" t="str">
        <f t="shared" si="12"/>
        <v/>
      </c>
      <c r="K466" s="34"/>
      <c r="L466" s="34"/>
      <c r="M466" s="34"/>
      <c r="N466" s="34"/>
      <c r="O466" s="34"/>
      <c r="P466" s="34">
        <v>49</v>
      </c>
      <c r="Q466" s="34" t="s">
        <v>171</v>
      </c>
      <c r="R466" s="34" t="s">
        <v>270</v>
      </c>
      <c r="S466" s="34" t="s">
        <v>158</v>
      </c>
      <c r="T466" s="34" t="s">
        <v>270</v>
      </c>
      <c r="U466" s="34" t="s">
        <v>158</v>
      </c>
      <c r="V466" s="2" t="str">
        <f t="shared" si="13"/>
        <v>('CA_B',NULL,'CA_B_B','2022','03','B','우수','우수','N','N','N','N','N','N','49','Y','SYSTEM',NOW(),'SYSTEM',NOW()),</v>
      </c>
    </row>
    <row r="467" spans="1:22" s="26" customFormat="1" x14ac:dyDescent="0.35">
      <c r="A467" s="34">
        <v>50</v>
      </c>
      <c r="B467" s="34" t="s">
        <v>2553</v>
      </c>
      <c r="C467" s="2"/>
      <c r="D467" s="34" t="s">
        <v>2557</v>
      </c>
      <c r="E467" s="34">
        <v>2022</v>
      </c>
      <c r="F467" s="11" t="s">
        <v>2379</v>
      </c>
      <c r="G467" s="82" t="str">
        <f t="shared" si="11"/>
        <v>C</v>
      </c>
      <c r="H467" s="2" t="s">
        <v>2415</v>
      </c>
      <c r="I467" s="2" t="s">
        <v>2415</v>
      </c>
      <c r="J467" s="82" t="str">
        <f t="shared" si="12"/>
        <v/>
      </c>
      <c r="K467" s="34"/>
      <c r="L467" s="34"/>
      <c r="M467" s="34"/>
      <c r="N467" s="34"/>
      <c r="O467" s="34"/>
      <c r="P467" s="34">
        <v>50</v>
      </c>
      <c r="Q467" s="34" t="s">
        <v>171</v>
      </c>
      <c r="R467" s="34" t="s">
        <v>270</v>
      </c>
      <c r="S467" s="34" t="s">
        <v>158</v>
      </c>
      <c r="T467" s="34" t="s">
        <v>270</v>
      </c>
      <c r="U467" s="34" t="s">
        <v>158</v>
      </c>
      <c r="V467" s="2" t="str">
        <f t="shared" si="13"/>
        <v>('CA_B',NULL,'CA_B_C','2022','03','C','보통','보통','N','N','N','N','N','N','50','Y','SYSTEM',NOW(),'SYSTEM',NOW()),</v>
      </c>
    </row>
    <row r="468" spans="1:22" s="26" customFormat="1" x14ac:dyDescent="0.35">
      <c r="A468" s="34">
        <v>51</v>
      </c>
      <c r="B468" s="34" t="s">
        <v>2556</v>
      </c>
      <c r="C468" s="2"/>
      <c r="D468" s="34" t="s">
        <v>2558</v>
      </c>
      <c r="E468" s="34">
        <v>2022</v>
      </c>
      <c r="F468" s="11" t="s">
        <v>2379</v>
      </c>
      <c r="G468" s="82" t="str">
        <f t="shared" si="11"/>
        <v>01</v>
      </c>
      <c r="H468" s="2" t="s">
        <v>2443</v>
      </c>
      <c r="I468" s="2" t="s">
        <v>2443</v>
      </c>
      <c r="J468" s="82" t="str">
        <f t="shared" si="12"/>
        <v>Y</v>
      </c>
      <c r="K468" s="34"/>
      <c r="L468" s="34"/>
      <c r="M468" s="34"/>
      <c r="N468" s="34"/>
      <c r="O468" s="34"/>
      <c r="P468" s="34">
        <v>51</v>
      </c>
      <c r="Q468" s="34" t="s">
        <v>171</v>
      </c>
      <c r="R468" s="34" t="s">
        <v>270</v>
      </c>
      <c r="S468" s="34" t="s">
        <v>158</v>
      </c>
      <c r="T468" s="34" t="s">
        <v>270</v>
      </c>
      <c r="U468" s="34" t="s">
        <v>158</v>
      </c>
      <c r="V468" s="2" t="str">
        <f t="shared" si="13"/>
        <v>('CA_B_B',NULL,'CA_B_B_01','2022','03','01','금속 철캔','금속 철캔','Y','N','N','N','N','N','51','Y','SYSTEM',NOW(),'SYSTEM',NOW()),</v>
      </c>
    </row>
    <row r="469" spans="1:22" s="26" customFormat="1" x14ac:dyDescent="0.35">
      <c r="A469" s="34">
        <v>52</v>
      </c>
      <c r="B469" s="34" t="s">
        <v>2557</v>
      </c>
      <c r="C469" s="2"/>
      <c r="D469" s="34" t="s">
        <v>2601</v>
      </c>
      <c r="E469" s="34">
        <v>2022</v>
      </c>
      <c r="F469" s="11" t="s">
        <v>2379</v>
      </c>
      <c r="G469" s="82" t="str">
        <f t="shared" si="11"/>
        <v>99</v>
      </c>
      <c r="H469" s="2" t="s">
        <v>2423</v>
      </c>
      <c r="I469" s="2" t="s">
        <v>2423</v>
      </c>
      <c r="J469" s="82" t="str">
        <f t="shared" si="12"/>
        <v>Y</v>
      </c>
      <c r="K469" s="34"/>
      <c r="L469" s="34"/>
      <c r="M469" s="34"/>
      <c r="N469" s="34"/>
      <c r="O469" s="34"/>
      <c r="P469" s="34">
        <v>52</v>
      </c>
      <c r="Q469" s="34" t="s">
        <v>171</v>
      </c>
      <c r="R469" s="34" t="s">
        <v>270</v>
      </c>
      <c r="S469" s="34" t="s">
        <v>158</v>
      </c>
      <c r="T469" s="34" t="s">
        <v>270</v>
      </c>
      <c r="U469" s="34" t="s">
        <v>158</v>
      </c>
      <c r="V469" s="2" t="str">
        <f t="shared" si="13"/>
        <v>('CA_B_C',NULL,'CA_B_C_99','2022','03','99','그 외','그 외','Y','N','N','N','N','N','52','Y','SYSTEM',NOW(),'SYSTEM',NOW()),</v>
      </c>
    </row>
    <row r="470" spans="1:22" s="26" customFormat="1" x14ac:dyDescent="0.35">
      <c r="A470" s="34">
        <v>53</v>
      </c>
      <c r="B470" s="11" t="s">
        <v>2454</v>
      </c>
      <c r="C470" s="2"/>
      <c r="D470" s="82" t="str">
        <f t="shared" ref="D470:D476" si="16">B470&amp;IF(H470="몸체","_B",IF(H470="마개 및 잡자재","_G",IF(H470="라벨","_L",IF(H470="라벨, 마개 및 잡자재","_C",""))))</f>
        <v>CA_L</v>
      </c>
      <c r="E470" s="34">
        <v>2022</v>
      </c>
      <c r="F470" s="11" t="s">
        <v>2379</v>
      </c>
      <c r="G470" s="82" t="str">
        <f t="shared" si="11"/>
        <v>02</v>
      </c>
      <c r="H470" s="2" t="s">
        <v>2429</v>
      </c>
      <c r="I470" s="2" t="s">
        <v>2429</v>
      </c>
      <c r="J470" s="82" t="str">
        <f t="shared" si="12"/>
        <v/>
      </c>
      <c r="K470" s="34"/>
      <c r="L470" s="34"/>
      <c r="M470" s="34"/>
      <c r="N470" s="34"/>
      <c r="O470" s="34"/>
      <c r="P470" s="34">
        <v>53</v>
      </c>
      <c r="Q470" s="34" t="s">
        <v>171</v>
      </c>
      <c r="R470" s="34" t="s">
        <v>270</v>
      </c>
      <c r="S470" s="34" t="s">
        <v>158</v>
      </c>
      <c r="T470" s="34" t="s">
        <v>270</v>
      </c>
      <c r="U470" s="34" t="s">
        <v>158</v>
      </c>
      <c r="V470" s="2" t="str">
        <f t="shared" si="13"/>
        <v>('CA',NULL,'CA_L','2022','03','02','라벨','라벨','N','N','N','N','N','N','53','Y','SYSTEM',NOW(),'SYSTEM',NOW()),</v>
      </c>
    </row>
    <row r="471" spans="1:22" s="26" customFormat="1" x14ac:dyDescent="0.35">
      <c r="A471" s="34">
        <v>54</v>
      </c>
      <c r="B471" s="34" t="s">
        <v>2554</v>
      </c>
      <c r="C471" s="2"/>
      <c r="D471" s="34" t="s">
        <v>2559</v>
      </c>
      <c r="E471" s="34">
        <v>2022</v>
      </c>
      <c r="F471" s="11" t="s">
        <v>2379</v>
      </c>
      <c r="G471" s="82" t="str">
        <f t="shared" si="11"/>
        <v>B</v>
      </c>
      <c r="H471" s="2" t="s">
        <v>2414</v>
      </c>
      <c r="I471" s="2" t="s">
        <v>2414</v>
      </c>
      <c r="J471" s="82" t="str">
        <f t="shared" si="12"/>
        <v/>
      </c>
      <c r="K471" s="34"/>
      <c r="L471" s="34"/>
      <c r="M471" s="34"/>
      <c r="N471" s="34"/>
      <c r="O471" s="34"/>
      <c r="P471" s="34">
        <v>54</v>
      </c>
      <c r="Q471" s="34" t="s">
        <v>171</v>
      </c>
      <c r="R471" s="34" t="s">
        <v>270</v>
      </c>
      <c r="S471" s="34" t="s">
        <v>158</v>
      </c>
      <c r="T471" s="34" t="s">
        <v>270</v>
      </c>
      <c r="U471" s="34" t="s">
        <v>158</v>
      </c>
      <c r="V471" s="2" t="str">
        <f t="shared" si="13"/>
        <v>('CA_L',NULL,'CA_L_B','2022','03','B','우수','우수','N','N','N','N','N','N','54','Y','SYSTEM',NOW(),'SYSTEM',NOW()),</v>
      </c>
    </row>
    <row r="472" spans="1:22" s="26" customFormat="1" x14ac:dyDescent="0.35">
      <c r="A472" s="34">
        <v>55</v>
      </c>
      <c r="B472" s="34" t="s">
        <v>2554</v>
      </c>
      <c r="C472" s="2"/>
      <c r="D472" s="34" t="s">
        <v>2560</v>
      </c>
      <c r="E472" s="34">
        <v>2022</v>
      </c>
      <c r="F472" s="11" t="s">
        <v>2379</v>
      </c>
      <c r="G472" s="82" t="str">
        <f t="shared" si="11"/>
        <v>C</v>
      </c>
      <c r="H472" s="2" t="s">
        <v>2415</v>
      </c>
      <c r="I472" s="2" t="s">
        <v>2415</v>
      </c>
      <c r="J472" s="82" t="str">
        <f t="shared" si="12"/>
        <v/>
      </c>
      <c r="K472" s="34"/>
      <c r="L472" s="34"/>
      <c r="M472" s="34"/>
      <c r="N472" s="34"/>
      <c r="O472" s="34"/>
      <c r="P472" s="34">
        <v>55</v>
      </c>
      <c r="Q472" s="34" t="s">
        <v>171</v>
      </c>
      <c r="R472" s="34" t="s">
        <v>270</v>
      </c>
      <c r="S472" s="34" t="s">
        <v>158</v>
      </c>
      <c r="T472" s="34" t="s">
        <v>270</v>
      </c>
      <c r="U472" s="34" t="s">
        <v>158</v>
      </c>
      <c r="V472" s="2" t="str">
        <f t="shared" si="13"/>
        <v>('CA_L',NULL,'CA_L_C','2022','03','C','보통','보통','N','N','N','N','N','N','55','Y','SYSTEM',NOW(),'SYSTEM',NOW()),</v>
      </c>
    </row>
    <row r="473" spans="1:22" s="26" customFormat="1" x14ac:dyDescent="0.35">
      <c r="A473" s="34">
        <v>56</v>
      </c>
      <c r="B473" s="34" t="s">
        <v>2559</v>
      </c>
      <c r="C473" s="2"/>
      <c r="D473" s="34" t="s">
        <v>2561</v>
      </c>
      <c r="E473" s="34">
        <v>2022</v>
      </c>
      <c r="F473" s="11" t="s">
        <v>2379</v>
      </c>
      <c r="G473" s="82" t="str">
        <f t="shared" si="11"/>
        <v>01</v>
      </c>
      <c r="H473" s="2" t="s">
        <v>602</v>
      </c>
      <c r="I473" s="2" t="s">
        <v>602</v>
      </c>
      <c r="J473" s="82" t="str">
        <f t="shared" si="12"/>
        <v>Y</v>
      </c>
      <c r="K473" s="34"/>
      <c r="L473" s="34"/>
      <c r="M473" s="34"/>
      <c r="N473" s="34"/>
      <c r="O473" s="34"/>
      <c r="P473" s="34">
        <v>56</v>
      </c>
      <c r="Q473" s="34" t="s">
        <v>171</v>
      </c>
      <c r="R473" s="34" t="s">
        <v>270</v>
      </c>
      <c r="S473" s="34" t="s">
        <v>158</v>
      </c>
      <c r="T473" s="34" t="s">
        <v>270</v>
      </c>
      <c r="U473" s="34" t="s">
        <v>158</v>
      </c>
      <c r="V473" s="2" t="str">
        <f t="shared" si="13"/>
        <v>('CA_L_B',NULL,'CA_L_B_01','2022','03','01','미사용','미사용','Y','N','N','N','N','N','56','Y','SYSTEM',NOW(),'SYSTEM',NOW()),</v>
      </c>
    </row>
    <row r="474" spans="1:22" s="26" customFormat="1" x14ac:dyDescent="0.35">
      <c r="A474" s="34">
        <v>57</v>
      </c>
      <c r="B474" s="34" t="s">
        <v>2559</v>
      </c>
      <c r="C474" s="2"/>
      <c r="D474" s="34" t="s">
        <v>2562</v>
      </c>
      <c r="E474" s="34">
        <v>2022</v>
      </c>
      <c r="F474" s="11" t="s">
        <v>2379</v>
      </c>
      <c r="G474" s="82" t="str">
        <f t="shared" si="11"/>
        <v>02</v>
      </c>
      <c r="H474" s="2" t="s">
        <v>2444</v>
      </c>
      <c r="I474" s="2" t="s">
        <v>2444</v>
      </c>
      <c r="J474" s="82" t="str">
        <f t="shared" si="12"/>
        <v>Y</v>
      </c>
      <c r="K474" s="34"/>
      <c r="L474" s="34"/>
      <c r="M474" s="34"/>
      <c r="N474" s="34"/>
      <c r="O474" s="34"/>
      <c r="P474" s="34">
        <v>57</v>
      </c>
      <c r="Q474" s="34" t="s">
        <v>171</v>
      </c>
      <c r="R474" s="34" t="s">
        <v>270</v>
      </c>
      <c r="S474" s="34" t="s">
        <v>158</v>
      </c>
      <c r="T474" s="34" t="s">
        <v>270</v>
      </c>
      <c r="U474" s="34" t="s">
        <v>158</v>
      </c>
      <c r="V474" s="2" t="str">
        <f t="shared" si="13"/>
        <v>('CA_L_B',NULL,'CA_L_B_02','2022','03','02','몸체에 직접 인쇄','몸체에 직접 인쇄','Y','N','N','N','N','N','57','Y','SYSTEM',NOW(),'SYSTEM',NOW()),</v>
      </c>
    </row>
    <row r="475" spans="1:22" s="26" customFormat="1" x14ac:dyDescent="0.35">
      <c r="A475" s="34">
        <v>58</v>
      </c>
      <c r="B475" s="34" t="s">
        <v>2560</v>
      </c>
      <c r="C475" s="2"/>
      <c r="D475" s="34" t="s">
        <v>2602</v>
      </c>
      <c r="E475" s="34">
        <v>2022</v>
      </c>
      <c r="F475" s="11" t="s">
        <v>2379</v>
      </c>
      <c r="G475" s="82" t="str">
        <f t="shared" si="11"/>
        <v>99</v>
      </c>
      <c r="H475" s="2" t="s">
        <v>2423</v>
      </c>
      <c r="I475" s="2" t="s">
        <v>2423</v>
      </c>
      <c r="J475" s="82" t="str">
        <f t="shared" si="12"/>
        <v>Y</v>
      </c>
      <c r="K475" s="34"/>
      <c r="L475" s="34"/>
      <c r="M475" s="34"/>
      <c r="N475" s="34"/>
      <c r="O475" s="34"/>
      <c r="P475" s="34">
        <v>58</v>
      </c>
      <c r="Q475" s="34" t="s">
        <v>171</v>
      </c>
      <c r="R475" s="34" t="s">
        <v>270</v>
      </c>
      <c r="S475" s="34" t="s">
        <v>158</v>
      </c>
      <c r="T475" s="34" t="s">
        <v>270</v>
      </c>
      <c r="U475" s="34" t="s">
        <v>158</v>
      </c>
      <c r="V475" s="2" t="str">
        <f t="shared" si="13"/>
        <v>('CA_L_C',NULL,'CA_L_C_99','2022','03','99','그 외','그 외','Y','N','N','N','N','N','58','Y','SYSTEM',NOW(),'SYSTEM',NOW()),</v>
      </c>
    </row>
    <row r="476" spans="1:22" s="26" customFormat="1" x14ac:dyDescent="0.35">
      <c r="A476" s="34">
        <v>59</v>
      </c>
      <c r="B476" s="11" t="s">
        <v>2454</v>
      </c>
      <c r="C476" s="2"/>
      <c r="D476" s="82" t="str">
        <f t="shared" si="16"/>
        <v>CA_G</v>
      </c>
      <c r="E476" s="34">
        <v>2022</v>
      </c>
      <c r="F476" s="11" t="s">
        <v>2379</v>
      </c>
      <c r="G476" s="82" t="str">
        <f t="shared" si="11"/>
        <v>03</v>
      </c>
      <c r="H476" s="2" t="s">
        <v>2421</v>
      </c>
      <c r="I476" s="2" t="s">
        <v>2421</v>
      </c>
      <c r="J476" s="82" t="str">
        <f t="shared" si="12"/>
        <v/>
      </c>
      <c r="K476" s="34"/>
      <c r="L476" s="82"/>
      <c r="M476" s="34"/>
      <c r="N476" s="34"/>
      <c r="O476" s="34"/>
      <c r="P476" s="34">
        <v>59</v>
      </c>
      <c r="Q476" s="34" t="s">
        <v>171</v>
      </c>
      <c r="R476" s="34" t="s">
        <v>270</v>
      </c>
      <c r="S476" s="34" t="s">
        <v>158</v>
      </c>
      <c r="T476" s="34" t="s">
        <v>270</v>
      </c>
      <c r="U476" s="34" t="s">
        <v>158</v>
      </c>
      <c r="V476" s="2" t="str">
        <f t="shared" si="13"/>
        <v>('CA',NULL,'CA_G','2022','03','03','마개 및 잡자재','마개 및 잡자재','N','N','N','N','N','N','59','Y','SYSTEM',NOW(),'SYSTEM',NOW()),</v>
      </c>
    </row>
    <row r="477" spans="1:22" s="26" customFormat="1" x14ac:dyDescent="0.35">
      <c r="A477" s="34">
        <v>60</v>
      </c>
      <c r="B477" s="11" t="s">
        <v>2555</v>
      </c>
      <c r="C477" s="2"/>
      <c r="D477" s="11" t="s">
        <v>2563</v>
      </c>
      <c r="E477" s="34">
        <v>2022</v>
      </c>
      <c r="F477" s="11" t="s">
        <v>2379</v>
      </c>
      <c r="G477" s="82" t="str">
        <f t="shared" si="11"/>
        <v>B</v>
      </c>
      <c r="H477" s="2" t="s">
        <v>2414</v>
      </c>
      <c r="I477" s="2" t="s">
        <v>2414</v>
      </c>
      <c r="J477" s="82" t="str">
        <f t="shared" si="12"/>
        <v/>
      </c>
      <c r="K477" s="34"/>
      <c r="L477" s="34"/>
      <c r="M477" s="34"/>
      <c r="N477" s="34"/>
      <c r="O477" s="34"/>
      <c r="P477" s="34">
        <v>60</v>
      </c>
      <c r="Q477" s="34" t="s">
        <v>171</v>
      </c>
      <c r="R477" s="34" t="s">
        <v>270</v>
      </c>
      <c r="S477" s="34" t="s">
        <v>158</v>
      </c>
      <c r="T477" s="34" t="s">
        <v>270</v>
      </c>
      <c r="U477" s="34" t="s">
        <v>158</v>
      </c>
      <c r="V477" s="2" t="str">
        <f t="shared" si="13"/>
        <v>('CA_G',NULL,'CA_G_B','2022','03','B','우수','우수','N','N','N','N','N','N','60','Y','SYSTEM',NOW(),'SYSTEM',NOW()),</v>
      </c>
    </row>
    <row r="478" spans="1:22" s="26" customFormat="1" x14ac:dyDescent="0.35">
      <c r="A478" s="34">
        <v>61</v>
      </c>
      <c r="B478" s="11" t="s">
        <v>2555</v>
      </c>
      <c r="C478" s="2"/>
      <c r="D478" s="11" t="s">
        <v>2564</v>
      </c>
      <c r="E478" s="34">
        <v>2022</v>
      </c>
      <c r="F478" s="11" t="s">
        <v>2379</v>
      </c>
      <c r="G478" s="82" t="str">
        <f t="shared" si="11"/>
        <v>C</v>
      </c>
      <c r="H478" s="2" t="s">
        <v>2415</v>
      </c>
      <c r="I478" s="2" t="s">
        <v>2415</v>
      </c>
      <c r="J478" s="82" t="str">
        <f t="shared" si="12"/>
        <v/>
      </c>
      <c r="K478" s="34"/>
      <c r="L478" s="34"/>
      <c r="M478" s="34"/>
      <c r="N478" s="34"/>
      <c r="O478" s="34"/>
      <c r="P478" s="34">
        <v>61</v>
      </c>
      <c r="Q478" s="34" t="s">
        <v>171</v>
      </c>
      <c r="R478" s="34" t="s">
        <v>270</v>
      </c>
      <c r="S478" s="34" t="s">
        <v>158</v>
      </c>
      <c r="T478" s="34" t="s">
        <v>270</v>
      </c>
      <c r="U478" s="34" t="s">
        <v>158</v>
      </c>
      <c r="V478" s="2" t="str">
        <f t="shared" si="13"/>
        <v>('CA_G',NULL,'CA_G_C','2022','03','C','보통','보통','N','N','N','N','N','N','61','Y','SYSTEM',NOW(),'SYSTEM',NOW()),</v>
      </c>
    </row>
    <row r="479" spans="1:22" s="26" customFormat="1" x14ac:dyDescent="0.35">
      <c r="A479" s="34">
        <v>62</v>
      </c>
      <c r="B479" s="11" t="s">
        <v>2563</v>
      </c>
      <c r="C479" s="2"/>
      <c r="D479" s="11" t="s">
        <v>2565</v>
      </c>
      <c r="E479" s="34">
        <v>2022</v>
      </c>
      <c r="F479" s="11" t="s">
        <v>2379</v>
      </c>
      <c r="G479" s="82" t="str">
        <f t="shared" si="11"/>
        <v>01</v>
      </c>
      <c r="H479" s="2" t="s">
        <v>2445</v>
      </c>
      <c r="I479" s="2" t="s">
        <v>2445</v>
      </c>
      <c r="J479" s="82" t="str">
        <f t="shared" si="12"/>
        <v>Y</v>
      </c>
      <c r="K479" s="34"/>
      <c r="L479" s="34"/>
      <c r="M479" s="34"/>
      <c r="N479" s="34"/>
      <c r="O479" s="34"/>
      <c r="P479" s="34">
        <v>62</v>
      </c>
      <c r="Q479" s="34" t="s">
        <v>171</v>
      </c>
      <c r="R479" s="34" t="s">
        <v>270</v>
      </c>
      <c r="S479" s="34" t="s">
        <v>158</v>
      </c>
      <c r="T479" s="34" t="s">
        <v>270</v>
      </c>
      <c r="U479" s="34" t="s">
        <v>158</v>
      </c>
      <c r="V479" s="2" t="str">
        <f t="shared" si="13"/>
        <v>('CA_G_B',NULL,'CA_G_B_01','2022','03','01','몸체와 동일한 재질 또는 알루미늄 재질','몸체와 동일한 재질 또는 알루미늄 재질','Y','N','N','N','N','N','62','Y','SYSTEM',NOW(),'SYSTEM',NOW()),</v>
      </c>
    </row>
    <row r="480" spans="1:22" s="26" customFormat="1" x14ac:dyDescent="0.35">
      <c r="A480" s="34">
        <v>63</v>
      </c>
      <c r="B480" s="11" t="s">
        <v>2564</v>
      </c>
      <c r="C480" s="2"/>
      <c r="D480" s="11" t="s">
        <v>2603</v>
      </c>
      <c r="E480" s="34">
        <v>2022</v>
      </c>
      <c r="F480" s="11" t="s">
        <v>2379</v>
      </c>
      <c r="G480" s="82" t="str">
        <f t="shared" si="11"/>
        <v>99</v>
      </c>
      <c r="H480" s="2" t="s">
        <v>2423</v>
      </c>
      <c r="I480" s="2" t="s">
        <v>2423</v>
      </c>
      <c r="J480" s="82" t="str">
        <f t="shared" si="12"/>
        <v>Y</v>
      </c>
      <c r="K480" s="34"/>
      <c r="L480" s="34"/>
      <c r="M480" s="34"/>
      <c r="N480" s="34"/>
      <c r="O480" s="34"/>
      <c r="P480" s="34">
        <v>63</v>
      </c>
      <c r="Q480" s="34" t="s">
        <v>171</v>
      </c>
      <c r="R480" s="34" t="s">
        <v>270</v>
      </c>
      <c r="S480" s="34" t="s">
        <v>158</v>
      </c>
      <c r="T480" s="34" t="s">
        <v>270</v>
      </c>
      <c r="U480" s="34" t="s">
        <v>158</v>
      </c>
      <c r="V480" s="2" t="str">
        <f t="shared" si="13"/>
        <v>('CA_G_C',NULL,'CA_G_C_99','2022','03','99','그 외','그 외','Y','N','N','N','N','N','63','Y','SYSTEM',NOW(),'SYSTEM',NOW()),</v>
      </c>
    </row>
    <row r="481" spans="1:22" s="26" customFormat="1" x14ac:dyDescent="0.35">
      <c r="A481" s="34">
        <v>64</v>
      </c>
      <c r="B481" s="34" t="s">
        <v>868</v>
      </c>
      <c r="C481" s="2"/>
      <c r="D481" s="11" t="s">
        <v>2455</v>
      </c>
      <c r="E481" s="34">
        <v>2022</v>
      </c>
      <c r="F481" s="11" t="s">
        <v>2379</v>
      </c>
      <c r="G481" s="82" t="str">
        <f t="shared" si="11"/>
        <v>04</v>
      </c>
      <c r="H481" s="2" t="s">
        <v>2446</v>
      </c>
      <c r="I481" s="2" t="s">
        <v>2446</v>
      </c>
      <c r="J481" s="82" t="str">
        <f t="shared" si="12"/>
        <v/>
      </c>
      <c r="K481" s="34"/>
      <c r="L481" s="34"/>
      <c r="M481" s="34"/>
      <c r="N481" s="34"/>
      <c r="O481" s="34"/>
      <c r="P481" s="34">
        <v>64</v>
      </c>
      <c r="Q481" s="34" t="s">
        <v>171</v>
      </c>
      <c r="R481" s="34" t="s">
        <v>270</v>
      </c>
      <c r="S481" s="34" t="s">
        <v>158</v>
      </c>
      <c r="T481" s="34" t="s">
        <v>270</v>
      </c>
      <c r="U481" s="34" t="s">
        <v>158</v>
      </c>
      <c r="V481" s="2" t="str">
        <f t="shared" si="13"/>
        <v>('GROUP_ID',NULL,'AL','2022','03','04','금속캔(알루미늄)','금속캔(알루미늄)','N','N','N','N','N','N','64','Y','SYSTEM',NOW(),'SYSTEM',NOW()),</v>
      </c>
    </row>
    <row r="482" spans="1:22" s="26" customFormat="1" x14ac:dyDescent="0.35">
      <c r="A482" s="34">
        <v>65</v>
      </c>
      <c r="B482" s="11" t="s">
        <v>2455</v>
      </c>
      <c r="C482" s="2"/>
      <c r="D482" s="82" t="str">
        <f>B482&amp;IF(H482="몸체","_B",IF(H482="마개 및 잡자재","_G",IF(H482="라벨","_L",IF(H482="라벨, 마개 및 잡자재","_C",""))))</f>
        <v>AL_B</v>
      </c>
      <c r="E482" s="34">
        <v>2022</v>
      </c>
      <c r="F482" s="11" t="s">
        <v>2379</v>
      </c>
      <c r="G482" s="82" t="str">
        <f t="shared" si="11"/>
        <v>01</v>
      </c>
      <c r="H482" s="2" t="s">
        <v>2413</v>
      </c>
      <c r="I482" s="2" t="s">
        <v>2413</v>
      </c>
      <c r="J482" s="82" t="str">
        <f t="shared" si="12"/>
        <v/>
      </c>
      <c r="K482" s="34"/>
      <c r="L482" s="34"/>
      <c r="M482" s="34"/>
      <c r="N482" s="34"/>
      <c r="O482" s="34"/>
      <c r="P482" s="34">
        <v>65</v>
      </c>
      <c r="Q482" s="34" t="s">
        <v>171</v>
      </c>
      <c r="R482" s="34" t="s">
        <v>270</v>
      </c>
      <c r="S482" s="34" t="s">
        <v>158</v>
      </c>
      <c r="T482" s="34" t="s">
        <v>270</v>
      </c>
      <c r="U482" s="34" t="s">
        <v>158</v>
      </c>
      <c r="V482" s="2" t="str">
        <f t="shared" si="13"/>
        <v>('AL',NULL,'AL_B','2022','03','01','몸체','몸체','N','N','N','N','N','N','65','Y','SYSTEM',NOW(),'SYSTEM',NOW()),</v>
      </c>
    </row>
    <row r="483" spans="1:22" s="26" customFormat="1" x14ac:dyDescent="0.35">
      <c r="A483" s="34">
        <v>66</v>
      </c>
      <c r="B483" s="11" t="s">
        <v>2566</v>
      </c>
      <c r="C483" s="2"/>
      <c r="D483" s="11" t="s">
        <v>2567</v>
      </c>
      <c r="E483" s="34">
        <v>2022</v>
      </c>
      <c r="F483" s="11" t="s">
        <v>2379</v>
      </c>
      <c r="G483" s="82" t="str">
        <f t="shared" ref="G483:G546" si="17">IF(H483="종이팩","01",IF(H483="유리병","02",IF(H483="금속캔(철캔)","03",IF(H483="금속캔(알루미늄)","04",IF(H483="일반 발포합성수지 단일·복합재질","05",IF(H483="폴리스티렌페이퍼(PSP)","06",IF(H483="페트병","07",IF(H483="단일재질 용기, 트레이류(페트병, 발포합성수지 제외)","08",IF(H483="합성수지 필름·시트류(페트병, 발포합성수지 제외)","09",IF(H483="몸체","01",IF(H483="라벨","02",IF(H483="마개 및 잡자재","03",IF(H483="라벨, 마개 및 잡자재","04",IF(H483="최우수","A",IF(H483="우수","B",IF(H483="보통","C",IF(H483="어려움","D",RIGHT(D483,2))))))))))))))))))</f>
        <v>B</v>
      </c>
      <c r="H483" s="2" t="s">
        <v>2414</v>
      </c>
      <c r="I483" s="2" t="s">
        <v>2414</v>
      </c>
      <c r="J483" s="82" t="str">
        <f t="shared" ref="J483:J546" si="18">IF(ISNUMBER(SEARCH("_D_",D483))=FALSE,IF(LEN(D483)-LEN(SUBSTITUTE(D483,"_",""))=3,"Y",""),"")</f>
        <v/>
      </c>
      <c r="K483" s="34"/>
      <c r="L483" s="34"/>
      <c r="M483" s="34"/>
      <c r="N483" s="34"/>
      <c r="O483" s="34"/>
      <c r="P483" s="34">
        <v>66</v>
      </c>
      <c r="Q483" s="34" t="s">
        <v>171</v>
      </c>
      <c r="R483" s="34" t="s">
        <v>270</v>
      </c>
      <c r="S483" s="34" t="s">
        <v>158</v>
      </c>
      <c r="T483" s="34" t="s">
        <v>270</v>
      </c>
      <c r="U483" s="34" t="s">
        <v>158</v>
      </c>
      <c r="V483" s="2" t="str">
        <f t="shared" ref="V483:V546" si="19">"('"&amp;B483&amp;"',"&amp;IF(C483="","NULL","'"&amp;C483&amp;"'")&amp;",'"&amp;D483&amp;"','"&amp;E483&amp;"','"&amp;F483&amp;"',"&amp;IF(G483="","NULL","'"&amp;G483&amp;"'")&amp;","&amp;IF(H483="","NULL","'"&amp;H483&amp;"'")&amp;","&amp;IF(I483="","NULL","'"&amp;I483&amp;"'")&amp;","&amp;IF(J483="","'N'","'"&amp;J483&amp;"'")&amp;","&amp;IF(K483="","'N'","'"&amp;K483&amp;"'")&amp;","&amp;IF(L483="","'N'","'"&amp;L483&amp;"'")&amp;","&amp;IF(M483="","'N'","'"&amp;M483&amp;"'")&amp;","&amp;IF(N483="","'N'",""&amp;N483&amp;"'")&amp;","&amp;IF(O483="","'N'",""&amp;O483&amp;"'")&amp;","&amp;IF(P483="","0","'"&amp;P483&amp;"'")&amp;",'"&amp;Q483&amp;"','"&amp;R483&amp;"',"&amp;S483&amp;",'"&amp;T483&amp;"',"&amp;U483&amp;IF(A484="",");","),")</f>
        <v>('AL_B',NULL,'AL_B_B','2022','03','B','우수','우수','N','N','N','N','N','N','66','Y','SYSTEM',NOW(),'SYSTEM',NOW()),</v>
      </c>
    </row>
    <row r="484" spans="1:22" s="26" customFormat="1" x14ac:dyDescent="0.35">
      <c r="A484" s="34">
        <v>67</v>
      </c>
      <c r="B484" s="11" t="s">
        <v>2566</v>
      </c>
      <c r="C484" s="2"/>
      <c r="D484" s="11" t="s">
        <v>2568</v>
      </c>
      <c r="E484" s="34">
        <v>2022</v>
      </c>
      <c r="F484" s="11" t="s">
        <v>2379</v>
      </c>
      <c r="G484" s="82" t="str">
        <f t="shared" si="17"/>
        <v>C</v>
      </c>
      <c r="H484" s="2" t="s">
        <v>2415</v>
      </c>
      <c r="I484" s="2" t="s">
        <v>2415</v>
      </c>
      <c r="J484" s="82" t="str">
        <f t="shared" si="18"/>
        <v/>
      </c>
      <c r="K484" s="34"/>
      <c r="L484" s="34"/>
      <c r="M484" s="34"/>
      <c r="N484" s="34"/>
      <c r="O484" s="34"/>
      <c r="P484" s="34">
        <v>67</v>
      </c>
      <c r="Q484" s="34" t="s">
        <v>171</v>
      </c>
      <c r="R484" s="34" t="s">
        <v>270</v>
      </c>
      <c r="S484" s="34" t="s">
        <v>158</v>
      </c>
      <c r="T484" s="34" t="s">
        <v>270</v>
      </c>
      <c r="U484" s="34" t="s">
        <v>158</v>
      </c>
      <c r="V484" s="2" t="str">
        <f t="shared" si="19"/>
        <v>('AL_B',NULL,'AL_B_C','2022','03','C','보통','보통','N','N','N','N','N','N','67','Y','SYSTEM',NOW(),'SYSTEM',NOW()),</v>
      </c>
    </row>
    <row r="485" spans="1:22" s="26" customFormat="1" x14ac:dyDescent="0.35">
      <c r="A485" s="34">
        <v>68</v>
      </c>
      <c r="B485" s="11" t="s">
        <v>2566</v>
      </c>
      <c r="C485" s="2"/>
      <c r="D485" s="11" t="s">
        <v>2569</v>
      </c>
      <c r="E485" s="34">
        <v>2022</v>
      </c>
      <c r="F485" s="11" t="s">
        <v>2379</v>
      </c>
      <c r="G485" s="82" t="str">
        <f t="shared" si="17"/>
        <v>D</v>
      </c>
      <c r="H485" s="2" t="s">
        <v>2416</v>
      </c>
      <c r="I485" s="2" t="s">
        <v>2416</v>
      </c>
      <c r="J485" s="82" t="str">
        <f t="shared" si="18"/>
        <v/>
      </c>
      <c r="K485" s="34"/>
      <c r="L485" s="34"/>
      <c r="M485" s="34"/>
      <c r="N485" s="34"/>
      <c r="O485" s="34"/>
      <c r="P485" s="34">
        <v>68</v>
      </c>
      <c r="Q485" s="34" t="s">
        <v>171</v>
      </c>
      <c r="R485" s="34" t="s">
        <v>270</v>
      </c>
      <c r="S485" s="34" t="s">
        <v>158</v>
      </c>
      <c r="T485" s="34" t="s">
        <v>270</v>
      </c>
      <c r="U485" s="34" t="s">
        <v>158</v>
      </c>
      <c r="V485" s="2" t="str">
        <f t="shared" si="19"/>
        <v>('AL_B',NULL,'AL_B_D','2022','03','D','어려움','어려움','N','N','N','N','N','N','68','Y','SYSTEM',NOW(),'SYSTEM',NOW()),</v>
      </c>
    </row>
    <row r="486" spans="1:22" s="26" customFormat="1" x14ac:dyDescent="0.35">
      <c r="A486" s="34">
        <v>69</v>
      </c>
      <c r="B486" s="11" t="s">
        <v>2567</v>
      </c>
      <c r="C486" s="2"/>
      <c r="D486" s="11" t="s">
        <v>2570</v>
      </c>
      <c r="E486" s="34">
        <v>2022</v>
      </c>
      <c r="F486" s="11" t="s">
        <v>2379</v>
      </c>
      <c r="G486" s="82" t="str">
        <f t="shared" si="17"/>
        <v>01</v>
      </c>
      <c r="H486" s="2" t="s">
        <v>2447</v>
      </c>
      <c r="I486" s="2" t="s">
        <v>2447</v>
      </c>
      <c r="J486" s="82" t="str">
        <f t="shared" si="18"/>
        <v>Y</v>
      </c>
      <c r="K486" s="34"/>
      <c r="L486" s="34"/>
      <c r="M486" s="34"/>
      <c r="N486" s="34"/>
      <c r="O486" s="34"/>
      <c r="P486" s="34">
        <v>69</v>
      </c>
      <c r="Q486" s="34" t="s">
        <v>171</v>
      </c>
      <c r="R486" s="34" t="s">
        <v>270</v>
      </c>
      <c r="S486" s="34" t="s">
        <v>158</v>
      </c>
      <c r="T486" s="34" t="s">
        <v>270</v>
      </c>
      <c r="U486" s="34" t="s">
        <v>158</v>
      </c>
      <c r="V486" s="2" t="str">
        <f t="shared" si="19"/>
        <v>('AL_B_B',NULL,'AL_B_B_01','2022','03','01','금속 알루미늄 캔','금속 알루미늄 캔','Y','N','N','N','N','N','69','Y','SYSTEM',NOW(),'SYSTEM',NOW()),</v>
      </c>
    </row>
    <row r="487" spans="1:22" s="26" customFormat="1" x14ac:dyDescent="0.35">
      <c r="A487" s="34">
        <v>70</v>
      </c>
      <c r="B487" s="11" t="s">
        <v>2568</v>
      </c>
      <c r="C487" s="2"/>
      <c r="D487" s="11" t="s">
        <v>2604</v>
      </c>
      <c r="E487" s="34">
        <v>2022</v>
      </c>
      <c r="F487" s="11" t="s">
        <v>2379</v>
      </c>
      <c r="G487" s="82" t="str">
        <f t="shared" si="17"/>
        <v>99</v>
      </c>
      <c r="H487" s="2" t="s">
        <v>2423</v>
      </c>
      <c r="I487" s="2" t="s">
        <v>2423</v>
      </c>
      <c r="J487" s="82" t="str">
        <f t="shared" si="18"/>
        <v>Y</v>
      </c>
      <c r="K487" s="34"/>
      <c r="L487" s="34"/>
      <c r="M487" s="34"/>
      <c r="N487" s="34"/>
      <c r="O487" s="34"/>
      <c r="P487" s="34">
        <v>70</v>
      </c>
      <c r="Q487" s="34" t="s">
        <v>171</v>
      </c>
      <c r="R487" s="34" t="s">
        <v>270</v>
      </c>
      <c r="S487" s="34" t="s">
        <v>158</v>
      </c>
      <c r="T487" s="34" t="s">
        <v>270</v>
      </c>
      <c r="U487" s="34" t="s">
        <v>158</v>
      </c>
      <c r="V487" s="2" t="str">
        <f t="shared" si="19"/>
        <v>('AL_B_C',NULL,'AL_B_C_99','2022','03','99','그 외','그 외','Y','N','N','N','N','N','70','Y','SYSTEM',NOW(),'SYSTEM',NOW()),</v>
      </c>
    </row>
    <row r="488" spans="1:22" s="26" customFormat="1" x14ac:dyDescent="0.35">
      <c r="A488" s="34">
        <v>71</v>
      </c>
      <c r="B488" s="11" t="s">
        <v>2569</v>
      </c>
      <c r="C488" s="2"/>
      <c r="D488" s="11" t="s">
        <v>2571</v>
      </c>
      <c r="E488" s="34">
        <v>2022</v>
      </c>
      <c r="F488" s="11" t="s">
        <v>2379</v>
      </c>
      <c r="G488" s="82" t="str">
        <f t="shared" si="17"/>
        <v>01</v>
      </c>
      <c r="H488" s="2" t="s">
        <v>2448</v>
      </c>
      <c r="I488" s="2" t="s">
        <v>2448</v>
      </c>
      <c r="J488" s="82" t="str">
        <f t="shared" si="18"/>
        <v/>
      </c>
      <c r="K488" s="34"/>
      <c r="L488" s="34"/>
      <c r="M488" s="34"/>
      <c r="N488" s="34"/>
      <c r="O488" s="34"/>
      <c r="P488" s="34">
        <v>71</v>
      </c>
      <c r="Q488" s="34" t="s">
        <v>171</v>
      </c>
      <c r="R488" s="34" t="s">
        <v>270</v>
      </c>
      <c r="S488" s="34" t="s">
        <v>158</v>
      </c>
      <c r="T488" s="34" t="s">
        <v>270</v>
      </c>
      <c r="U488" s="34" t="s">
        <v>158</v>
      </c>
      <c r="V488" s="2" t="str">
        <f t="shared" si="19"/>
        <v>('AL_B_D',NULL,'AL_B_D_01','2022','03','01','알루미늄 이외의 복합재질','알루미늄 이외의 복합재질','N','N','N','N','N','N','71','Y','SYSTEM',NOW(),'SYSTEM',NOW()),</v>
      </c>
    </row>
    <row r="489" spans="1:22" s="26" customFormat="1" x14ac:dyDescent="0.35">
      <c r="A489" s="34">
        <v>72</v>
      </c>
      <c r="B489" s="11" t="s">
        <v>2455</v>
      </c>
      <c r="C489" s="2"/>
      <c r="D489" s="82" t="str">
        <f t="shared" ref="D483:D549" si="20">B489&amp;IF(H489="몸체","_B",IF(H489="마개 및 잡자재","_G",IF(H489="라벨","_L",IF(H489="라벨, 마개 및 잡자재","_C",""))))</f>
        <v>AL_L</v>
      </c>
      <c r="E489" s="34">
        <v>2022</v>
      </c>
      <c r="F489" s="11" t="s">
        <v>2379</v>
      </c>
      <c r="G489" s="82" t="str">
        <f t="shared" si="17"/>
        <v>02</v>
      </c>
      <c r="H489" s="2" t="s">
        <v>2429</v>
      </c>
      <c r="I489" s="2" t="s">
        <v>2429</v>
      </c>
      <c r="J489" s="82" t="str">
        <f t="shared" si="18"/>
        <v/>
      </c>
      <c r="K489" s="34"/>
      <c r="L489" s="34"/>
      <c r="M489" s="34"/>
      <c r="N489" s="34"/>
      <c r="O489" s="34"/>
      <c r="P489" s="34">
        <v>72</v>
      </c>
      <c r="Q489" s="34" t="s">
        <v>171</v>
      </c>
      <c r="R489" s="34" t="s">
        <v>270</v>
      </c>
      <c r="S489" s="34" t="s">
        <v>158</v>
      </c>
      <c r="T489" s="34" t="s">
        <v>270</v>
      </c>
      <c r="U489" s="34" t="s">
        <v>158</v>
      </c>
      <c r="V489" s="2" t="str">
        <f t="shared" si="19"/>
        <v>('AL',NULL,'AL_L','2022','03','02','라벨','라벨','N','N','N','N','N','N','72','Y','SYSTEM',NOW(),'SYSTEM',NOW()),</v>
      </c>
    </row>
    <row r="490" spans="1:22" s="26" customFormat="1" x14ac:dyDescent="0.35">
      <c r="A490" s="34">
        <v>73</v>
      </c>
      <c r="B490" s="11" t="s">
        <v>2572</v>
      </c>
      <c r="C490" s="2"/>
      <c r="D490" s="11" t="s">
        <v>2573</v>
      </c>
      <c r="E490" s="34">
        <v>2022</v>
      </c>
      <c r="F490" s="11" t="s">
        <v>2379</v>
      </c>
      <c r="G490" s="82" t="str">
        <f t="shared" si="17"/>
        <v>B</v>
      </c>
      <c r="H490" s="2" t="s">
        <v>2414</v>
      </c>
      <c r="I490" s="2" t="s">
        <v>2414</v>
      </c>
      <c r="J490" s="82" t="str">
        <f t="shared" si="18"/>
        <v/>
      </c>
      <c r="K490" s="34"/>
      <c r="L490" s="34"/>
      <c r="M490" s="34"/>
      <c r="N490" s="34"/>
      <c r="O490" s="34"/>
      <c r="P490" s="34">
        <v>73</v>
      </c>
      <c r="Q490" s="34" t="s">
        <v>171</v>
      </c>
      <c r="R490" s="34" t="s">
        <v>270</v>
      </c>
      <c r="S490" s="34" t="s">
        <v>158</v>
      </c>
      <c r="T490" s="34" t="s">
        <v>270</v>
      </c>
      <c r="U490" s="34" t="s">
        <v>158</v>
      </c>
      <c r="V490" s="2" t="str">
        <f t="shared" si="19"/>
        <v>('AL_L',NULL,'AL_L_B','2022','03','B','우수','우수','N','N','N','N','N','N','73','Y','SYSTEM',NOW(),'SYSTEM',NOW()),</v>
      </c>
    </row>
    <row r="491" spans="1:22" s="26" customFormat="1" x14ac:dyDescent="0.35">
      <c r="A491" s="34">
        <v>74</v>
      </c>
      <c r="B491" s="11" t="s">
        <v>2572</v>
      </c>
      <c r="C491" s="2"/>
      <c r="D491" s="11" t="s">
        <v>2574</v>
      </c>
      <c r="E491" s="34">
        <v>2022</v>
      </c>
      <c r="F491" s="11" t="s">
        <v>2379</v>
      </c>
      <c r="G491" s="82" t="str">
        <f t="shared" si="17"/>
        <v>C</v>
      </c>
      <c r="H491" s="2" t="s">
        <v>2415</v>
      </c>
      <c r="I491" s="2" t="s">
        <v>2415</v>
      </c>
      <c r="J491" s="82" t="str">
        <f t="shared" si="18"/>
        <v/>
      </c>
      <c r="K491" s="34"/>
      <c r="L491" s="34"/>
      <c r="M491" s="34"/>
      <c r="N491" s="34"/>
      <c r="O491" s="34"/>
      <c r="P491" s="34">
        <v>74</v>
      </c>
      <c r="Q491" s="34" t="s">
        <v>171</v>
      </c>
      <c r="R491" s="34" t="s">
        <v>270</v>
      </c>
      <c r="S491" s="34" t="s">
        <v>158</v>
      </c>
      <c r="T491" s="34" t="s">
        <v>270</v>
      </c>
      <c r="U491" s="34" t="s">
        <v>158</v>
      </c>
      <c r="V491" s="2" t="str">
        <f t="shared" si="19"/>
        <v>('AL_L',NULL,'AL_L_C','2022','03','C','보통','보통','N','N','N','N','N','N','74','Y','SYSTEM',NOW(),'SYSTEM',NOW()),</v>
      </c>
    </row>
    <row r="492" spans="1:22" s="26" customFormat="1" x14ac:dyDescent="0.35">
      <c r="A492" s="34">
        <v>75</v>
      </c>
      <c r="B492" s="11" t="s">
        <v>2572</v>
      </c>
      <c r="C492" s="2"/>
      <c r="D492" s="11" t="s">
        <v>2575</v>
      </c>
      <c r="E492" s="34">
        <v>2022</v>
      </c>
      <c r="F492" s="11" t="s">
        <v>2379</v>
      </c>
      <c r="G492" s="82" t="str">
        <f t="shared" si="17"/>
        <v>D</v>
      </c>
      <c r="H492" s="2" t="s">
        <v>2416</v>
      </c>
      <c r="I492" s="2" t="s">
        <v>2416</v>
      </c>
      <c r="J492" s="82" t="str">
        <f t="shared" si="18"/>
        <v/>
      </c>
      <c r="K492" s="34"/>
      <c r="L492" s="34"/>
      <c r="M492" s="34"/>
      <c r="N492" s="34"/>
      <c r="O492" s="34"/>
      <c r="P492" s="34">
        <v>75</v>
      </c>
      <c r="Q492" s="34" t="s">
        <v>171</v>
      </c>
      <c r="R492" s="34" t="s">
        <v>270</v>
      </c>
      <c r="S492" s="34" t="s">
        <v>158</v>
      </c>
      <c r="T492" s="34" t="s">
        <v>270</v>
      </c>
      <c r="U492" s="34" t="s">
        <v>158</v>
      </c>
      <c r="V492" s="2" t="str">
        <f t="shared" si="19"/>
        <v>('AL_L',NULL,'AL_L_D','2022','03','D','어려움','어려움','N','N','N','N','N','N','75','Y','SYSTEM',NOW(),'SYSTEM',NOW()),</v>
      </c>
    </row>
    <row r="493" spans="1:22" s="26" customFormat="1" x14ac:dyDescent="0.35">
      <c r="A493" s="34">
        <v>76</v>
      </c>
      <c r="B493" s="11" t="s">
        <v>2573</v>
      </c>
      <c r="C493" s="2"/>
      <c r="D493" s="11" t="s">
        <v>2576</v>
      </c>
      <c r="E493" s="34">
        <v>2022</v>
      </c>
      <c r="F493" s="11" t="s">
        <v>2379</v>
      </c>
      <c r="G493" s="82" t="str">
        <f t="shared" si="17"/>
        <v>01</v>
      </c>
      <c r="H493" s="2" t="s">
        <v>602</v>
      </c>
      <c r="I493" s="2" t="s">
        <v>602</v>
      </c>
      <c r="J493" s="82" t="str">
        <f t="shared" si="18"/>
        <v>Y</v>
      </c>
      <c r="K493" s="34"/>
      <c r="L493" s="82"/>
      <c r="M493" s="34"/>
      <c r="N493" s="34"/>
      <c r="O493" s="34"/>
      <c r="P493" s="34">
        <v>76</v>
      </c>
      <c r="Q493" s="34" t="s">
        <v>171</v>
      </c>
      <c r="R493" s="34" t="s">
        <v>270</v>
      </c>
      <c r="S493" s="34" t="s">
        <v>158</v>
      </c>
      <c r="T493" s="34" t="s">
        <v>270</v>
      </c>
      <c r="U493" s="34" t="s">
        <v>158</v>
      </c>
      <c r="V493" s="2" t="str">
        <f t="shared" si="19"/>
        <v>('AL_L_B',NULL,'AL_L_B_01','2022','03','01','미사용','미사용','Y','N','N','N','N','N','76','Y','SYSTEM',NOW(),'SYSTEM',NOW()),</v>
      </c>
    </row>
    <row r="494" spans="1:22" s="26" customFormat="1" x14ac:dyDescent="0.35">
      <c r="A494" s="34">
        <v>77</v>
      </c>
      <c r="B494" s="11" t="s">
        <v>2573</v>
      </c>
      <c r="C494" s="2"/>
      <c r="D494" s="11" t="s">
        <v>2577</v>
      </c>
      <c r="E494" s="34">
        <v>2022</v>
      </c>
      <c r="F494" s="11" t="s">
        <v>2379</v>
      </c>
      <c r="G494" s="82" t="str">
        <f t="shared" si="17"/>
        <v>02</v>
      </c>
      <c r="H494" s="2" t="s">
        <v>2449</v>
      </c>
      <c r="I494" s="2" t="s">
        <v>2449</v>
      </c>
      <c r="J494" s="82" t="str">
        <f t="shared" si="18"/>
        <v>Y</v>
      </c>
      <c r="K494" s="34"/>
      <c r="L494" s="34"/>
      <c r="M494" s="34"/>
      <c r="N494" s="34"/>
      <c r="O494" s="34"/>
      <c r="P494" s="34">
        <v>77</v>
      </c>
      <c r="Q494" s="34" t="s">
        <v>171</v>
      </c>
      <c r="R494" s="34" t="s">
        <v>270</v>
      </c>
      <c r="S494" s="34" t="s">
        <v>158</v>
      </c>
      <c r="T494" s="34" t="s">
        <v>270</v>
      </c>
      <c r="U494" s="34" t="s">
        <v>158</v>
      </c>
      <c r="V494" s="2" t="str">
        <f t="shared" si="19"/>
        <v>('AL_L_B',NULL,'AL_L_B_02','2022','03','02','몸체에 직접인쇄','몸체에 직접인쇄','Y','N','N','N','N','N','77','Y','SYSTEM',NOW(),'SYSTEM',NOW()),</v>
      </c>
    </row>
    <row r="495" spans="1:22" s="26" customFormat="1" x14ac:dyDescent="0.35">
      <c r="A495" s="34">
        <v>78</v>
      </c>
      <c r="B495" s="11" t="s">
        <v>2573</v>
      </c>
      <c r="C495" s="2"/>
      <c r="D495" s="11" t="s">
        <v>2578</v>
      </c>
      <c r="E495" s="34">
        <v>2022</v>
      </c>
      <c r="F495" s="11" t="s">
        <v>2379</v>
      </c>
      <c r="G495" s="82" t="str">
        <f t="shared" si="17"/>
        <v>03</v>
      </c>
      <c r="H495" s="2" t="s">
        <v>2450</v>
      </c>
      <c r="I495" s="2" t="s">
        <v>2450</v>
      </c>
      <c r="J495" s="82" t="str">
        <f t="shared" si="18"/>
        <v>Y</v>
      </c>
      <c r="K495" s="34"/>
      <c r="L495" s="82" t="s">
        <v>29</v>
      </c>
      <c r="M495" s="34"/>
      <c r="N495" s="34"/>
      <c r="O495" s="34"/>
      <c r="P495" s="34">
        <v>78</v>
      </c>
      <c r="Q495" s="34" t="s">
        <v>171</v>
      </c>
      <c r="R495" s="34" t="s">
        <v>270</v>
      </c>
      <c r="S495" s="34" t="s">
        <v>158</v>
      </c>
      <c r="T495" s="34" t="s">
        <v>270</v>
      </c>
      <c r="U495" s="34" t="s">
        <v>158</v>
      </c>
      <c r="V495" s="2" t="str">
        <f t="shared" si="19"/>
        <v>('AL_L_B',NULL,'AL_L_B_03','2022','03','03','몸체와 다른재질로 몸체와 분리 가능하고 소비자가 분리배출하도록 유도하는 문구등을 표시한 경우','몸체와 다른재질로 몸체와 분리 가능하고 소비자가 분리배출하도록 유도하는 문구등을 표시한 경우','Y','N','Y','N','N','N','78','Y','SYSTEM',NOW(),'SYSTEM',NOW()),</v>
      </c>
    </row>
    <row r="496" spans="1:22" s="26" customFormat="1" x14ac:dyDescent="0.35">
      <c r="A496" s="34">
        <v>79</v>
      </c>
      <c r="B496" s="11" t="s">
        <v>2574</v>
      </c>
      <c r="C496" s="2"/>
      <c r="D496" s="11" t="s">
        <v>2605</v>
      </c>
      <c r="E496" s="34">
        <v>2022</v>
      </c>
      <c r="F496" s="11" t="s">
        <v>2379</v>
      </c>
      <c r="G496" s="82" t="str">
        <f t="shared" si="17"/>
        <v>99</v>
      </c>
      <c r="H496" s="2" t="s">
        <v>2423</v>
      </c>
      <c r="I496" s="2" t="s">
        <v>2423</v>
      </c>
      <c r="J496" s="82" t="str">
        <f t="shared" si="18"/>
        <v>Y</v>
      </c>
      <c r="K496" s="34"/>
      <c r="L496" s="34"/>
      <c r="M496" s="34"/>
      <c r="N496" s="34"/>
      <c r="O496" s="34"/>
      <c r="P496" s="34">
        <v>79</v>
      </c>
      <c r="Q496" s="34" t="s">
        <v>171</v>
      </c>
      <c r="R496" s="34" t="s">
        <v>270</v>
      </c>
      <c r="S496" s="34" t="s">
        <v>158</v>
      </c>
      <c r="T496" s="34" t="s">
        <v>270</v>
      </c>
      <c r="U496" s="34" t="s">
        <v>158</v>
      </c>
      <c r="V496" s="2" t="str">
        <f t="shared" si="19"/>
        <v>('AL_L_C',NULL,'AL_L_C_99','2022','03','99','그 외','그 외','Y','N','N','N','N','N','79','Y','SYSTEM',NOW(),'SYSTEM',NOW()),</v>
      </c>
    </row>
    <row r="497" spans="1:22" s="26" customFormat="1" x14ac:dyDescent="0.35">
      <c r="A497" s="34">
        <v>80</v>
      </c>
      <c r="B497" s="11" t="s">
        <v>2575</v>
      </c>
      <c r="C497" s="2"/>
      <c r="D497" s="11" t="s">
        <v>2579</v>
      </c>
      <c r="E497" s="34">
        <v>2022</v>
      </c>
      <c r="F497" s="11" t="s">
        <v>2379</v>
      </c>
      <c r="G497" s="82" t="str">
        <f t="shared" si="17"/>
        <v>01</v>
      </c>
      <c r="H497" s="2" t="s">
        <v>2451</v>
      </c>
      <c r="I497" s="2" t="s">
        <v>2451</v>
      </c>
      <c r="J497" s="82" t="str">
        <f t="shared" si="18"/>
        <v/>
      </c>
      <c r="K497" s="34"/>
      <c r="L497" s="34"/>
      <c r="M497" s="34"/>
      <c r="N497" s="34"/>
      <c r="O497" s="34"/>
      <c r="P497" s="34">
        <v>80</v>
      </c>
      <c r="Q497" s="34" t="s">
        <v>171</v>
      </c>
      <c r="R497" s="34" t="s">
        <v>270</v>
      </c>
      <c r="S497" s="34" t="s">
        <v>158</v>
      </c>
      <c r="T497" s="34" t="s">
        <v>270</v>
      </c>
      <c r="U497" s="34" t="s">
        <v>158</v>
      </c>
      <c r="V497" s="2" t="str">
        <f t="shared" si="19"/>
        <v>('AL_L_D',NULL,'AL_L_D_01','2022','03','01','몸체와 다른 재질로서 몸체와 분리가 불가능한 경우','몸체와 다른 재질로서 몸체와 분리가 불가능한 경우','N','N','N','N','N','N','80','Y','SYSTEM',NOW(),'SYSTEM',NOW()),</v>
      </c>
    </row>
    <row r="498" spans="1:22" s="26" customFormat="1" x14ac:dyDescent="0.35">
      <c r="A498" s="34">
        <v>81</v>
      </c>
      <c r="B498" s="11" t="s">
        <v>2455</v>
      </c>
      <c r="C498" s="2"/>
      <c r="D498" s="82" t="str">
        <f t="shared" si="20"/>
        <v>AL_G</v>
      </c>
      <c r="E498" s="34">
        <v>2022</v>
      </c>
      <c r="F498" s="11" t="s">
        <v>2379</v>
      </c>
      <c r="G498" s="82" t="str">
        <f t="shared" si="17"/>
        <v>03</v>
      </c>
      <c r="H498" s="2" t="s">
        <v>2421</v>
      </c>
      <c r="I498" s="2" t="s">
        <v>2421</v>
      </c>
      <c r="J498" s="82" t="str">
        <f t="shared" si="18"/>
        <v/>
      </c>
      <c r="K498" s="34"/>
      <c r="L498" s="34"/>
      <c r="M498" s="34"/>
      <c r="N498" s="34"/>
      <c r="O498" s="34"/>
      <c r="P498" s="34">
        <v>81</v>
      </c>
      <c r="Q498" s="34" t="s">
        <v>171</v>
      </c>
      <c r="R498" s="34" t="s">
        <v>270</v>
      </c>
      <c r="S498" s="34" t="s">
        <v>158</v>
      </c>
      <c r="T498" s="34" t="s">
        <v>270</v>
      </c>
      <c r="U498" s="34" t="s">
        <v>158</v>
      </c>
      <c r="V498" s="2" t="str">
        <f t="shared" si="19"/>
        <v>('AL',NULL,'AL_G','2022','03','03','마개 및 잡자재','마개 및 잡자재','N','N','N','N','N','N','81','Y','SYSTEM',NOW(),'SYSTEM',NOW()),</v>
      </c>
    </row>
    <row r="499" spans="1:22" s="26" customFormat="1" x14ac:dyDescent="0.35">
      <c r="A499" s="34">
        <v>82</v>
      </c>
      <c r="B499" s="11" t="s">
        <v>2580</v>
      </c>
      <c r="C499" s="2"/>
      <c r="D499" s="11" t="s">
        <v>2581</v>
      </c>
      <c r="E499" s="34">
        <v>2022</v>
      </c>
      <c r="F499" s="11" t="s">
        <v>2379</v>
      </c>
      <c r="G499" s="82" t="str">
        <f t="shared" si="17"/>
        <v>B</v>
      </c>
      <c r="H499" s="2" t="s">
        <v>2414</v>
      </c>
      <c r="I499" s="2" t="s">
        <v>2414</v>
      </c>
      <c r="J499" s="82" t="str">
        <f t="shared" si="18"/>
        <v/>
      </c>
      <c r="K499" s="34"/>
      <c r="L499" s="34"/>
      <c r="M499" s="34"/>
      <c r="N499" s="34"/>
      <c r="O499" s="34"/>
      <c r="P499" s="34">
        <v>82</v>
      </c>
      <c r="Q499" s="34" t="s">
        <v>171</v>
      </c>
      <c r="R499" s="34" t="s">
        <v>270</v>
      </c>
      <c r="S499" s="34" t="s">
        <v>158</v>
      </c>
      <c r="T499" s="34" t="s">
        <v>270</v>
      </c>
      <c r="U499" s="34" t="s">
        <v>158</v>
      </c>
      <c r="V499" s="2" t="str">
        <f t="shared" si="19"/>
        <v>('AL_G',NULL,'AL_G_B','2022','03','B','우수','우수','N','N','N','N','N','N','82','Y','SYSTEM',NOW(),'SYSTEM',NOW()),</v>
      </c>
    </row>
    <row r="500" spans="1:22" s="26" customFormat="1" x14ac:dyDescent="0.35">
      <c r="A500" s="34">
        <v>83</v>
      </c>
      <c r="B500" s="11" t="s">
        <v>2580</v>
      </c>
      <c r="C500" s="2"/>
      <c r="D500" s="11" t="s">
        <v>2582</v>
      </c>
      <c r="E500" s="34">
        <v>2022</v>
      </c>
      <c r="F500" s="11" t="s">
        <v>2379</v>
      </c>
      <c r="G500" s="82" t="str">
        <f t="shared" si="17"/>
        <v>C</v>
      </c>
      <c r="H500" s="2" t="s">
        <v>2415</v>
      </c>
      <c r="I500" s="2" t="s">
        <v>2415</v>
      </c>
      <c r="J500" s="82" t="str">
        <f t="shared" si="18"/>
        <v/>
      </c>
      <c r="K500" s="34"/>
      <c r="L500" s="34"/>
      <c r="M500" s="34"/>
      <c r="N500" s="34"/>
      <c r="O500" s="34"/>
      <c r="P500" s="34">
        <v>83</v>
      </c>
      <c r="Q500" s="34" t="s">
        <v>171</v>
      </c>
      <c r="R500" s="34" t="s">
        <v>270</v>
      </c>
      <c r="S500" s="34" t="s">
        <v>158</v>
      </c>
      <c r="T500" s="34" t="s">
        <v>270</v>
      </c>
      <c r="U500" s="34" t="s">
        <v>158</v>
      </c>
      <c r="V500" s="2" t="str">
        <f t="shared" si="19"/>
        <v>('AL_G',NULL,'AL_G_C','2022','03','C','보통','보통','N','N','N','N','N','N','83','Y','SYSTEM',NOW(),'SYSTEM',NOW()),</v>
      </c>
    </row>
    <row r="501" spans="1:22" s="26" customFormat="1" x14ac:dyDescent="0.35">
      <c r="A501" s="34">
        <v>84</v>
      </c>
      <c r="B501" s="11" t="s">
        <v>2580</v>
      </c>
      <c r="C501" s="2"/>
      <c r="D501" s="11" t="s">
        <v>2583</v>
      </c>
      <c r="E501" s="34">
        <v>2022</v>
      </c>
      <c r="F501" s="11" t="s">
        <v>2379</v>
      </c>
      <c r="G501" s="82" t="str">
        <f t="shared" si="17"/>
        <v>D</v>
      </c>
      <c r="H501" s="2" t="s">
        <v>2416</v>
      </c>
      <c r="I501" s="2" t="s">
        <v>2416</v>
      </c>
      <c r="J501" s="82" t="str">
        <f t="shared" si="18"/>
        <v/>
      </c>
      <c r="K501" s="34"/>
      <c r="L501" s="34"/>
      <c r="M501" s="34"/>
      <c r="N501" s="34"/>
      <c r="O501" s="34"/>
      <c r="P501" s="34">
        <v>84</v>
      </c>
      <c r="Q501" s="34" t="s">
        <v>171</v>
      </c>
      <c r="R501" s="34" t="s">
        <v>270</v>
      </c>
      <c r="S501" s="34" t="s">
        <v>158</v>
      </c>
      <c r="T501" s="34" t="s">
        <v>270</v>
      </c>
      <c r="U501" s="34" t="s">
        <v>158</v>
      </c>
      <c r="V501" s="2" t="str">
        <f t="shared" si="19"/>
        <v>('AL_G',NULL,'AL_G_D','2022','03','D','어려움','어려움','N','N','N','N','N','N','84','Y','SYSTEM',NOW(),'SYSTEM',NOW()),</v>
      </c>
    </row>
    <row r="502" spans="1:22" s="26" customFormat="1" x14ac:dyDescent="0.35">
      <c r="A502" s="34">
        <v>85</v>
      </c>
      <c r="B502" s="11" t="s">
        <v>2581</v>
      </c>
      <c r="C502" s="2"/>
      <c r="D502" s="11" t="s">
        <v>2584</v>
      </c>
      <c r="E502" s="34">
        <v>2022</v>
      </c>
      <c r="F502" s="11" t="s">
        <v>2379</v>
      </c>
      <c r="G502" s="82" t="str">
        <f t="shared" si="17"/>
        <v>01</v>
      </c>
      <c r="H502" s="2" t="s">
        <v>2452</v>
      </c>
      <c r="I502" s="2" t="s">
        <v>2452</v>
      </c>
      <c r="J502" s="82" t="str">
        <f t="shared" si="18"/>
        <v>Y</v>
      </c>
      <c r="K502" s="34"/>
      <c r="L502" s="34"/>
      <c r="M502" s="34"/>
      <c r="N502" s="34"/>
      <c r="O502" s="34"/>
      <c r="P502" s="34">
        <v>85</v>
      </c>
      <c r="Q502" s="34" t="s">
        <v>171</v>
      </c>
      <c r="R502" s="34" t="s">
        <v>270</v>
      </c>
      <c r="S502" s="34" t="s">
        <v>158</v>
      </c>
      <c r="T502" s="34" t="s">
        <v>270</v>
      </c>
      <c r="U502" s="34" t="s">
        <v>158</v>
      </c>
      <c r="V502" s="2" t="str">
        <f t="shared" si="19"/>
        <v>('AL_G_B',NULL,'AL_G_B_01','2022','03','01','몸체와 동일한 재질','몸체와 동일한 재질','Y','N','N','N','N','N','85','Y','SYSTEM',NOW(),'SYSTEM',NOW()),</v>
      </c>
    </row>
    <row r="503" spans="1:22" s="26" customFormat="1" x14ac:dyDescent="0.35">
      <c r="A503" s="34">
        <v>86</v>
      </c>
      <c r="B503" s="11" t="s">
        <v>2581</v>
      </c>
      <c r="C503" s="2"/>
      <c r="D503" s="11" t="s">
        <v>2585</v>
      </c>
      <c r="E503" s="34">
        <v>2022</v>
      </c>
      <c r="F503" s="11" t="s">
        <v>2379</v>
      </c>
      <c r="G503" s="82" t="str">
        <f t="shared" si="17"/>
        <v>02</v>
      </c>
      <c r="H503" s="2" t="s">
        <v>2453</v>
      </c>
      <c r="I503" s="2" t="s">
        <v>2453</v>
      </c>
      <c r="J503" s="82" t="str">
        <f t="shared" si="18"/>
        <v>Y</v>
      </c>
      <c r="K503" s="34"/>
      <c r="L503" s="34" t="s">
        <v>29</v>
      </c>
      <c r="M503" s="34"/>
      <c r="N503" s="34"/>
      <c r="O503" s="34"/>
      <c r="P503" s="34">
        <v>86</v>
      </c>
      <c r="Q503" s="34" t="s">
        <v>171</v>
      </c>
      <c r="R503" s="34" t="s">
        <v>270</v>
      </c>
      <c r="S503" s="34" t="s">
        <v>158</v>
      </c>
      <c r="T503" s="34" t="s">
        <v>270</v>
      </c>
      <c r="U503" s="34" t="s">
        <v>158</v>
      </c>
      <c r="V503" s="2" t="str">
        <f t="shared" si="19"/>
        <v>('AL_G_B',NULL,'AL_G_B_02','2022','03','02','몸체와 다른 재질로서 몸체와 분리 가능한고 소비자가 분리배출하도록 유도하는 문구등을 표시간 경우','몸체와 다른 재질로서 몸체와 분리 가능한고 소비자가 분리배출하도록 유도하는 문구등을 표시간 경우','Y','N','Y','N','N','N','86','Y','SYSTEM',NOW(),'SYSTEM',NOW()),</v>
      </c>
    </row>
    <row r="504" spans="1:22" s="26" customFormat="1" x14ac:dyDescent="0.35">
      <c r="A504" s="34">
        <v>87</v>
      </c>
      <c r="B504" s="11" t="s">
        <v>2582</v>
      </c>
      <c r="C504" s="2"/>
      <c r="D504" s="11" t="s">
        <v>2596</v>
      </c>
      <c r="E504" s="34">
        <v>2022</v>
      </c>
      <c r="F504" s="11" t="s">
        <v>2379</v>
      </c>
      <c r="G504" s="82" t="str">
        <f t="shared" si="17"/>
        <v>99</v>
      </c>
      <c r="H504" s="2" t="s">
        <v>2438</v>
      </c>
      <c r="I504" s="2" t="s">
        <v>2438</v>
      </c>
      <c r="J504" s="82" t="str">
        <f t="shared" si="18"/>
        <v>Y</v>
      </c>
      <c r="K504" s="34"/>
      <c r="L504" s="34"/>
      <c r="M504" s="34"/>
      <c r="N504" s="34"/>
      <c r="O504" s="34"/>
      <c r="P504" s="34">
        <v>87</v>
      </c>
      <c r="Q504" s="34" t="s">
        <v>171</v>
      </c>
      <c r="R504" s="34" t="s">
        <v>270</v>
      </c>
      <c r="S504" s="34" t="s">
        <v>158</v>
      </c>
      <c r="T504" s="34" t="s">
        <v>270</v>
      </c>
      <c r="U504" s="34" t="s">
        <v>158</v>
      </c>
      <c r="V504" s="2" t="str">
        <f t="shared" si="19"/>
        <v>('AL_G_C',NULL,'AL_G_C_99','2022','03','99','그 외','그 외','Y','N','N','N','N','N','87','Y','SYSTEM',NOW(),'SYSTEM',NOW()),</v>
      </c>
    </row>
    <row r="505" spans="1:22" s="26" customFormat="1" x14ac:dyDescent="0.35">
      <c r="A505" s="34">
        <v>88</v>
      </c>
      <c r="B505" s="11" t="s">
        <v>2583</v>
      </c>
      <c r="C505" s="2"/>
      <c r="D505" s="11" t="s">
        <v>2586</v>
      </c>
      <c r="E505" s="34">
        <v>2022</v>
      </c>
      <c r="F505" s="11" t="s">
        <v>2379</v>
      </c>
      <c r="G505" s="82" t="str">
        <f t="shared" si="17"/>
        <v>01</v>
      </c>
      <c r="H505" s="2" t="s">
        <v>2451</v>
      </c>
      <c r="I505" s="2" t="s">
        <v>2451</v>
      </c>
      <c r="J505" s="82" t="str">
        <f t="shared" si="18"/>
        <v/>
      </c>
      <c r="K505" s="34"/>
      <c r="L505" s="34"/>
      <c r="M505" s="34"/>
      <c r="N505" s="34"/>
      <c r="O505" s="34"/>
      <c r="P505" s="34">
        <v>88</v>
      </c>
      <c r="Q505" s="34" t="s">
        <v>171</v>
      </c>
      <c r="R505" s="34" t="s">
        <v>270</v>
      </c>
      <c r="S505" s="34" t="s">
        <v>158</v>
      </c>
      <c r="T505" s="34" t="s">
        <v>270</v>
      </c>
      <c r="U505" s="34" t="s">
        <v>158</v>
      </c>
      <c r="V505" s="2" t="str">
        <f t="shared" si="19"/>
        <v>('AL_G_D',NULL,'AL_G_D_01','2022','03','01','몸체와 다른 재질로서 몸체와 분리가 불가능한 경우','몸체와 다른 재질로서 몸체와 분리가 불가능한 경우','N','N','N','N','N','N','88','Y','SYSTEM',NOW(),'SYSTEM',NOW()),</v>
      </c>
    </row>
    <row r="506" spans="1:22" s="26" customFormat="1" x14ac:dyDescent="0.35">
      <c r="A506" s="34">
        <v>89</v>
      </c>
      <c r="B506" s="34" t="s">
        <v>868</v>
      </c>
      <c r="C506" s="2"/>
      <c r="D506" s="11" t="s">
        <v>2466</v>
      </c>
      <c r="E506" s="34">
        <v>2022</v>
      </c>
      <c r="F506" s="11" t="s">
        <v>2379</v>
      </c>
      <c r="G506" s="82" t="str">
        <f t="shared" si="17"/>
        <v>05</v>
      </c>
      <c r="H506" s="2" t="s">
        <v>2456</v>
      </c>
      <c r="I506" s="2" t="s">
        <v>2456</v>
      </c>
      <c r="J506" s="82" t="str">
        <f t="shared" si="18"/>
        <v/>
      </c>
      <c r="K506" s="34"/>
      <c r="L506" s="34"/>
      <c r="M506" s="34"/>
      <c r="N506" s="34"/>
      <c r="O506" s="34"/>
      <c r="P506" s="34">
        <v>89</v>
      </c>
      <c r="Q506" s="34" t="s">
        <v>171</v>
      </c>
      <c r="R506" s="34" t="s">
        <v>270</v>
      </c>
      <c r="S506" s="34" t="s">
        <v>158</v>
      </c>
      <c r="T506" s="34" t="s">
        <v>270</v>
      </c>
      <c r="U506" s="34" t="s">
        <v>158</v>
      </c>
      <c r="V506" s="2" t="str">
        <f t="shared" si="19"/>
        <v>('GROUP_ID',NULL,'SY','2022','03','05','일반 발포합성수지 단일·복합재질','일반 발포합성수지 단일·복합재질','N','N','N','N','N','N','89','Y','SYSTEM',NOW(),'SYSTEM',NOW()),</v>
      </c>
    </row>
    <row r="507" spans="1:22" s="26" customFormat="1" x14ac:dyDescent="0.35">
      <c r="A507" s="34">
        <v>90</v>
      </c>
      <c r="B507" s="11" t="s">
        <v>2466</v>
      </c>
      <c r="C507" s="2"/>
      <c r="D507" s="82" t="str">
        <f t="shared" si="20"/>
        <v>SY_B</v>
      </c>
      <c r="E507" s="34">
        <v>2022</v>
      </c>
      <c r="F507" s="11" t="s">
        <v>2379</v>
      </c>
      <c r="G507" s="82" t="str">
        <f t="shared" si="17"/>
        <v>01</v>
      </c>
      <c r="H507" s="2" t="s">
        <v>2413</v>
      </c>
      <c r="I507" s="2" t="s">
        <v>2413</v>
      </c>
      <c r="J507" s="82" t="str">
        <f t="shared" si="18"/>
        <v/>
      </c>
      <c r="K507" s="34"/>
      <c r="L507" s="34"/>
      <c r="M507" s="34"/>
      <c r="N507" s="34"/>
      <c r="O507" s="34"/>
      <c r="P507" s="34">
        <v>90</v>
      </c>
      <c r="Q507" s="34" t="s">
        <v>171</v>
      </c>
      <c r="R507" s="34" t="s">
        <v>270</v>
      </c>
      <c r="S507" s="34" t="s">
        <v>158</v>
      </c>
      <c r="T507" s="34" t="s">
        <v>270</v>
      </c>
      <c r="U507" s="34" t="s">
        <v>158</v>
      </c>
      <c r="V507" s="2" t="str">
        <f t="shared" si="19"/>
        <v>('SY',NULL,'SY_B','2022','03','01','몸체','몸체','N','N','N','N','N','N','90','Y','SYSTEM',NOW(),'SYSTEM',NOW()),</v>
      </c>
    </row>
    <row r="508" spans="1:22" s="26" customFormat="1" x14ac:dyDescent="0.35">
      <c r="A508" s="34">
        <v>91</v>
      </c>
      <c r="B508" s="11" t="s">
        <v>2587</v>
      </c>
      <c r="C508" s="2"/>
      <c r="D508" s="11" t="s">
        <v>2588</v>
      </c>
      <c r="E508" s="34">
        <v>2022</v>
      </c>
      <c r="F508" s="11" t="s">
        <v>2379</v>
      </c>
      <c r="G508" s="82" t="str">
        <f t="shared" si="17"/>
        <v>B</v>
      </c>
      <c r="H508" s="2" t="s">
        <v>2414</v>
      </c>
      <c r="I508" s="2" t="s">
        <v>2414</v>
      </c>
      <c r="J508" s="82" t="str">
        <f t="shared" si="18"/>
        <v/>
      </c>
      <c r="K508" s="34"/>
      <c r="L508" s="34"/>
      <c r="M508" s="34"/>
      <c r="N508" s="34"/>
      <c r="O508" s="34"/>
      <c r="P508" s="34">
        <v>91</v>
      </c>
      <c r="Q508" s="34" t="s">
        <v>171</v>
      </c>
      <c r="R508" s="34" t="s">
        <v>270</v>
      </c>
      <c r="S508" s="34" t="s">
        <v>158</v>
      </c>
      <c r="T508" s="34" t="s">
        <v>270</v>
      </c>
      <c r="U508" s="34" t="s">
        <v>158</v>
      </c>
      <c r="V508" s="2" t="str">
        <f t="shared" si="19"/>
        <v>('SY_B',NULL,'SY_B_B','2022','03','B','우수','우수','N','N','N','N','N','N','91','Y','SYSTEM',NOW(),'SYSTEM',NOW()),</v>
      </c>
    </row>
    <row r="509" spans="1:22" s="26" customFormat="1" x14ac:dyDescent="0.35">
      <c r="A509" s="34">
        <v>92</v>
      </c>
      <c r="B509" s="11" t="s">
        <v>2587</v>
      </c>
      <c r="C509" s="2"/>
      <c r="D509" s="11" t="s">
        <v>2589</v>
      </c>
      <c r="E509" s="34">
        <v>2022</v>
      </c>
      <c r="F509" s="11" t="s">
        <v>2379</v>
      </c>
      <c r="G509" s="82" t="str">
        <f t="shared" si="17"/>
        <v>C</v>
      </c>
      <c r="H509" s="2" t="s">
        <v>2415</v>
      </c>
      <c r="I509" s="2" t="s">
        <v>2415</v>
      </c>
      <c r="J509" s="82" t="str">
        <f t="shared" si="18"/>
        <v/>
      </c>
      <c r="K509" s="34"/>
      <c r="L509" s="34"/>
      <c r="M509" s="34"/>
      <c r="N509" s="34"/>
      <c r="O509" s="34"/>
      <c r="P509" s="34">
        <v>92</v>
      </c>
      <c r="Q509" s="34" t="s">
        <v>171</v>
      </c>
      <c r="R509" s="34" t="s">
        <v>270</v>
      </c>
      <c r="S509" s="34" t="s">
        <v>158</v>
      </c>
      <c r="T509" s="34" t="s">
        <v>270</v>
      </c>
      <c r="U509" s="34" t="s">
        <v>158</v>
      </c>
      <c r="V509" s="2" t="str">
        <f t="shared" si="19"/>
        <v>('SY_B',NULL,'SY_B_C','2022','03','C','보통','보통','N','N','N','N','N','N','92','Y','SYSTEM',NOW(),'SYSTEM',NOW()),</v>
      </c>
    </row>
    <row r="510" spans="1:22" s="26" customFormat="1" x14ac:dyDescent="0.35">
      <c r="A510" s="34">
        <v>93</v>
      </c>
      <c r="B510" s="11" t="s">
        <v>2587</v>
      </c>
      <c r="C510" s="2"/>
      <c r="D510" s="11" t="s">
        <v>2590</v>
      </c>
      <c r="E510" s="34">
        <v>2022</v>
      </c>
      <c r="F510" s="11" t="s">
        <v>2379</v>
      </c>
      <c r="G510" s="82" t="str">
        <f t="shared" si="17"/>
        <v>D</v>
      </c>
      <c r="H510" s="2" t="s">
        <v>2416</v>
      </c>
      <c r="I510" s="2" t="s">
        <v>2416</v>
      </c>
      <c r="J510" s="82" t="str">
        <f t="shared" si="18"/>
        <v/>
      </c>
      <c r="K510" s="34"/>
      <c r="L510" s="34"/>
      <c r="M510" s="34"/>
      <c r="N510" s="34"/>
      <c r="O510" s="34"/>
      <c r="P510" s="34">
        <v>93</v>
      </c>
      <c r="Q510" s="34" t="s">
        <v>171</v>
      </c>
      <c r="R510" s="34" t="s">
        <v>270</v>
      </c>
      <c r="S510" s="34" t="s">
        <v>158</v>
      </c>
      <c r="T510" s="34" t="s">
        <v>270</v>
      </c>
      <c r="U510" s="34" t="s">
        <v>158</v>
      </c>
      <c r="V510" s="2" t="str">
        <f t="shared" si="19"/>
        <v>('SY_B',NULL,'SY_B_D','2022','03','D','어려움','어려움','N','N','N','N','N','N','93','Y','SYSTEM',NOW(),'SYSTEM',NOW()),</v>
      </c>
    </row>
    <row r="511" spans="1:22" s="26" customFormat="1" x14ac:dyDescent="0.35">
      <c r="A511" s="34">
        <v>94</v>
      </c>
      <c r="B511" s="11" t="s">
        <v>2588</v>
      </c>
      <c r="C511" s="2"/>
      <c r="D511" s="11" t="s">
        <v>2591</v>
      </c>
      <c r="E511" s="34">
        <v>2022</v>
      </c>
      <c r="F511" s="11" t="s">
        <v>2379</v>
      </c>
      <c r="G511" s="82" t="str">
        <f t="shared" si="17"/>
        <v>01</v>
      </c>
      <c r="H511" s="2" t="s">
        <v>2457</v>
      </c>
      <c r="I511" s="2" t="s">
        <v>2457</v>
      </c>
      <c r="J511" s="82" t="str">
        <f t="shared" si="18"/>
        <v>Y</v>
      </c>
      <c r="K511" s="34"/>
      <c r="L511" s="34"/>
      <c r="M511" s="34"/>
      <c r="N511" s="34"/>
      <c r="O511" s="34"/>
      <c r="P511" s="34">
        <v>94</v>
      </c>
      <c r="Q511" s="34" t="s">
        <v>171</v>
      </c>
      <c r="R511" s="34" t="s">
        <v>270</v>
      </c>
      <c r="S511" s="34" t="s">
        <v>158</v>
      </c>
      <c r="T511" s="34" t="s">
        <v>270</v>
      </c>
      <c r="U511" s="34" t="s">
        <v>158</v>
      </c>
      <c r="V511" s="2" t="str">
        <f t="shared" si="19"/>
        <v>('SY_B_B',NULL,'SY_B_B_01','2022','03','01','백색 단일재질','백색 단일재질','Y','N','N','N','N','N','94','Y','SYSTEM',NOW(),'SYSTEM',NOW()),</v>
      </c>
    </row>
    <row r="512" spans="1:22" s="26" customFormat="1" x14ac:dyDescent="0.35">
      <c r="A512" s="34">
        <v>95</v>
      </c>
      <c r="B512" s="11" t="s">
        <v>2589</v>
      </c>
      <c r="C512" s="2"/>
      <c r="D512" s="11" t="s">
        <v>2592</v>
      </c>
      <c r="E512" s="34">
        <v>2022</v>
      </c>
      <c r="F512" s="11" t="s">
        <v>2379</v>
      </c>
      <c r="G512" s="82" t="str">
        <f t="shared" si="17"/>
        <v>01</v>
      </c>
      <c r="H512" s="2" t="s">
        <v>2458</v>
      </c>
      <c r="I512" s="2" t="s">
        <v>2458</v>
      </c>
      <c r="J512" s="82" t="str">
        <f t="shared" si="18"/>
        <v>Y</v>
      </c>
      <c r="K512" s="34"/>
      <c r="L512" s="34"/>
      <c r="M512" s="34"/>
      <c r="N512" s="34"/>
      <c r="O512" s="34"/>
      <c r="P512" s="34">
        <v>95</v>
      </c>
      <c r="Q512" s="34" t="s">
        <v>171</v>
      </c>
      <c r="R512" s="34" t="s">
        <v>270</v>
      </c>
      <c r="S512" s="34" t="s">
        <v>158</v>
      </c>
      <c r="T512" s="34" t="s">
        <v>270</v>
      </c>
      <c r="U512" s="34" t="s">
        <v>158</v>
      </c>
      <c r="V512" s="2" t="str">
        <f t="shared" si="19"/>
        <v>('SY_B_C',NULL,'SY_B_C_01','2022','03','01','검은색 EPE,EPP 재질은 보통 등급','검은색 EPE,EPP 재질은 보통 등급','Y','N','N','N','N','N','95','Y','SYSTEM',NOW(),'SYSTEM',NOW()),</v>
      </c>
    </row>
    <row r="513" spans="1:22" s="26" customFormat="1" x14ac:dyDescent="0.35">
      <c r="A513" s="34">
        <v>96</v>
      </c>
      <c r="B513" s="11" t="s">
        <v>2589</v>
      </c>
      <c r="C513" s="2"/>
      <c r="D513" s="11" t="s">
        <v>2593</v>
      </c>
      <c r="E513" s="34">
        <v>2022</v>
      </c>
      <c r="F513" s="11" t="s">
        <v>2379</v>
      </c>
      <c r="G513" s="82" t="str">
        <f t="shared" si="17"/>
        <v>99</v>
      </c>
      <c r="H513" s="2" t="s">
        <v>2423</v>
      </c>
      <c r="I513" s="2" t="s">
        <v>2423</v>
      </c>
      <c r="J513" s="82" t="str">
        <f t="shared" si="18"/>
        <v>Y</v>
      </c>
      <c r="K513" s="34"/>
      <c r="L513" s="34"/>
      <c r="M513" s="34"/>
      <c r="N513" s="34"/>
      <c r="O513" s="34"/>
      <c r="P513" s="34">
        <v>96</v>
      </c>
      <c r="Q513" s="34" t="s">
        <v>171</v>
      </c>
      <c r="R513" s="34" t="s">
        <v>270</v>
      </c>
      <c r="S513" s="34" t="s">
        <v>158</v>
      </c>
      <c r="T513" s="34" t="s">
        <v>270</v>
      </c>
      <c r="U513" s="34" t="s">
        <v>158</v>
      </c>
      <c r="V513" s="2" t="str">
        <f t="shared" si="19"/>
        <v>('SY_B_C',NULL,'SY_B_C_99','2022','03','99','그 외','그 외','Y','N','N','N','N','N','96','Y','SYSTEM',NOW(),'SYSTEM',NOW()),</v>
      </c>
    </row>
    <row r="514" spans="1:22" s="26" customFormat="1" x14ac:dyDescent="0.35">
      <c r="A514" s="34">
        <v>97</v>
      </c>
      <c r="B514" s="11" t="s">
        <v>2590</v>
      </c>
      <c r="C514" s="2"/>
      <c r="D514" s="11" t="s">
        <v>2594</v>
      </c>
      <c r="E514" s="34">
        <v>2022</v>
      </c>
      <c r="F514" s="11" t="s">
        <v>2379</v>
      </c>
      <c r="G514" s="82" t="str">
        <f t="shared" si="17"/>
        <v>01</v>
      </c>
      <c r="H514" s="2" t="s">
        <v>2459</v>
      </c>
      <c r="I514" s="2" t="s">
        <v>2459</v>
      </c>
      <c r="J514" s="82" t="str">
        <f t="shared" si="18"/>
        <v/>
      </c>
      <c r="K514" s="34"/>
      <c r="L514" s="34"/>
      <c r="M514" s="34"/>
      <c r="N514" s="34"/>
      <c r="O514" s="34"/>
      <c r="P514" s="34">
        <v>97</v>
      </c>
      <c r="Q514" s="34" t="s">
        <v>171</v>
      </c>
      <c r="R514" s="34" t="s">
        <v>270</v>
      </c>
      <c r="S514" s="34" t="s">
        <v>158</v>
      </c>
      <c r="T514" s="34" t="s">
        <v>270</v>
      </c>
      <c r="U514" s="34" t="s">
        <v>158</v>
      </c>
      <c r="V514" s="2" t="str">
        <f t="shared" si="19"/>
        <v>('SY_B_D',NULL,'SY_B_D_01','2022','03','01','복함재질 구조 (기타 재질과의 조합 포함_ 로써 발포합성수지와 기타재질의 분리가 불가능한 경우','복함재질 구조 (기타 재질과의 조합 포함_ 로써 발포합성수지와 기타재질의 분리가 불가능한 경우','N','N','N','N','N','N','97','Y','SYSTEM',NOW(),'SYSTEM',NOW()),</v>
      </c>
    </row>
    <row r="515" spans="1:22" s="26" customFormat="1" x14ac:dyDescent="0.35">
      <c r="A515" s="34">
        <v>98</v>
      </c>
      <c r="B515" s="11" t="s">
        <v>2590</v>
      </c>
      <c r="C515" s="2"/>
      <c r="D515" s="11" t="s">
        <v>2595</v>
      </c>
      <c r="E515" s="34">
        <v>2022</v>
      </c>
      <c r="F515" s="11" t="s">
        <v>2379</v>
      </c>
      <c r="G515" s="82" t="str">
        <f t="shared" si="17"/>
        <v>02</v>
      </c>
      <c r="H515" s="2" t="s">
        <v>2460</v>
      </c>
      <c r="I515" s="2" t="s">
        <v>2460</v>
      </c>
      <c r="J515" s="82" t="str">
        <f t="shared" si="18"/>
        <v/>
      </c>
      <c r="K515" s="34"/>
      <c r="L515" s="82"/>
      <c r="M515" s="34"/>
      <c r="N515" s="34"/>
      <c r="O515" s="34"/>
      <c r="P515" s="34">
        <v>98</v>
      </c>
      <c r="Q515" s="34" t="s">
        <v>171</v>
      </c>
      <c r="R515" s="34" t="s">
        <v>270</v>
      </c>
      <c r="S515" s="34" t="s">
        <v>158</v>
      </c>
      <c r="T515" s="34" t="s">
        <v>270</v>
      </c>
      <c r="U515" s="34" t="s">
        <v>158</v>
      </c>
      <c r="V515" s="2" t="str">
        <f t="shared" si="19"/>
        <v>('SY_B_D',NULL,'SY_B_D_02','2022','03','02','백색 이외의 색상(검은색 EPE,EPP 재질 제외) ','백색 이외의 색상(검은색 EPE,EPP 재질 제외) ','N','N','N','N','N','N','98','Y','SYSTEM',NOW(),'SYSTEM',NOW()),</v>
      </c>
    </row>
    <row r="516" spans="1:22" s="26" customFormat="1" x14ac:dyDescent="0.35">
      <c r="A516" s="34">
        <v>99</v>
      </c>
      <c r="B516" s="11" t="s">
        <v>2466</v>
      </c>
      <c r="C516" s="2"/>
      <c r="D516" s="82" t="str">
        <f t="shared" si="20"/>
        <v>SY_C</v>
      </c>
      <c r="E516" s="34">
        <v>2022</v>
      </c>
      <c r="F516" s="11" t="s">
        <v>2379</v>
      </c>
      <c r="G516" s="82" t="str">
        <f t="shared" si="17"/>
        <v>04</v>
      </c>
      <c r="H516" s="2" t="s">
        <v>2461</v>
      </c>
      <c r="I516" s="2" t="s">
        <v>2461</v>
      </c>
      <c r="J516" s="82" t="str">
        <f t="shared" si="18"/>
        <v/>
      </c>
      <c r="K516" s="34"/>
      <c r="L516" s="34"/>
      <c r="M516" s="34"/>
      <c r="N516" s="34"/>
      <c r="O516" s="34"/>
      <c r="P516" s="34">
        <v>99</v>
      </c>
      <c r="Q516" s="34" t="s">
        <v>171</v>
      </c>
      <c r="R516" s="34" t="s">
        <v>270</v>
      </c>
      <c r="S516" s="34" t="s">
        <v>158</v>
      </c>
      <c r="T516" s="34" t="s">
        <v>270</v>
      </c>
      <c r="U516" s="34" t="s">
        <v>158</v>
      </c>
      <c r="V516" s="2" t="str">
        <f t="shared" si="19"/>
        <v>('SY',NULL,'SY_C','2022','03','04','라벨, 마개 및 잡자재','라벨, 마개 및 잡자재','N','N','N','N','N','N','99','Y','SYSTEM',NOW(),'SYSTEM',NOW()),</v>
      </c>
    </row>
    <row r="517" spans="1:22" s="26" customFormat="1" x14ac:dyDescent="0.35">
      <c r="A517" s="34">
        <v>100</v>
      </c>
      <c r="B517" s="11" t="s">
        <v>2606</v>
      </c>
      <c r="C517" s="2"/>
      <c r="D517" s="11" t="s">
        <v>2607</v>
      </c>
      <c r="E517" s="34">
        <v>2022</v>
      </c>
      <c r="F517" s="11" t="s">
        <v>2379</v>
      </c>
      <c r="G517" s="82" t="str">
        <f t="shared" si="17"/>
        <v>B</v>
      </c>
      <c r="H517" s="2" t="s">
        <v>2414</v>
      </c>
      <c r="I517" s="2" t="s">
        <v>2414</v>
      </c>
      <c r="J517" s="82" t="str">
        <f t="shared" si="18"/>
        <v/>
      </c>
      <c r="K517" s="34"/>
      <c r="L517" s="34"/>
      <c r="M517" s="34"/>
      <c r="N517" s="34"/>
      <c r="O517" s="34"/>
      <c r="P517" s="34">
        <v>100</v>
      </c>
      <c r="Q517" s="34" t="s">
        <v>171</v>
      </c>
      <c r="R517" s="34" t="s">
        <v>270</v>
      </c>
      <c r="S517" s="34" t="s">
        <v>158</v>
      </c>
      <c r="T517" s="34" t="s">
        <v>270</v>
      </c>
      <c r="U517" s="34" t="s">
        <v>158</v>
      </c>
      <c r="V517" s="2" t="str">
        <f t="shared" si="19"/>
        <v>('SY_C',NULL,'SY_C_B','2022','03','B','우수','우수','N','N','N','N','N','N','100','Y','SYSTEM',NOW(),'SYSTEM',NOW()),</v>
      </c>
    </row>
    <row r="518" spans="1:22" s="26" customFormat="1" x14ac:dyDescent="0.35">
      <c r="A518" s="34">
        <v>101</v>
      </c>
      <c r="B518" s="11" t="s">
        <v>2606</v>
      </c>
      <c r="C518" s="2"/>
      <c r="D518" s="11" t="s">
        <v>2608</v>
      </c>
      <c r="E518" s="34">
        <v>2022</v>
      </c>
      <c r="F518" s="11" t="s">
        <v>2379</v>
      </c>
      <c r="G518" s="82" t="str">
        <f t="shared" si="17"/>
        <v>C</v>
      </c>
      <c r="H518" s="2" t="s">
        <v>2415</v>
      </c>
      <c r="I518" s="2" t="s">
        <v>2415</v>
      </c>
      <c r="J518" s="82" t="str">
        <f t="shared" si="18"/>
        <v/>
      </c>
      <c r="K518" s="34"/>
      <c r="L518" s="34"/>
      <c r="M518" s="34"/>
      <c r="N518" s="34"/>
      <c r="O518" s="34"/>
      <c r="P518" s="34">
        <v>101</v>
      </c>
      <c r="Q518" s="34" t="s">
        <v>171</v>
      </c>
      <c r="R518" s="34" t="s">
        <v>270</v>
      </c>
      <c r="S518" s="34" t="s">
        <v>158</v>
      </c>
      <c r="T518" s="34" t="s">
        <v>270</v>
      </c>
      <c r="U518" s="34" t="s">
        <v>158</v>
      </c>
      <c r="V518" s="2" t="str">
        <f t="shared" si="19"/>
        <v>('SY_C',NULL,'SY_C_C','2022','03','C','보통','보통','N','N','N','N','N','N','101','Y','SYSTEM',NOW(),'SYSTEM',NOW()),</v>
      </c>
    </row>
    <row r="519" spans="1:22" s="26" customFormat="1" x14ac:dyDescent="0.35">
      <c r="A519" s="34">
        <v>102</v>
      </c>
      <c r="B519" s="11" t="s">
        <v>2606</v>
      </c>
      <c r="C519" s="2"/>
      <c r="D519" s="11" t="s">
        <v>2609</v>
      </c>
      <c r="E519" s="34">
        <v>2022</v>
      </c>
      <c r="F519" s="11" t="s">
        <v>2379</v>
      </c>
      <c r="G519" s="82" t="str">
        <f t="shared" si="17"/>
        <v>D</v>
      </c>
      <c r="H519" s="2" t="s">
        <v>2416</v>
      </c>
      <c r="I519" s="2" t="s">
        <v>2416</v>
      </c>
      <c r="J519" s="82" t="str">
        <f t="shared" si="18"/>
        <v/>
      </c>
      <c r="K519" s="34"/>
      <c r="L519" s="34"/>
      <c r="M519" s="34"/>
      <c r="N519" s="34"/>
      <c r="O519" s="34"/>
      <c r="P519" s="34">
        <v>102</v>
      </c>
      <c r="Q519" s="34" t="s">
        <v>171</v>
      </c>
      <c r="R519" s="34" t="s">
        <v>270</v>
      </c>
      <c r="S519" s="34" t="s">
        <v>158</v>
      </c>
      <c r="T519" s="34" t="s">
        <v>270</v>
      </c>
      <c r="U519" s="34" t="s">
        <v>158</v>
      </c>
      <c r="V519" s="2" t="str">
        <f t="shared" si="19"/>
        <v>('SY_C',NULL,'SY_C_D','2022','03','D','어려움','어려움','N','N','N','N','N','N','102','Y','SYSTEM',NOW(),'SYSTEM',NOW()),</v>
      </c>
    </row>
    <row r="520" spans="1:22" s="26" customFormat="1" x14ac:dyDescent="0.35">
      <c r="A520" s="34">
        <v>103</v>
      </c>
      <c r="B520" s="11" t="s">
        <v>2607</v>
      </c>
      <c r="C520" s="2"/>
      <c r="D520" s="11" t="s">
        <v>2610</v>
      </c>
      <c r="E520" s="34">
        <v>2022</v>
      </c>
      <c r="F520" s="11" t="s">
        <v>2379</v>
      </c>
      <c r="G520" s="82" t="str">
        <f t="shared" si="17"/>
        <v>01</v>
      </c>
      <c r="H520" s="2" t="s">
        <v>2452</v>
      </c>
      <c r="I520" s="2" t="s">
        <v>2452</v>
      </c>
      <c r="J520" s="82" t="str">
        <f t="shared" si="18"/>
        <v>Y</v>
      </c>
      <c r="K520" s="34"/>
      <c r="L520" s="34"/>
      <c r="M520" s="34"/>
      <c r="N520" s="34"/>
      <c r="O520" s="34"/>
      <c r="P520" s="34">
        <v>103</v>
      </c>
      <c r="Q520" s="34" t="s">
        <v>171</v>
      </c>
      <c r="R520" s="34" t="s">
        <v>270</v>
      </c>
      <c r="S520" s="34" t="s">
        <v>158</v>
      </c>
      <c r="T520" s="34" t="s">
        <v>270</v>
      </c>
      <c r="U520" s="34" t="s">
        <v>158</v>
      </c>
      <c r="V520" s="2" t="str">
        <f t="shared" si="19"/>
        <v>('SY_C_B',NULL,'SY_C_B_01','2022','03','01','몸체와 동일한 재질','몸체와 동일한 재질','Y','N','N','N','N','N','103','Y','SYSTEM',NOW(),'SYSTEM',NOW()),</v>
      </c>
    </row>
    <row r="521" spans="1:22" s="26" customFormat="1" x14ac:dyDescent="0.35">
      <c r="A521" s="34">
        <v>104</v>
      </c>
      <c r="B521" s="11" t="s">
        <v>2607</v>
      </c>
      <c r="C521" s="2"/>
      <c r="D521" s="11" t="s">
        <v>2611</v>
      </c>
      <c r="E521" s="34">
        <v>2022</v>
      </c>
      <c r="F521" s="11" t="s">
        <v>2379</v>
      </c>
      <c r="G521" s="82" t="str">
        <f t="shared" si="17"/>
        <v>02</v>
      </c>
      <c r="H521" s="2" t="s">
        <v>2462</v>
      </c>
      <c r="I521" s="2" t="s">
        <v>2462</v>
      </c>
      <c r="J521" s="82" t="str">
        <f t="shared" si="18"/>
        <v>Y</v>
      </c>
      <c r="K521" s="34"/>
      <c r="L521" s="34" t="s">
        <v>29</v>
      </c>
      <c r="M521" s="34"/>
      <c r="N521" s="34"/>
      <c r="O521" s="34"/>
      <c r="P521" s="34">
        <v>104</v>
      </c>
      <c r="Q521" s="34" t="s">
        <v>171</v>
      </c>
      <c r="R521" s="34" t="s">
        <v>270</v>
      </c>
      <c r="S521" s="34" t="s">
        <v>158</v>
      </c>
      <c r="T521" s="34" t="s">
        <v>270</v>
      </c>
      <c r="U521" s="34" t="s">
        <v>158</v>
      </c>
      <c r="V521" s="2" t="str">
        <f t="shared" si="19"/>
        <v>('SY_C_B',NULL,'SY_C_B_02','2022','03','02','몸체와 다른 재질로서 몸체와 분리 가능하고 소비자가 분리배출하도록 유도하는 문구등을 표시한 경우','몸체와 다른 재질로서 몸체와 분리 가능하고 소비자가 분리배출하도록 유도하는 문구등을 표시한 경우','Y','N','Y','N','N','N','104','Y','SYSTEM',NOW(),'SYSTEM',NOW()),</v>
      </c>
    </row>
    <row r="522" spans="1:22" s="26" customFormat="1" x14ac:dyDescent="0.35">
      <c r="A522" s="34">
        <v>105</v>
      </c>
      <c r="B522" s="11" t="s">
        <v>2608</v>
      </c>
      <c r="C522" s="2"/>
      <c r="D522" s="11" t="s">
        <v>2612</v>
      </c>
      <c r="E522" s="34">
        <v>2022</v>
      </c>
      <c r="F522" s="11" t="s">
        <v>2379</v>
      </c>
      <c r="G522" s="82" t="str">
        <f t="shared" si="17"/>
        <v>99</v>
      </c>
      <c r="H522" s="2" t="s">
        <v>2423</v>
      </c>
      <c r="I522" s="2" t="s">
        <v>2423</v>
      </c>
      <c r="J522" s="82" t="str">
        <f t="shared" si="18"/>
        <v>Y</v>
      </c>
      <c r="K522" s="34"/>
      <c r="L522" s="82"/>
      <c r="M522" s="34"/>
      <c r="N522" s="34"/>
      <c r="O522" s="34"/>
      <c r="P522" s="34">
        <v>105</v>
      </c>
      <c r="Q522" s="34" t="s">
        <v>171</v>
      </c>
      <c r="R522" s="34" t="s">
        <v>270</v>
      </c>
      <c r="S522" s="34" t="s">
        <v>158</v>
      </c>
      <c r="T522" s="34" t="s">
        <v>270</v>
      </c>
      <c r="U522" s="34" t="s">
        <v>158</v>
      </c>
      <c r="V522" s="2" t="str">
        <f t="shared" si="19"/>
        <v>('SY_C_C',NULL,'SY_C_C_99','2022','03','99','그 외','그 외','Y','N','N','N','N','N','105','Y','SYSTEM',NOW(),'SYSTEM',NOW()),</v>
      </c>
    </row>
    <row r="523" spans="1:22" s="26" customFormat="1" x14ac:dyDescent="0.35">
      <c r="A523" s="34">
        <v>106</v>
      </c>
      <c r="B523" s="11" t="s">
        <v>2609</v>
      </c>
      <c r="C523" s="2"/>
      <c r="D523" s="11" t="s">
        <v>2613</v>
      </c>
      <c r="E523" s="34">
        <v>2022</v>
      </c>
      <c r="F523" s="11" t="s">
        <v>2379</v>
      </c>
      <c r="G523" s="82" t="str">
        <f t="shared" si="17"/>
        <v>01</v>
      </c>
      <c r="H523" s="2" t="s">
        <v>2463</v>
      </c>
      <c r="I523" s="2" t="s">
        <v>2463</v>
      </c>
      <c r="J523" s="82" t="str">
        <f t="shared" si="18"/>
        <v/>
      </c>
      <c r="K523" s="34"/>
      <c r="L523" s="34"/>
      <c r="M523" s="34"/>
      <c r="N523" s="34"/>
      <c r="O523" s="34"/>
      <c r="P523" s="34">
        <v>106</v>
      </c>
      <c r="Q523" s="34" t="s">
        <v>171</v>
      </c>
      <c r="R523" s="34" t="s">
        <v>270</v>
      </c>
      <c r="S523" s="34" t="s">
        <v>158</v>
      </c>
      <c r="T523" s="34" t="s">
        <v>270</v>
      </c>
      <c r="U523" s="34" t="s">
        <v>158</v>
      </c>
      <c r="V523" s="2" t="str">
        <f t="shared" si="19"/>
        <v>('SY_C_D',NULL,'SY_C_D_01','2022','03','01','몸체에 직접 임쇄','몸체에 직접 임쇄','N','N','N','N','N','N','106','Y','SYSTEM',NOW(),'SYSTEM',NOW()),</v>
      </c>
    </row>
    <row r="524" spans="1:22" s="26" customFormat="1" x14ac:dyDescent="0.35">
      <c r="A524" s="34">
        <v>107</v>
      </c>
      <c r="B524" s="11" t="s">
        <v>2609</v>
      </c>
      <c r="C524" s="2"/>
      <c r="D524" s="11" t="s">
        <v>2614</v>
      </c>
      <c r="E524" s="34">
        <v>2022</v>
      </c>
      <c r="F524" s="11" t="s">
        <v>2379</v>
      </c>
      <c r="G524" s="82" t="str">
        <f t="shared" si="17"/>
        <v>02</v>
      </c>
      <c r="H524" s="2" t="s">
        <v>2464</v>
      </c>
      <c r="I524" s="2" t="s">
        <v>2464</v>
      </c>
      <c r="J524" s="82" t="str">
        <f t="shared" si="18"/>
        <v/>
      </c>
      <c r="K524" s="34"/>
      <c r="L524" s="82"/>
      <c r="M524" s="34"/>
      <c r="N524" s="34"/>
      <c r="O524" s="34"/>
      <c r="P524" s="34">
        <v>107</v>
      </c>
      <c r="Q524" s="34" t="s">
        <v>171</v>
      </c>
      <c r="R524" s="34" t="s">
        <v>270</v>
      </c>
      <c r="S524" s="34" t="s">
        <v>158</v>
      </c>
      <c r="T524" s="34" t="s">
        <v>270</v>
      </c>
      <c r="U524" s="34" t="s">
        <v>158</v>
      </c>
      <c r="V524" s="2" t="str">
        <f t="shared" si="19"/>
        <v>('SY_C_D',NULL,'SY_C_D_02','2022','03','02','몸체와 다른 재질로서 몸체와 분리 불가능한 경우','몸체와 다른 재질로서 몸체와 분리 불가능한 경우','N','N','N','N','N','N','107','Y','SYSTEM',NOW(),'SYSTEM',NOW()),</v>
      </c>
    </row>
    <row r="525" spans="1:22" s="26" customFormat="1" x14ac:dyDescent="0.35">
      <c r="A525" s="34">
        <v>108</v>
      </c>
      <c r="B525" s="11" t="s">
        <v>2609</v>
      </c>
      <c r="C525" s="2"/>
      <c r="D525" s="11" t="s">
        <v>2615</v>
      </c>
      <c r="E525" s="34">
        <v>2022</v>
      </c>
      <c r="F525" s="11" t="s">
        <v>2379</v>
      </c>
      <c r="G525" s="82" t="str">
        <f t="shared" si="17"/>
        <v>03</v>
      </c>
      <c r="H525" s="2" t="s">
        <v>2436</v>
      </c>
      <c r="I525" s="2" t="s">
        <v>2436</v>
      </c>
      <c r="J525" s="82" t="str">
        <f t="shared" si="18"/>
        <v/>
      </c>
      <c r="K525" s="34"/>
      <c r="L525" s="82"/>
      <c r="M525" s="34"/>
      <c r="N525" s="34"/>
      <c r="O525" s="34"/>
      <c r="P525" s="34">
        <v>108</v>
      </c>
      <c r="Q525" s="34" t="s">
        <v>171</v>
      </c>
      <c r="R525" s="34" t="s">
        <v>270</v>
      </c>
      <c r="S525" s="34" t="s">
        <v>158</v>
      </c>
      <c r="T525" s="34" t="s">
        <v>270</v>
      </c>
      <c r="U525" s="34" t="s">
        <v>158</v>
      </c>
      <c r="V525" s="2" t="str">
        <f t="shared" si="19"/>
        <v>('SY_C_D',NULL,'SY_C_D_03','2022','03','03','PVC 계열의 재질','PVC 계열의 재질','N','N','N','N','N','N','108','Y','SYSTEM',NOW(),'SYSTEM',NOW()),</v>
      </c>
    </row>
    <row r="526" spans="1:22" s="26" customFormat="1" x14ac:dyDescent="0.35">
      <c r="A526" s="34">
        <v>109</v>
      </c>
      <c r="B526" s="34" t="s">
        <v>868</v>
      </c>
      <c r="C526" s="2"/>
      <c r="D526" s="11" t="s">
        <v>2467</v>
      </c>
      <c r="E526" s="34">
        <v>2022</v>
      </c>
      <c r="F526" s="11" t="s">
        <v>2379</v>
      </c>
      <c r="G526" s="82" t="str">
        <f t="shared" si="17"/>
        <v>06</v>
      </c>
      <c r="H526" s="2" t="s">
        <v>2465</v>
      </c>
      <c r="I526" s="2" t="s">
        <v>2465</v>
      </c>
      <c r="J526" s="82" t="str">
        <f t="shared" si="18"/>
        <v/>
      </c>
      <c r="K526" s="34"/>
      <c r="L526" s="34"/>
      <c r="M526" s="34"/>
      <c r="N526" s="34"/>
      <c r="O526" s="34"/>
      <c r="P526" s="34">
        <v>109</v>
      </c>
      <c r="Q526" s="34" t="s">
        <v>171</v>
      </c>
      <c r="R526" s="34" t="s">
        <v>270</v>
      </c>
      <c r="S526" s="34" t="s">
        <v>158</v>
      </c>
      <c r="T526" s="34" t="s">
        <v>270</v>
      </c>
      <c r="U526" s="34" t="s">
        <v>158</v>
      </c>
      <c r="V526" s="2" t="str">
        <f t="shared" si="19"/>
        <v>('GROUP_ID',NULL,'PO','2022','03','06','폴리스티렌페이퍼(PSP)','폴리스티렌페이퍼(PSP)','N','N','N','N','N','N','109','Y','SYSTEM',NOW(),'SYSTEM',NOW()),</v>
      </c>
    </row>
    <row r="527" spans="1:22" s="26" customFormat="1" x14ac:dyDescent="0.35">
      <c r="A527" s="34">
        <v>110</v>
      </c>
      <c r="B527" s="11" t="s">
        <v>2467</v>
      </c>
      <c r="C527" s="2"/>
      <c r="D527" s="82" t="str">
        <f t="shared" si="20"/>
        <v>PO_B</v>
      </c>
      <c r="E527" s="34">
        <v>2022</v>
      </c>
      <c r="F527" s="11" t="s">
        <v>2379</v>
      </c>
      <c r="G527" s="82" t="str">
        <f t="shared" si="17"/>
        <v>01</v>
      </c>
      <c r="H527" s="2" t="s">
        <v>2413</v>
      </c>
      <c r="I527" s="2" t="s">
        <v>2413</v>
      </c>
      <c r="J527" s="82" t="str">
        <f t="shared" si="18"/>
        <v/>
      </c>
      <c r="K527" s="34"/>
      <c r="L527" s="34"/>
      <c r="M527" s="34"/>
      <c r="N527" s="34"/>
      <c r="O527" s="34"/>
      <c r="P527" s="34">
        <v>110</v>
      </c>
      <c r="Q527" s="34" t="s">
        <v>171</v>
      </c>
      <c r="R527" s="34" t="s">
        <v>270</v>
      </c>
      <c r="S527" s="34" t="s">
        <v>158</v>
      </c>
      <c r="T527" s="34" t="s">
        <v>270</v>
      </c>
      <c r="U527" s="34" t="s">
        <v>158</v>
      </c>
      <c r="V527" s="2" t="str">
        <f t="shared" si="19"/>
        <v>('PO',NULL,'PO_B','2022','03','01','몸체','몸체','N','N','N','N','N','N','110','Y','SYSTEM',NOW(),'SYSTEM',NOW()),</v>
      </c>
    </row>
    <row r="528" spans="1:22" s="26" customFormat="1" x14ac:dyDescent="0.35">
      <c r="A528" s="34">
        <v>111</v>
      </c>
      <c r="B528" s="11" t="s">
        <v>2616</v>
      </c>
      <c r="C528" s="2"/>
      <c r="D528" s="11" t="s">
        <v>2617</v>
      </c>
      <c r="E528" s="34">
        <v>2022</v>
      </c>
      <c r="F528" s="11" t="s">
        <v>2379</v>
      </c>
      <c r="G528" s="82" t="str">
        <f t="shared" si="17"/>
        <v>B</v>
      </c>
      <c r="H528" s="2" t="s">
        <v>2414</v>
      </c>
      <c r="I528" s="2" t="s">
        <v>2414</v>
      </c>
      <c r="J528" s="82" t="str">
        <f t="shared" si="18"/>
        <v/>
      </c>
      <c r="K528" s="34"/>
      <c r="L528" s="34"/>
      <c r="M528" s="34"/>
      <c r="N528" s="34"/>
      <c r="O528" s="34"/>
      <c r="P528" s="34">
        <v>111</v>
      </c>
      <c r="Q528" s="34" t="s">
        <v>171</v>
      </c>
      <c r="R528" s="34" t="s">
        <v>270</v>
      </c>
      <c r="S528" s="34" t="s">
        <v>158</v>
      </c>
      <c r="T528" s="34" t="s">
        <v>270</v>
      </c>
      <c r="U528" s="34" t="s">
        <v>158</v>
      </c>
      <c r="V528" s="2" t="str">
        <f t="shared" si="19"/>
        <v>('PO_B',NULL,'PO_B_B','2022','03','B','우수','우수','N','N','N','N','N','N','111','Y','SYSTEM',NOW(),'SYSTEM',NOW()),</v>
      </c>
    </row>
    <row r="529" spans="1:22" s="26" customFormat="1" x14ac:dyDescent="0.35">
      <c r="A529" s="34">
        <v>112</v>
      </c>
      <c r="B529" s="11" t="s">
        <v>2616</v>
      </c>
      <c r="C529" s="2"/>
      <c r="D529" s="11" t="s">
        <v>2618</v>
      </c>
      <c r="E529" s="34">
        <v>2022</v>
      </c>
      <c r="F529" s="11" t="s">
        <v>2379</v>
      </c>
      <c r="G529" s="82" t="str">
        <f t="shared" si="17"/>
        <v>C</v>
      </c>
      <c r="H529" s="2" t="s">
        <v>2415</v>
      </c>
      <c r="I529" s="2" t="s">
        <v>2415</v>
      </c>
      <c r="J529" s="82" t="str">
        <f t="shared" si="18"/>
        <v/>
      </c>
      <c r="K529" s="34"/>
      <c r="L529" s="34"/>
      <c r="M529" s="34"/>
      <c r="N529" s="34"/>
      <c r="O529" s="34"/>
      <c r="P529" s="34">
        <v>112</v>
      </c>
      <c r="Q529" s="34" t="s">
        <v>171</v>
      </c>
      <c r="R529" s="34" t="s">
        <v>270</v>
      </c>
      <c r="S529" s="34" t="s">
        <v>158</v>
      </c>
      <c r="T529" s="34" t="s">
        <v>270</v>
      </c>
      <c r="U529" s="34" t="s">
        <v>158</v>
      </c>
      <c r="V529" s="2" t="str">
        <f t="shared" si="19"/>
        <v>('PO_B',NULL,'PO_B_C','2022','03','C','보통','보통','N','N','N','N','N','N','112','Y','SYSTEM',NOW(),'SYSTEM',NOW()),</v>
      </c>
    </row>
    <row r="530" spans="1:22" s="26" customFormat="1" x14ac:dyDescent="0.35">
      <c r="A530" s="34">
        <v>113</v>
      </c>
      <c r="B530" s="11" t="s">
        <v>2616</v>
      </c>
      <c r="C530" s="2"/>
      <c r="D530" s="11" t="s">
        <v>2619</v>
      </c>
      <c r="E530" s="34">
        <v>2022</v>
      </c>
      <c r="F530" s="11" t="s">
        <v>2379</v>
      </c>
      <c r="G530" s="82" t="str">
        <f t="shared" si="17"/>
        <v>D</v>
      </c>
      <c r="H530" s="2" t="s">
        <v>2416</v>
      </c>
      <c r="I530" s="2" t="s">
        <v>2416</v>
      </c>
      <c r="J530" s="82" t="str">
        <f t="shared" si="18"/>
        <v/>
      </c>
      <c r="K530" s="34"/>
      <c r="L530" s="34"/>
      <c r="M530" s="34"/>
      <c r="N530" s="34"/>
      <c r="O530" s="34"/>
      <c r="P530" s="34">
        <v>113</v>
      </c>
      <c r="Q530" s="34" t="s">
        <v>171</v>
      </c>
      <c r="R530" s="34" t="s">
        <v>270</v>
      </c>
      <c r="S530" s="34" t="s">
        <v>158</v>
      </c>
      <c r="T530" s="34" t="s">
        <v>270</v>
      </c>
      <c r="U530" s="34" t="s">
        <v>158</v>
      </c>
      <c r="V530" s="2" t="str">
        <f t="shared" si="19"/>
        <v>('PO_B',NULL,'PO_B_D','2022','03','D','어려움','어려움','N','N','N','N','N','N','113','Y','SYSTEM',NOW(),'SYSTEM',NOW()),</v>
      </c>
    </row>
    <row r="531" spans="1:22" s="26" customFormat="1" x14ac:dyDescent="0.35">
      <c r="A531" s="34">
        <v>114</v>
      </c>
      <c r="B531" s="11" t="s">
        <v>2617</v>
      </c>
      <c r="C531" s="2"/>
      <c r="D531" s="11" t="s">
        <v>2620</v>
      </c>
      <c r="E531" s="34">
        <v>2022</v>
      </c>
      <c r="F531" s="11" t="s">
        <v>2379</v>
      </c>
      <c r="G531" s="82" t="str">
        <f t="shared" si="17"/>
        <v>01</v>
      </c>
      <c r="H531" s="2" t="s">
        <v>2457</v>
      </c>
      <c r="I531" s="2" t="s">
        <v>2457</v>
      </c>
      <c r="J531" s="82" t="str">
        <f t="shared" si="18"/>
        <v>Y</v>
      </c>
      <c r="K531" s="34"/>
      <c r="L531" s="34"/>
      <c r="M531" s="34"/>
      <c r="N531" s="34"/>
      <c r="O531" s="34"/>
      <c r="P531" s="34">
        <v>114</v>
      </c>
      <c r="Q531" s="34" t="s">
        <v>171</v>
      </c>
      <c r="R531" s="34" t="s">
        <v>270</v>
      </c>
      <c r="S531" s="34" t="s">
        <v>158</v>
      </c>
      <c r="T531" s="34" t="s">
        <v>270</v>
      </c>
      <c r="U531" s="34" t="s">
        <v>158</v>
      </c>
      <c r="V531" s="2" t="str">
        <f t="shared" si="19"/>
        <v>('PO_B_B',NULL,'PO_B_B_01','2022','03','01','백색 단일재질','백색 단일재질','Y','N','N','N','N','N','114','Y','SYSTEM',NOW(),'SYSTEM',NOW()),</v>
      </c>
    </row>
    <row r="532" spans="1:22" s="26" customFormat="1" x14ac:dyDescent="0.35">
      <c r="A532" s="34">
        <v>115</v>
      </c>
      <c r="B532" s="11" t="s">
        <v>2618</v>
      </c>
      <c r="C532" s="2"/>
      <c r="D532" s="11" t="s">
        <v>2621</v>
      </c>
      <c r="E532" s="34">
        <v>2022</v>
      </c>
      <c r="F532" s="11" t="s">
        <v>2379</v>
      </c>
      <c r="G532" s="82" t="str">
        <f t="shared" si="17"/>
        <v>99</v>
      </c>
      <c r="H532" s="2" t="s">
        <v>2423</v>
      </c>
      <c r="I532" s="2" t="s">
        <v>2423</v>
      </c>
      <c r="J532" s="82" t="str">
        <f t="shared" si="18"/>
        <v>Y</v>
      </c>
      <c r="K532" s="34"/>
      <c r="L532" s="34"/>
      <c r="M532" s="34"/>
      <c r="N532" s="34"/>
      <c r="O532" s="34"/>
      <c r="P532" s="34">
        <v>115</v>
      </c>
      <c r="Q532" s="34" t="s">
        <v>171</v>
      </c>
      <c r="R532" s="34" t="s">
        <v>270</v>
      </c>
      <c r="S532" s="34" t="s">
        <v>158</v>
      </c>
      <c r="T532" s="34" t="s">
        <v>270</v>
      </c>
      <c r="U532" s="34" t="s">
        <v>158</v>
      </c>
      <c r="V532" s="2" t="str">
        <f t="shared" si="19"/>
        <v>('PO_B_C',NULL,'PO_B_C_99','2022','03','99','그 외','그 외','Y','N','N','N','N','N','115','Y','SYSTEM',NOW(),'SYSTEM',NOW()),</v>
      </c>
    </row>
    <row r="533" spans="1:22" s="26" customFormat="1" x14ac:dyDescent="0.35">
      <c r="A533" s="34">
        <v>116</v>
      </c>
      <c r="B533" s="11" t="s">
        <v>2619</v>
      </c>
      <c r="C533" s="2"/>
      <c r="D533" s="11" t="s">
        <v>2622</v>
      </c>
      <c r="E533" s="34">
        <v>2022</v>
      </c>
      <c r="F533" s="11" t="s">
        <v>2379</v>
      </c>
      <c r="G533" s="82" t="str">
        <f t="shared" si="17"/>
        <v>01</v>
      </c>
      <c r="H533" s="2" t="s">
        <v>2468</v>
      </c>
      <c r="I533" s="2" t="s">
        <v>2468</v>
      </c>
      <c r="J533" s="82" t="str">
        <f t="shared" si="18"/>
        <v/>
      </c>
      <c r="K533" s="34"/>
      <c r="L533" s="34"/>
      <c r="M533" s="34"/>
      <c r="N533" s="34"/>
      <c r="O533" s="34"/>
      <c r="P533" s="34">
        <v>116</v>
      </c>
      <c r="Q533" s="34" t="s">
        <v>171</v>
      </c>
      <c r="R533" s="34" t="s">
        <v>270</v>
      </c>
      <c r="S533" s="34" t="s">
        <v>158</v>
      </c>
      <c r="T533" s="34" t="s">
        <v>270</v>
      </c>
      <c r="U533" s="34" t="s">
        <v>158</v>
      </c>
      <c r="V533" s="2" t="str">
        <f t="shared" si="19"/>
        <v>('PO_B_D',NULL,'PO_B_D_01','2022','03','01','복함재질 구조 (기타 재질과의 조합 포함) 로써 PSP와 기타재질의 분리가 불가능한 경우','복함재질 구조 (기타 재질과의 조합 포함) 로써 PSP와 기타재질의 분리가 불가능한 경우','N','N','N','N','N','N','116','Y','SYSTEM',NOW(),'SYSTEM',NOW()),</v>
      </c>
    </row>
    <row r="534" spans="1:22" s="26" customFormat="1" x14ac:dyDescent="0.35">
      <c r="A534" s="34">
        <v>117</v>
      </c>
      <c r="B534" s="11" t="s">
        <v>2619</v>
      </c>
      <c r="C534" s="2"/>
      <c r="D534" s="11" t="s">
        <v>2623</v>
      </c>
      <c r="E534" s="34">
        <v>2022</v>
      </c>
      <c r="F534" s="11" t="s">
        <v>2379</v>
      </c>
      <c r="G534" s="82" t="str">
        <f t="shared" si="17"/>
        <v>02</v>
      </c>
      <c r="H534" s="2" t="s">
        <v>2469</v>
      </c>
      <c r="I534" s="2" t="s">
        <v>2469</v>
      </c>
      <c r="J534" s="82" t="str">
        <f t="shared" si="18"/>
        <v/>
      </c>
      <c r="K534" s="34"/>
      <c r="L534" s="34"/>
      <c r="M534" s="34"/>
      <c r="N534" s="34"/>
      <c r="O534" s="34"/>
      <c r="P534" s="34">
        <v>117</v>
      </c>
      <c r="Q534" s="34" t="s">
        <v>171</v>
      </c>
      <c r="R534" s="34" t="s">
        <v>270</v>
      </c>
      <c r="S534" s="34" t="s">
        <v>158</v>
      </c>
      <c r="T534" s="34" t="s">
        <v>270</v>
      </c>
      <c r="U534" s="34" t="s">
        <v>158</v>
      </c>
      <c r="V534" s="2" t="str">
        <f t="shared" si="19"/>
        <v>('PO_B_D',NULL,'PO_B_D_02','2022','03','02','백색 이외의 색상','백색 이외의 색상','N','N','N','N','N','N','117','Y','SYSTEM',NOW(),'SYSTEM',NOW()),</v>
      </c>
    </row>
    <row r="535" spans="1:22" s="26" customFormat="1" x14ac:dyDescent="0.35">
      <c r="A535" s="34">
        <v>118</v>
      </c>
      <c r="B535" s="11" t="s">
        <v>2467</v>
      </c>
      <c r="C535" s="2"/>
      <c r="D535" s="82" t="str">
        <f t="shared" si="20"/>
        <v>PO_C</v>
      </c>
      <c r="E535" s="34">
        <v>2022</v>
      </c>
      <c r="F535" s="11" t="s">
        <v>2379</v>
      </c>
      <c r="G535" s="82" t="str">
        <f t="shared" si="17"/>
        <v>04</v>
      </c>
      <c r="H535" s="2" t="s">
        <v>2461</v>
      </c>
      <c r="I535" s="2" t="s">
        <v>2461</v>
      </c>
      <c r="J535" s="82" t="str">
        <f t="shared" si="18"/>
        <v/>
      </c>
      <c r="K535" s="34"/>
      <c r="L535" s="82"/>
      <c r="M535" s="34"/>
      <c r="N535" s="34"/>
      <c r="O535" s="34"/>
      <c r="P535" s="34">
        <v>118</v>
      </c>
      <c r="Q535" s="34" t="s">
        <v>171</v>
      </c>
      <c r="R535" s="34" t="s">
        <v>270</v>
      </c>
      <c r="S535" s="34" t="s">
        <v>158</v>
      </c>
      <c r="T535" s="34" t="s">
        <v>270</v>
      </c>
      <c r="U535" s="34" t="s">
        <v>158</v>
      </c>
      <c r="V535" s="2" t="str">
        <f t="shared" si="19"/>
        <v>('PO',NULL,'PO_C','2022','03','04','라벨, 마개 및 잡자재','라벨, 마개 및 잡자재','N','N','N','N','N','N','118','Y','SYSTEM',NOW(),'SYSTEM',NOW()),</v>
      </c>
    </row>
    <row r="536" spans="1:22" s="26" customFormat="1" x14ac:dyDescent="0.35">
      <c r="A536" s="34">
        <v>119</v>
      </c>
      <c r="B536" s="11" t="s">
        <v>2624</v>
      </c>
      <c r="C536" s="2"/>
      <c r="D536" s="11" t="s">
        <v>2625</v>
      </c>
      <c r="E536" s="34">
        <v>2022</v>
      </c>
      <c r="F536" s="11" t="s">
        <v>2379</v>
      </c>
      <c r="G536" s="82" t="str">
        <f t="shared" si="17"/>
        <v>A</v>
      </c>
      <c r="H536" s="2" t="s">
        <v>2470</v>
      </c>
      <c r="I536" s="2" t="s">
        <v>2470</v>
      </c>
      <c r="J536" s="82" t="str">
        <f t="shared" si="18"/>
        <v/>
      </c>
      <c r="K536" s="34"/>
      <c r="L536" s="34"/>
      <c r="M536" s="34"/>
      <c r="N536" s="34"/>
      <c r="O536" s="34"/>
      <c r="P536" s="34">
        <v>119</v>
      </c>
      <c r="Q536" s="34" t="s">
        <v>171</v>
      </c>
      <c r="R536" s="34" t="s">
        <v>270</v>
      </c>
      <c r="S536" s="34" t="s">
        <v>158</v>
      </c>
      <c r="T536" s="34" t="s">
        <v>270</v>
      </c>
      <c r="U536" s="34" t="s">
        <v>158</v>
      </c>
      <c r="V536" s="2" t="str">
        <f t="shared" si="19"/>
        <v>('PO_C',NULL,'PO_C_A','2022','03','A','최우수','최우수','N','N','N','N','N','N','119','Y','SYSTEM',NOW(),'SYSTEM',NOW()),</v>
      </c>
    </row>
    <row r="537" spans="1:22" s="26" customFormat="1" x14ac:dyDescent="0.35">
      <c r="A537" s="34">
        <v>120</v>
      </c>
      <c r="B537" s="11" t="s">
        <v>2624</v>
      </c>
      <c r="C537" s="2"/>
      <c r="D537" s="11" t="s">
        <v>2626</v>
      </c>
      <c r="E537" s="34">
        <v>2022</v>
      </c>
      <c r="F537" s="11" t="s">
        <v>2379</v>
      </c>
      <c r="G537" s="82" t="str">
        <f t="shared" si="17"/>
        <v>B</v>
      </c>
      <c r="H537" s="2" t="s">
        <v>2414</v>
      </c>
      <c r="I537" s="2" t="s">
        <v>2414</v>
      </c>
      <c r="J537" s="82" t="str">
        <f t="shared" si="18"/>
        <v/>
      </c>
      <c r="K537" s="34"/>
      <c r="L537" s="34"/>
      <c r="M537" s="34"/>
      <c r="N537" s="34"/>
      <c r="O537" s="34"/>
      <c r="P537" s="34">
        <v>120</v>
      </c>
      <c r="Q537" s="34" t="s">
        <v>171</v>
      </c>
      <c r="R537" s="34" t="s">
        <v>270</v>
      </c>
      <c r="S537" s="34" t="s">
        <v>158</v>
      </c>
      <c r="T537" s="34" t="s">
        <v>270</v>
      </c>
      <c r="U537" s="34" t="s">
        <v>158</v>
      </c>
      <c r="V537" s="2" t="str">
        <f t="shared" si="19"/>
        <v>('PO_C',NULL,'PO_C_B','2022','03','B','우수','우수','N','N','N','N','N','N','120','Y','SYSTEM',NOW(),'SYSTEM',NOW()),</v>
      </c>
    </row>
    <row r="538" spans="1:22" s="26" customFormat="1" x14ac:dyDescent="0.35">
      <c r="A538" s="34">
        <v>121</v>
      </c>
      <c r="B538" s="11" t="s">
        <v>2624</v>
      </c>
      <c r="C538" s="2"/>
      <c r="D538" s="11" t="s">
        <v>2627</v>
      </c>
      <c r="E538" s="34">
        <v>2022</v>
      </c>
      <c r="F538" s="11" t="s">
        <v>2379</v>
      </c>
      <c r="G538" s="82" t="str">
        <f t="shared" si="17"/>
        <v>C</v>
      </c>
      <c r="H538" s="2" t="s">
        <v>2415</v>
      </c>
      <c r="I538" s="2" t="s">
        <v>2415</v>
      </c>
      <c r="J538" s="82" t="str">
        <f t="shared" si="18"/>
        <v/>
      </c>
      <c r="K538" s="34"/>
      <c r="L538" s="34"/>
      <c r="M538" s="34"/>
      <c r="N538" s="34"/>
      <c r="O538" s="34"/>
      <c r="P538" s="34">
        <v>121</v>
      </c>
      <c r="Q538" s="34" t="s">
        <v>171</v>
      </c>
      <c r="R538" s="34" t="s">
        <v>270</v>
      </c>
      <c r="S538" s="34" t="s">
        <v>158</v>
      </c>
      <c r="T538" s="34" t="s">
        <v>270</v>
      </c>
      <c r="U538" s="34" t="s">
        <v>158</v>
      </c>
      <c r="V538" s="2" t="str">
        <f t="shared" si="19"/>
        <v>('PO_C',NULL,'PO_C_C','2022','03','C','보통','보통','N','N','N','N','N','N','121','Y','SYSTEM',NOW(),'SYSTEM',NOW()),</v>
      </c>
    </row>
    <row r="539" spans="1:22" s="26" customFormat="1" x14ac:dyDescent="0.35">
      <c r="A539" s="34">
        <v>122</v>
      </c>
      <c r="B539" s="11" t="s">
        <v>2624</v>
      </c>
      <c r="C539" s="2"/>
      <c r="D539" s="11" t="s">
        <v>2628</v>
      </c>
      <c r="E539" s="34">
        <v>2022</v>
      </c>
      <c r="F539" s="11" t="s">
        <v>2379</v>
      </c>
      <c r="G539" s="82" t="str">
        <f t="shared" si="17"/>
        <v>D</v>
      </c>
      <c r="H539" s="2" t="s">
        <v>2416</v>
      </c>
      <c r="I539" s="2" t="s">
        <v>2416</v>
      </c>
      <c r="J539" s="82" t="str">
        <f t="shared" si="18"/>
        <v/>
      </c>
      <c r="K539" s="34"/>
      <c r="L539" s="34"/>
      <c r="M539" s="34"/>
      <c r="N539" s="34"/>
      <c r="O539" s="34"/>
      <c r="P539" s="34">
        <v>122</v>
      </c>
      <c r="Q539" s="34" t="s">
        <v>171</v>
      </c>
      <c r="R539" s="34" t="s">
        <v>270</v>
      </c>
      <c r="S539" s="34" t="s">
        <v>158</v>
      </c>
      <c r="T539" s="34" t="s">
        <v>270</v>
      </c>
      <c r="U539" s="34" t="s">
        <v>158</v>
      </c>
      <c r="V539" s="2" t="str">
        <f t="shared" si="19"/>
        <v>('PO_C',NULL,'PO_C_D','2022','03','D','어려움','어려움','N','N','N','N','N','N','122','Y','SYSTEM',NOW(),'SYSTEM',NOW()),</v>
      </c>
    </row>
    <row r="540" spans="1:22" s="26" customFormat="1" x14ac:dyDescent="0.35">
      <c r="A540" s="34">
        <v>123</v>
      </c>
      <c r="B540" s="11" t="s">
        <v>2625</v>
      </c>
      <c r="C540" s="2"/>
      <c r="D540" s="11" t="s">
        <v>2629</v>
      </c>
      <c r="E540" s="34">
        <v>2022</v>
      </c>
      <c r="F540" s="11" t="s">
        <v>2379</v>
      </c>
      <c r="G540" s="82" t="str">
        <f t="shared" si="17"/>
        <v>01</v>
      </c>
      <c r="H540" s="2" t="s">
        <v>2471</v>
      </c>
      <c r="I540" s="2" t="s">
        <v>2471</v>
      </c>
      <c r="J540" s="82" t="str">
        <f t="shared" si="18"/>
        <v>Y</v>
      </c>
      <c r="K540" s="34"/>
      <c r="L540" s="34"/>
      <c r="M540" s="34"/>
      <c r="N540" s="34"/>
      <c r="O540" s="34"/>
      <c r="P540" s="34">
        <v>123</v>
      </c>
      <c r="Q540" s="34" t="s">
        <v>171</v>
      </c>
      <c r="R540" s="34" t="s">
        <v>270</v>
      </c>
      <c r="S540" s="34" t="s">
        <v>158</v>
      </c>
      <c r="T540" s="34" t="s">
        <v>270</v>
      </c>
      <c r="U540" s="34" t="s">
        <v>158</v>
      </c>
      <c r="V540" s="2" t="str">
        <f t="shared" si="19"/>
        <v>('PO_C_A',NULL,'PO_C_A_01','2022','03','01','미사용 또는 몸체와 동일한 재질','미사용 또는 몸체와 동일한 재질','Y','N','N','N','N','N','123','Y','SYSTEM',NOW(),'SYSTEM',NOW()),</v>
      </c>
    </row>
    <row r="541" spans="1:22" s="26" customFormat="1" x14ac:dyDescent="0.35">
      <c r="A541" s="34">
        <v>124</v>
      </c>
      <c r="B541" s="11" t="s">
        <v>2626</v>
      </c>
      <c r="C541" s="2"/>
      <c r="D541" s="11" t="s">
        <v>2630</v>
      </c>
      <c r="E541" s="34">
        <v>2022</v>
      </c>
      <c r="F541" s="11" t="s">
        <v>2379</v>
      </c>
      <c r="G541" s="82" t="str">
        <f t="shared" si="17"/>
        <v>01</v>
      </c>
      <c r="H541" s="2" t="s">
        <v>2472</v>
      </c>
      <c r="I541" s="2" t="s">
        <v>2472</v>
      </c>
      <c r="J541" s="82" t="str">
        <f t="shared" si="18"/>
        <v>Y</v>
      </c>
      <c r="K541" s="34"/>
      <c r="L541" s="34" t="s">
        <v>29</v>
      </c>
      <c r="M541" s="34"/>
      <c r="N541" s="34"/>
      <c r="O541" s="34"/>
      <c r="P541" s="34">
        <v>124</v>
      </c>
      <c r="Q541" s="34" t="s">
        <v>171</v>
      </c>
      <c r="R541" s="34" t="s">
        <v>270</v>
      </c>
      <c r="S541" s="34" t="s">
        <v>158</v>
      </c>
      <c r="T541" s="34" t="s">
        <v>270</v>
      </c>
      <c r="U541" s="34" t="s">
        <v>158</v>
      </c>
      <c r="V541" s="2" t="str">
        <f t="shared" si="19"/>
        <v>('PO_C_B',NULL,'PO_C_B_01','2022','03','01','몸체와 다른 재질로서 분리 가능한 경우','몸체와 다른 재질로서 분리 가능한 경우','Y','N','Y','N','N','N','124','Y','SYSTEM',NOW(),'SYSTEM',NOW()),</v>
      </c>
    </row>
    <row r="542" spans="1:22" s="26" customFormat="1" x14ac:dyDescent="0.35">
      <c r="A542" s="34">
        <v>125</v>
      </c>
      <c r="B542" s="11" t="s">
        <v>2626</v>
      </c>
      <c r="C542" s="2"/>
      <c r="D542" s="11" t="s">
        <v>2631</v>
      </c>
      <c r="E542" s="34">
        <v>2022</v>
      </c>
      <c r="F542" s="11" t="s">
        <v>2379</v>
      </c>
      <c r="G542" s="82" t="str">
        <f t="shared" si="17"/>
        <v>02</v>
      </c>
      <c r="H542" s="2" t="s">
        <v>2473</v>
      </c>
      <c r="I542" s="2" t="s">
        <v>2473</v>
      </c>
      <c r="J542" s="82" t="str">
        <f t="shared" si="18"/>
        <v>Y</v>
      </c>
      <c r="K542" s="34"/>
      <c r="L542" s="34"/>
      <c r="M542" s="34"/>
      <c r="N542" s="34"/>
      <c r="O542" s="34"/>
      <c r="P542" s="34">
        <v>125</v>
      </c>
      <c r="Q542" s="34" t="s">
        <v>171</v>
      </c>
      <c r="R542" s="34" t="s">
        <v>270</v>
      </c>
      <c r="S542" s="34" t="s">
        <v>158</v>
      </c>
      <c r="T542" s="34" t="s">
        <v>270</v>
      </c>
      <c r="U542" s="34" t="s">
        <v>158</v>
      </c>
      <c r="V542" s="2" t="str">
        <f t="shared" si="19"/>
        <v>('PO_C_B',NULL,'PO_C_B_02','2022','03','02','부분인쇄- 라벨에 표시되어야 하는 필수상항표시의 경우','부분인쇄- 라벨에 표시되어야 하는 필수상항표시의 경우','Y','N','N','N','N','N','125','Y','SYSTEM',NOW(),'SYSTEM',NOW()),</v>
      </c>
    </row>
    <row r="543" spans="1:22" s="26" customFormat="1" x14ac:dyDescent="0.35">
      <c r="A543" s="34">
        <v>126</v>
      </c>
      <c r="B543" s="11" t="s">
        <v>2627</v>
      </c>
      <c r="C543" s="2"/>
      <c r="D543" s="11" t="s">
        <v>2632</v>
      </c>
      <c r="E543" s="34">
        <v>2022</v>
      </c>
      <c r="F543" s="11" t="s">
        <v>2379</v>
      </c>
      <c r="G543" s="82" t="str">
        <f t="shared" si="17"/>
        <v>99</v>
      </c>
      <c r="H543" s="2" t="s">
        <v>2423</v>
      </c>
      <c r="I543" s="2" t="s">
        <v>2423</v>
      </c>
      <c r="J543" s="82" t="str">
        <f t="shared" si="18"/>
        <v>Y</v>
      </c>
      <c r="K543" s="34"/>
      <c r="L543" s="82"/>
      <c r="M543" s="34"/>
      <c r="N543" s="34"/>
      <c r="O543" s="34"/>
      <c r="P543" s="34">
        <v>126</v>
      </c>
      <c r="Q543" s="34" t="s">
        <v>171</v>
      </c>
      <c r="R543" s="34" t="s">
        <v>270</v>
      </c>
      <c r="S543" s="34" t="s">
        <v>158</v>
      </c>
      <c r="T543" s="34" t="s">
        <v>270</v>
      </c>
      <c r="U543" s="34" t="s">
        <v>158</v>
      </c>
      <c r="V543" s="2" t="str">
        <f t="shared" si="19"/>
        <v>('PO_C_C',NULL,'PO_C_C_99','2022','03','99','그 외','그 외','Y','N','N','N','N','N','126','Y','SYSTEM',NOW(),'SYSTEM',NOW()),</v>
      </c>
    </row>
    <row r="544" spans="1:22" s="26" customFormat="1" x14ac:dyDescent="0.35">
      <c r="A544" s="34">
        <v>127</v>
      </c>
      <c r="B544" s="11" t="s">
        <v>2628</v>
      </c>
      <c r="C544" s="2"/>
      <c r="D544" s="11" t="s">
        <v>2633</v>
      </c>
      <c r="E544" s="34">
        <v>2022</v>
      </c>
      <c r="F544" s="11" t="s">
        <v>2379</v>
      </c>
      <c r="G544" s="82" t="str">
        <f t="shared" si="17"/>
        <v>01</v>
      </c>
      <c r="H544" s="2" t="s">
        <v>2474</v>
      </c>
      <c r="I544" s="2" t="s">
        <v>2474</v>
      </c>
      <c r="J544" s="82" t="str">
        <f t="shared" si="18"/>
        <v/>
      </c>
      <c r="K544" s="34"/>
      <c r="L544" s="82"/>
      <c r="M544" s="34"/>
      <c r="N544" s="34"/>
      <c r="O544" s="34"/>
      <c r="P544" s="34">
        <v>127</v>
      </c>
      <c r="Q544" s="34" t="s">
        <v>171</v>
      </c>
      <c r="R544" s="34" t="s">
        <v>270</v>
      </c>
      <c r="S544" s="34" t="s">
        <v>158</v>
      </c>
      <c r="T544" s="34" t="s">
        <v>270</v>
      </c>
      <c r="U544" s="34" t="s">
        <v>158</v>
      </c>
      <c r="V544" s="2" t="str">
        <f t="shared" si="19"/>
        <v>('PO_C_D',NULL,'PO_C_D_01','2022','03','01','필수사항 이외의 몸체에 직접 인쇄','필수사항 이외의 몸체에 직접 인쇄','N','N','N','N','N','N','127','Y','SYSTEM',NOW(),'SYSTEM',NOW()),</v>
      </c>
    </row>
    <row r="545" spans="1:22" s="26" customFormat="1" x14ac:dyDescent="0.35">
      <c r="A545" s="34">
        <v>128</v>
      </c>
      <c r="B545" s="11" t="s">
        <v>2628</v>
      </c>
      <c r="C545" s="2"/>
      <c r="D545" s="11" t="s">
        <v>2634</v>
      </c>
      <c r="E545" s="34">
        <v>2022</v>
      </c>
      <c r="F545" s="11" t="s">
        <v>2379</v>
      </c>
      <c r="G545" s="82" t="str">
        <f t="shared" si="17"/>
        <v>02</v>
      </c>
      <c r="H545" s="2" t="s">
        <v>2464</v>
      </c>
      <c r="I545" s="2" t="s">
        <v>2464</v>
      </c>
      <c r="J545" s="82" t="str">
        <f t="shared" si="18"/>
        <v/>
      </c>
      <c r="K545" s="34"/>
      <c r="L545" s="34"/>
      <c r="M545" s="34"/>
      <c r="N545" s="34"/>
      <c r="O545" s="34"/>
      <c r="P545" s="34">
        <v>128</v>
      </c>
      <c r="Q545" s="34" t="s">
        <v>171</v>
      </c>
      <c r="R545" s="34" t="s">
        <v>270</v>
      </c>
      <c r="S545" s="34" t="s">
        <v>158</v>
      </c>
      <c r="T545" s="34" t="s">
        <v>270</v>
      </c>
      <c r="U545" s="34" t="s">
        <v>158</v>
      </c>
      <c r="V545" s="2" t="str">
        <f t="shared" si="19"/>
        <v>('PO_C_D',NULL,'PO_C_D_02','2022','03','02','몸체와 다른 재질로서 몸체와 분리 불가능한 경우','몸체와 다른 재질로서 몸체와 분리 불가능한 경우','N','N','N','N','N','N','128','Y','SYSTEM',NOW(),'SYSTEM',NOW()),</v>
      </c>
    </row>
    <row r="546" spans="1:22" s="26" customFormat="1" x14ac:dyDescent="0.35">
      <c r="A546" s="34">
        <v>129</v>
      </c>
      <c r="B546" s="11" t="s">
        <v>2628</v>
      </c>
      <c r="C546" s="2"/>
      <c r="D546" s="11" t="s">
        <v>2635</v>
      </c>
      <c r="E546" s="34">
        <v>2022</v>
      </c>
      <c r="F546" s="11" t="s">
        <v>2379</v>
      </c>
      <c r="G546" s="82" t="str">
        <f t="shared" si="17"/>
        <v>03</v>
      </c>
      <c r="H546" s="2" t="s">
        <v>2436</v>
      </c>
      <c r="I546" s="2" t="s">
        <v>2436</v>
      </c>
      <c r="J546" s="82" t="str">
        <f t="shared" si="18"/>
        <v/>
      </c>
      <c r="K546" s="34"/>
      <c r="L546" s="82"/>
      <c r="M546" s="34"/>
      <c r="N546" s="34"/>
      <c r="O546" s="34"/>
      <c r="P546" s="34">
        <v>129</v>
      </c>
      <c r="Q546" s="34" t="s">
        <v>171</v>
      </c>
      <c r="R546" s="34" t="s">
        <v>270</v>
      </c>
      <c r="S546" s="34" t="s">
        <v>158</v>
      </c>
      <c r="T546" s="34" t="s">
        <v>270</v>
      </c>
      <c r="U546" s="34" t="s">
        <v>158</v>
      </c>
      <c r="V546" s="2" t="str">
        <f t="shared" si="19"/>
        <v>('PO_C_D',NULL,'PO_C_D_03','2022','03','03','PVC 계열의 재질','PVC 계열의 재질','N','N','N','N','N','N','129','Y','SYSTEM',NOW(),'SYSTEM',NOW()),</v>
      </c>
    </row>
    <row r="547" spans="1:22" s="26" customFormat="1" x14ac:dyDescent="0.35">
      <c r="A547" s="34">
        <v>130</v>
      </c>
      <c r="B547" s="34" t="s">
        <v>868</v>
      </c>
      <c r="C547" s="2"/>
      <c r="D547" s="11" t="s">
        <v>2489</v>
      </c>
      <c r="E547" s="34">
        <v>2022</v>
      </c>
      <c r="F547" s="11" t="s">
        <v>2379</v>
      </c>
      <c r="G547" s="82" t="str">
        <f t="shared" ref="G547:G610" si="21">IF(H547="종이팩","01",IF(H547="유리병","02",IF(H547="금속캔(철캔)","03",IF(H547="금속캔(알루미늄)","04",IF(H547="일반 발포합성수지 단일·복합재질","05",IF(H547="폴리스티렌페이퍼(PSP)","06",IF(H547="페트병","07",IF(H547="단일재질 용기, 트레이류(페트병, 발포합성수지 제외)","08",IF(H547="합성수지 필름·시트류(페트병, 발포합성수지 제외)","09",IF(H547="몸체","01",IF(H547="라벨","02",IF(H547="마개 및 잡자재","03",IF(H547="라벨, 마개 및 잡자재","04",IF(H547="최우수","A",IF(H547="우수","B",IF(H547="보통","C",IF(H547="어려움","D",RIGHT(D547,2))))))))))))))))))</f>
        <v>07</v>
      </c>
      <c r="H547" s="2" t="s">
        <v>2475</v>
      </c>
      <c r="I547" s="2" t="s">
        <v>2475</v>
      </c>
      <c r="J547" s="82" t="str">
        <f t="shared" ref="J547:J610" si="22">IF(ISNUMBER(SEARCH("_D_",D547))=FALSE,IF(LEN(D547)-LEN(SUBSTITUTE(D547,"_",""))=3,"Y",""),"")</f>
        <v/>
      </c>
      <c r="K547" s="34"/>
      <c r="L547" s="34"/>
      <c r="M547" s="34"/>
      <c r="N547" s="34"/>
      <c r="O547" s="34"/>
      <c r="P547" s="34">
        <v>130</v>
      </c>
      <c r="Q547" s="34" t="s">
        <v>171</v>
      </c>
      <c r="R547" s="34" t="s">
        <v>270</v>
      </c>
      <c r="S547" s="34" t="s">
        <v>158</v>
      </c>
      <c r="T547" s="34" t="s">
        <v>270</v>
      </c>
      <c r="U547" s="34" t="s">
        <v>158</v>
      </c>
      <c r="V547" s="2" t="str">
        <f t="shared" ref="V547:V610" si="23">"('"&amp;B547&amp;"',"&amp;IF(C547="","NULL","'"&amp;C547&amp;"'")&amp;",'"&amp;D547&amp;"','"&amp;E547&amp;"','"&amp;F547&amp;"',"&amp;IF(G547="","NULL","'"&amp;G547&amp;"'")&amp;","&amp;IF(H547="","NULL","'"&amp;H547&amp;"'")&amp;","&amp;IF(I547="","NULL","'"&amp;I547&amp;"'")&amp;","&amp;IF(J547="","'N'","'"&amp;J547&amp;"'")&amp;","&amp;IF(K547="","'N'","'"&amp;K547&amp;"'")&amp;","&amp;IF(L547="","'N'","'"&amp;L547&amp;"'")&amp;","&amp;IF(M547="","'N'","'"&amp;M547&amp;"'")&amp;","&amp;IF(N547="","'N'",""&amp;N547&amp;"'")&amp;","&amp;IF(O547="","'N'",""&amp;O547&amp;"'")&amp;","&amp;IF(P547="","0","'"&amp;P547&amp;"'")&amp;",'"&amp;Q547&amp;"','"&amp;R547&amp;"',"&amp;S547&amp;",'"&amp;T547&amp;"',"&amp;U547&amp;IF(A548="",");","),")</f>
        <v>('GROUP_ID',NULL,'PE','2022','03','07','페트병','페트병','N','N','N','N','N','N','130','Y','SYSTEM',NOW(),'SYSTEM',NOW()),</v>
      </c>
    </row>
    <row r="548" spans="1:22" s="26" customFormat="1" x14ac:dyDescent="0.35">
      <c r="A548" s="34">
        <v>131</v>
      </c>
      <c r="B548" s="11" t="s">
        <v>2489</v>
      </c>
      <c r="C548" s="2"/>
      <c r="D548" s="82" t="str">
        <f t="shared" si="20"/>
        <v>PE_B</v>
      </c>
      <c r="E548" s="34">
        <v>2022</v>
      </c>
      <c r="F548" s="11" t="s">
        <v>2379</v>
      </c>
      <c r="G548" s="82" t="str">
        <f t="shared" si="21"/>
        <v>01</v>
      </c>
      <c r="H548" s="2" t="s">
        <v>2413</v>
      </c>
      <c r="I548" s="2" t="s">
        <v>2413</v>
      </c>
      <c r="J548" s="82" t="str">
        <f t="shared" si="22"/>
        <v/>
      </c>
      <c r="K548" s="34"/>
      <c r="L548" s="34"/>
      <c r="M548" s="34"/>
      <c r="N548" s="34"/>
      <c r="O548" s="34"/>
      <c r="P548" s="34">
        <v>131</v>
      </c>
      <c r="Q548" s="34" t="s">
        <v>171</v>
      </c>
      <c r="R548" s="34" t="s">
        <v>270</v>
      </c>
      <c r="S548" s="34" t="s">
        <v>158</v>
      </c>
      <c r="T548" s="34" t="s">
        <v>270</v>
      </c>
      <c r="U548" s="34" t="s">
        <v>158</v>
      </c>
      <c r="V548" s="2" t="str">
        <f t="shared" si="23"/>
        <v>('PE',NULL,'PE_B','2022','03','01','몸체','몸체','N','N','N','N','N','N','131','Y','SYSTEM',NOW(),'SYSTEM',NOW()),</v>
      </c>
    </row>
    <row r="549" spans="1:22" s="26" customFormat="1" x14ac:dyDescent="0.35">
      <c r="A549" s="34">
        <v>132</v>
      </c>
      <c r="B549" s="11" t="s">
        <v>2636</v>
      </c>
      <c r="C549" s="2"/>
      <c r="D549" s="11" t="s">
        <v>2637</v>
      </c>
      <c r="E549" s="34">
        <v>2022</v>
      </c>
      <c r="F549" s="11" t="s">
        <v>2379</v>
      </c>
      <c r="G549" s="82" t="str">
        <f t="shared" si="21"/>
        <v>B</v>
      </c>
      <c r="H549" s="2" t="s">
        <v>2414</v>
      </c>
      <c r="I549" s="2" t="s">
        <v>2414</v>
      </c>
      <c r="J549" s="82" t="str">
        <f t="shared" si="22"/>
        <v/>
      </c>
      <c r="K549" s="34"/>
      <c r="L549" s="34"/>
      <c r="M549" s="34"/>
      <c r="N549" s="34"/>
      <c r="O549" s="34"/>
      <c r="P549" s="34">
        <v>132</v>
      </c>
      <c r="Q549" s="34" t="s">
        <v>171</v>
      </c>
      <c r="R549" s="34" t="s">
        <v>270</v>
      </c>
      <c r="S549" s="34" t="s">
        <v>158</v>
      </c>
      <c r="T549" s="34" t="s">
        <v>270</v>
      </c>
      <c r="U549" s="34" t="s">
        <v>158</v>
      </c>
      <c r="V549" s="2" t="str">
        <f t="shared" si="23"/>
        <v>('PE_B',NULL,'PE_B_B','2022','03','B','우수','우수','N','N','N','N','N','N','132','Y','SYSTEM',NOW(),'SYSTEM',NOW()),</v>
      </c>
    </row>
    <row r="550" spans="1:22" s="26" customFormat="1" x14ac:dyDescent="0.35">
      <c r="A550" s="34">
        <v>133</v>
      </c>
      <c r="B550" s="11" t="s">
        <v>2636</v>
      </c>
      <c r="C550" s="2"/>
      <c r="D550" s="11" t="s">
        <v>2638</v>
      </c>
      <c r="E550" s="34">
        <v>2022</v>
      </c>
      <c r="F550" s="11" t="s">
        <v>2379</v>
      </c>
      <c r="G550" s="82" t="str">
        <f t="shared" si="21"/>
        <v>C</v>
      </c>
      <c r="H550" s="2" t="s">
        <v>2415</v>
      </c>
      <c r="I550" s="2" t="s">
        <v>2415</v>
      </c>
      <c r="J550" s="82" t="str">
        <f t="shared" si="22"/>
        <v/>
      </c>
      <c r="K550" s="34"/>
      <c r="L550" s="34"/>
      <c r="M550" s="34"/>
      <c r="N550" s="34"/>
      <c r="O550" s="34"/>
      <c r="P550" s="34">
        <v>133</v>
      </c>
      <c r="Q550" s="34" t="s">
        <v>171</v>
      </c>
      <c r="R550" s="34" t="s">
        <v>270</v>
      </c>
      <c r="S550" s="34" t="s">
        <v>158</v>
      </c>
      <c r="T550" s="34" t="s">
        <v>270</v>
      </c>
      <c r="U550" s="34" t="s">
        <v>158</v>
      </c>
      <c r="V550" s="2" t="str">
        <f t="shared" si="23"/>
        <v>('PE_B',NULL,'PE_B_C','2022','03','C','보통','보통','N','N','N','N','N','N','133','Y','SYSTEM',NOW(),'SYSTEM',NOW()),</v>
      </c>
    </row>
    <row r="551" spans="1:22" s="26" customFormat="1" x14ac:dyDescent="0.35">
      <c r="A551" s="34">
        <v>134</v>
      </c>
      <c r="B551" s="11" t="s">
        <v>2636</v>
      </c>
      <c r="C551" s="2"/>
      <c r="D551" s="11" t="s">
        <v>2639</v>
      </c>
      <c r="E551" s="34">
        <v>2022</v>
      </c>
      <c r="F551" s="11" t="s">
        <v>2379</v>
      </c>
      <c r="G551" s="82" t="str">
        <f t="shared" si="21"/>
        <v>D</v>
      </c>
      <c r="H551" s="2" t="s">
        <v>2416</v>
      </c>
      <c r="I551" s="2" t="s">
        <v>2416</v>
      </c>
      <c r="J551" s="82" t="str">
        <f t="shared" si="22"/>
        <v/>
      </c>
      <c r="K551" s="34"/>
      <c r="L551" s="34"/>
      <c r="M551" s="34"/>
      <c r="N551" s="34"/>
      <c r="O551" s="34"/>
      <c r="P551" s="34">
        <v>134</v>
      </c>
      <c r="Q551" s="34" t="s">
        <v>171</v>
      </c>
      <c r="R551" s="34" t="s">
        <v>270</v>
      </c>
      <c r="S551" s="34" t="s">
        <v>158</v>
      </c>
      <c r="T551" s="34" t="s">
        <v>270</v>
      </c>
      <c r="U551" s="34" t="s">
        <v>158</v>
      </c>
      <c r="V551" s="2" t="str">
        <f t="shared" si="23"/>
        <v>('PE_B',NULL,'PE_B_D','2022','03','D','어려움','어려움','N','N','N','N','N','N','134','Y','SYSTEM',NOW(),'SYSTEM',NOW()),</v>
      </c>
    </row>
    <row r="552" spans="1:22" s="26" customFormat="1" x14ac:dyDescent="0.35">
      <c r="A552" s="34">
        <v>135</v>
      </c>
      <c r="B552" s="11" t="s">
        <v>2637</v>
      </c>
      <c r="C552" s="2"/>
      <c r="D552" s="11" t="s">
        <v>2640</v>
      </c>
      <c r="E552" s="34">
        <v>2022</v>
      </c>
      <c r="F552" s="11" t="s">
        <v>2379</v>
      </c>
      <c r="G552" s="82" t="str">
        <f t="shared" si="21"/>
        <v>01</v>
      </c>
      <c r="H552" s="2" t="s">
        <v>2476</v>
      </c>
      <c r="I552" s="2" t="s">
        <v>2476</v>
      </c>
      <c r="J552" s="82" t="str">
        <f t="shared" si="22"/>
        <v>Y</v>
      </c>
      <c r="K552" s="34"/>
      <c r="L552" s="34"/>
      <c r="M552" s="34"/>
      <c r="N552" s="34"/>
      <c r="O552" s="34"/>
      <c r="P552" s="34">
        <v>135</v>
      </c>
      <c r="Q552" s="34" t="s">
        <v>171</v>
      </c>
      <c r="R552" s="34" t="s">
        <v>270</v>
      </c>
      <c r="S552" s="34" t="s">
        <v>158</v>
      </c>
      <c r="T552" s="34" t="s">
        <v>270</v>
      </c>
      <c r="U552" s="34" t="s">
        <v>158</v>
      </c>
      <c r="V552" s="2" t="str">
        <f t="shared" si="23"/>
        <v>('PE_B_B',NULL,'PE_B_B_01','2022','03','01','단일재질 무색','단일재질 무색','Y','N','N','N','N','N','135','Y','SYSTEM',NOW(),'SYSTEM',NOW()),</v>
      </c>
    </row>
    <row r="553" spans="1:22" s="26" customFormat="1" x14ac:dyDescent="0.35">
      <c r="A553" s="34">
        <v>136</v>
      </c>
      <c r="B553" s="11" t="s">
        <v>2638</v>
      </c>
      <c r="C553" s="2"/>
      <c r="D553" s="11" t="s">
        <v>2641</v>
      </c>
      <c r="E553" s="34">
        <v>2022</v>
      </c>
      <c r="F553" s="11" t="s">
        <v>2379</v>
      </c>
      <c r="G553" s="82" t="str">
        <f t="shared" si="21"/>
        <v>99</v>
      </c>
      <c r="H553" s="2" t="s">
        <v>2423</v>
      </c>
      <c r="I553" s="2" t="s">
        <v>2423</v>
      </c>
      <c r="J553" s="82" t="str">
        <f t="shared" si="22"/>
        <v>Y</v>
      </c>
      <c r="K553" s="34"/>
      <c r="L553" s="34"/>
      <c r="M553" s="34"/>
      <c r="N553" s="34"/>
      <c r="O553" s="34"/>
      <c r="P553" s="34">
        <v>136</v>
      </c>
      <c r="Q553" s="34" t="s">
        <v>171</v>
      </c>
      <c r="R553" s="34" t="s">
        <v>270</v>
      </c>
      <c r="S553" s="34" t="s">
        <v>158</v>
      </c>
      <c r="T553" s="34" t="s">
        <v>270</v>
      </c>
      <c r="U553" s="34" t="s">
        <v>158</v>
      </c>
      <c r="V553" s="2" t="str">
        <f t="shared" si="23"/>
        <v>('PE_B_C',NULL,'PE_B_C_99','2022','03','99','그 외','그 외','Y','N','N','N','N','N','136','Y','SYSTEM',NOW(),'SYSTEM',NOW()),</v>
      </c>
    </row>
    <row r="554" spans="1:22" s="26" customFormat="1" x14ac:dyDescent="0.35">
      <c r="A554" s="34">
        <v>137</v>
      </c>
      <c r="B554" s="11" t="s">
        <v>2639</v>
      </c>
      <c r="C554" s="2"/>
      <c r="D554" s="11" t="s">
        <v>2642</v>
      </c>
      <c r="E554" s="34">
        <v>2022</v>
      </c>
      <c r="F554" s="11" t="s">
        <v>2379</v>
      </c>
      <c r="G554" s="82" t="str">
        <f t="shared" si="21"/>
        <v>01</v>
      </c>
      <c r="H554" s="2" t="s">
        <v>2477</v>
      </c>
      <c r="I554" s="2" t="s">
        <v>2477</v>
      </c>
      <c r="J554" s="82" t="str">
        <f t="shared" si="22"/>
        <v/>
      </c>
      <c r="K554" s="34"/>
      <c r="L554" s="34"/>
      <c r="M554" s="34"/>
      <c r="N554" s="34"/>
      <c r="O554" s="34"/>
      <c r="P554" s="34">
        <v>137</v>
      </c>
      <c r="Q554" s="34" t="s">
        <v>171</v>
      </c>
      <c r="R554" s="34" t="s">
        <v>270</v>
      </c>
      <c r="S554" s="34" t="s">
        <v>158</v>
      </c>
      <c r="T554" s="34" t="s">
        <v>270</v>
      </c>
      <c r="U554" s="34" t="s">
        <v>158</v>
      </c>
      <c r="V554" s="2" t="str">
        <f t="shared" si="23"/>
        <v>('PE_B_D',NULL,'PE_B_D_01','2022','03','01','글리콜변성 PET 수지 (PET-G) 재질이 혼합된 경우','글리콜변성 PET 수지 (PET-G) 재질이 혼합된 경우','N','N','N','N','N','N','137','Y','SYSTEM',NOW(),'SYSTEM',NOW()),</v>
      </c>
    </row>
    <row r="555" spans="1:22" s="26" customFormat="1" x14ac:dyDescent="0.35">
      <c r="A555" s="34">
        <v>138</v>
      </c>
      <c r="B555" s="11" t="s">
        <v>2639</v>
      </c>
      <c r="C555" s="2"/>
      <c r="D555" s="11" t="s">
        <v>2643</v>
      </c>
      <c r="E555" s="34">
        <v>2022</v>
      </c>
      <c r="F555" s="11" t="s">
        <v>2379</v>
      </c>
      <c r="G555" s="82" t="str">
        <f t="shared" si="21"/>
        <v>02</v>
      </c>
      <c r="H555" s="2" t="s">
        <v>2478</v>
      </c>
      <c r="I555" s="2" t="s">
        <v>2478</v>
      </c>
      <c r="J555" s="82" t="str">
        <f t="shared" si="22"/>
        <v/>
      </c>
      <c r="K555" s="34"/>
      <c r="L555" s="34"/>
      <c r="M555" s="34"/>
      <c r="N555" s="34"/>
      <c r="O555" s="34"/>
      <c r="P555" s="34">
        <v>138</v>
      </c>
      <c r="Q555" s="34" t="s">
        <v>171</v>
      </c>
      <c r="R555" s="34" t="s">
        <v>270</v>
      </c>
      <c r="S555" s="34" t="s">
        <v>158</v>
      </c>
      <c r="T555" s="34" t="s">
        <v>270</v>
      </c>
      <c r="U555" s="34" t="s">
        <v>158</v>
      </c>
      <c r="V555" s="2" t="str">
        <f t="shared" si="23"/>
        <v>('PE_B_D',NULL,'PE_B_D_02','2022','03','02','먹는샘물.음료를 제외한 단일재질 페트병에 녹색 이외의 색상','먹는샘물.음료를 제외한 단일재질 페트병에 녹색 이외의 색상','N','N','N','N','N','N','138','Y','SYSTEM',NOW(),'SYSTEM',NOW()),</v>
      </c>
    </row>
    <row r="556" spans="1:22" s="26" customFormat="1" x14ac:dyDescent="0.35">
      <c r="A556" s="34">
        <v>139</v>
      </c>
      <c r="B556" s="11" t="s">
        <v>2639</v>
      </c>
      <c r="C556" s="2"/>
      <c r="D556" s="11" t="s">
        <v>2644</v>
      </c>
      <c r="E556" s="34">
        <v>2022</v>
      </c>
      <c r="F556" s="11" t="s">
        <v>2379</v>
      </c>
      <c r="G556" s="82" t="str">
        <f t="shared" si="21"/>
        <v>03</v>
      </c>
      <c r="H556" s="2" t="s">
        <v>2479</v>
      </c>
      <c r="I556" s="2" t="s">
        <v>2479</v>
      </c>
      <c r="J556" s="82" t="str">
        <f t="shared" si="22"/>
        <v/>
      </c>
      <c r="K556" s="34"/>
      <c r="L556" s="34"/>
      <c r="M556" s="34"/>
      <c r="N556" s="34"/>
      <c r="O556" s="34"/>
      <c r="P556" s="34">
        <v>139</v>
      </c>
      <c r="Q556" s="34" t="s">
        <v>171</v>
      </c>
      <c r="R556" s="34" t="s">
        <v>270</v>
      </c>
      <c r="S556" s="34" t="s">
        <v>158</v>
      </c>
      <c r="T556" s="34" t="s">
        <v>270</v>
      </c>
      <c r="U556" s="34" t="s">
        <v>158</v>
      </c>
      <c r="V556" s="2" t="str">
        <f t="shared" si="23"/>
        <v>('PE_B_D',NULL,'PE_B_D_03','2022','03','03','먹는샘물.음료의 경우 유색','먹는샘물.음료의 경우 유색','N','N','N','N','N','N','139','Y','SYSTEM',NOW(),'SYSTEM',NOW()),</v>
      </c>
    </row>
    <row r="557" spans="1:22" s="26" customFormat="1" x14ac:dyDescent="0.35">
      <c r="A557" s="34">
        <v>140</v>
      </c>
      <c r="B557" s="11" t="s">
        <v>2639</v>
      </c>
      <c r="C557" s="2"/>
      <c r="D557" s="11" t="s">
        <v>2645</v>
      </c>
      <c r="E557" s="34">
        <v>2022</v>
      </c>
      <c r="F557" s="11" t="s">
        <v>2379</v>
      </c>
      <c r="G557" s="82" t="str">
        <f t="shared" si="21"/>
        <v>04</v>
      </c>
      <c r="H557" s="2" t="s">
        <v>2404</v>
      </c>
      <c r="I557" s="2" t="s">
        <v>2404</v>
      </c>
      <c r="J557" s="82" t="str">
        <f t="shared" si="22"/>
        <v/>
      </c>
      <c r="K557" s="34"/>
      <c r="L557" s="34"/>
      <c r="M557" s="34"/>
      <c r="N557" s="34"/>
      <c r="O557" s="34"/>
      <c r="P557" s="34">
        <v>140</v>
      </c>
      <c r="Q557" s="34" t="s">
        <v>171</v>
      </c>
      <c r="R557" s="34" t="s">
        <v>270</v>
      </c>
      <c r="S557" s="34" t="s">
        <v>158</v>
      </c>
      <c r="T557" s="34" t="s">
        <v>270</v>
      </c>
      <c r="U557" s="34" t="s">
        <v>158</v>
      </c>
      <c r="V557" s="2" t="str">
        <f t="shared" si="23"/>
        <v>('PE_B_D',NULL,'PE_B_D_04','2022','03','04','복합재질','복합재질','N','N','N','N','N','N','140','Y','SYSTEM',NOW(),'SYSTEM',NOW()),</v>
      </c>
    </row>
    <row r="558" spans="1:22" s="26" customFormat="1" x14ac:dyDescent="0.35">
      <c r="A558" s="34">
        <v>141</v>
      </c>
      <c r="B558" s="11" t="s">
        <v>2489</v>
      </c>
      <c r="C558" s="2"/>
      <c r="D558" s="82" t="str">
        <f t="shared" ref="D558:D615" si="24">B558&amp;IF(H558="몸체","_B",IF(H558="마개 및 잡자재","_G",IF(H558="라벨","_L",IF(H558="라벨, 마개 및 잡자재","_C",""))))</f>
        <v>PE_L</v>
      </c>
      <c r="E558" s="34">
        <v>2022</v>
      </c>
      <c r="F558" s="11" t="s">
        <v>2379</v>
      </c>
      <c r="G558" s="82" t="str">
        <f t="shared" si="21"/>
        <v>02</v>
      </c>
      <c r="H558" s="2" t="s">
        <v>2429</v>
      </c>
      <c r="I558" s="2" t="s">
        <v>2429</v>
      </c>
      <c r="J558" s="82" t="str">
        <f t="shared" si="22"/>
        <v/>
      </c>
      <c r="K558" s="34"/>
      <c r="L558" s="34"/>
      <c r="M558" s="34"/>
      <c r="N558" s="34"/>
      <c r="O558" s="34"/>
      <c r="P558" s="34">
        <v>141</v>
      </c>
      <c r="Q558" s="34" t="s">
        <v>171</v>
      </c>
      <c r="R558" s="34" t="s">
        <v>270</v>
      </c>
      <c r="S558" s="34" t="s">
        <v>158</v>
      </c>
      <c r="T558" s="34" t="s">
        <v>270</v>
      </c>
      <c r="U558" s="34" t="s">
        <v>158</v>
      </c>
      <c r="V558" s="2" t="str">
        <f t="shared" si="23"/>
        <v>('PE',NULL,'PE_L','2022','03','02','라벨','라벨','N','N','N','N','N','N','141','Y','SYSTEM',NOW(),'SYSTEM',NOW()),</v>
      </c>
    </row>
    <row r="559" spans="1:22" s="26" customFormat="1" x14ac:dyDescent="0.35">
      <c r="A559" s="34">
        <v>142</v>
      </c>
      <c r="B559" s="11" t="s">
        <v>2646</v>
      </c>
      <c r="C559" s="2"/>
      <c r="D559" s="11" t="s">
        <v>2647</v>
      </c>
      <c r="E559" s="34">
        <v>2022</v>
      </c>
      <c r="F559" s="11" t="s">
        <v>2379</v>
      </c>
      <c r="G559" s="82" t="str">
        <f t="shared" si="21"/>
        <v>A</v>
      </c>
      <c r="H559" s="2" t="s">
        <v>2470</v>
      </c>
      <c r="I559" s="2" t="s">
        <v>2470</v>
      </c>
      <c r="J559" s="82" t="str">
        <f t="shared" si="22"/>
        <v/>
      </c>
      <c r="K559" s="34"/>
      <c r="L559" s="34"/>
      <c r="M559" s="34"/>
      <c r="N559" s="34"/>
      <c r="O559" s="34"/>
      <c r="P559" s="34">
        <v>142</v>
      </c>
      <c r="Q559" s="34" t="s">
        <v>171</v>
      </c>
      <c r="R559" s="34" t="s">
        <v>270</v>
      </c>
      <c r="S559" s="34" t="s">
        <v>158</v>
      </c>
      <c r="T559" s="34" t="s">
        <v>270</v>
      </c>
      <c r="U559" s="34" t="s">
        <v>158</v>
      </c>
      <c r="V559" s="2" t="str">
        <f t="shared" si="23"/>
        <v>('PE_L',NULL,'PE_L_A','2022','03','A','최우수','최우수','N','N','N','N','N','N','142','Y','SYSTEM',NOW(),'SYSTEM',NOW()),</v>
      </c>
    </row>
    <row r="560" spans="1:22" s="26" customFormat="1" x14ac:dyDescent="0.35">
      <c r="A560" s="34">
        <v>143</v>
      </c>
      <c r="B560" s="11" t="s">
        <v>2646</v>
      </c>
      <c r="C560" s="2"/>
      <c r="D560" s="11" t="s">
        <v>2648</v>
      </c>
      <c r="E560" s="34">
        <v>2022</v>
      </c>
      <c r="F560" s="11" t="s">
        <v>2379</v>
      </c>
      <c r="G560" s="82" t="str">
        <f t="shared" si="21"/>
        <v>B</v>
      </c>
      <c r="H560" s="2" t="s">
        <v>2414</v>
      </c>
      <c r="I560" s="2" t="s">
        <v>2414</v>
      </c>
      <c r="J560" s="82" t="str">
        <f t="shared" si="22"/>
        <v/>
      </c>
      <c r="K560" s="34"/>
      <c r="L560" s="34"/>
      <c r="M560" s="34"/>
      <c r="N560" s="34"/>
      <c r="O560" s="34"/>
      <c r="P560" s="34">
        <v>143</v>
      </c>
      <c r="Q560" s="34" t="s">
        <v>171</v>
      </c>
      <c r="R560" s="34" t="s">
        <v>270</v>
      </c>
      <c r="S560" s="34" t="s">
        <v>158</v>
      </c>
      <c r="T560" s="34" t="s">
        <v>270</v>
      </c>
      <c r="U560" s="34" t="s">
        <v>158</v>
      </c>
      <c r="V560" s="2" t="str">
        <f t="shared" si="23"/>
        <v>('PE_L',NULL,'PE_L_B','2022','03','B','우수','우수','N','N','N','N','N','N','143','Y','SYSTEM',NOW(),'SYSTEM',NOW()),</v>
      </c>
    </row>
    <row r="561" spans="1:22" s="26" customFormat="1" x14ac:dyDescent="0.35">
      <c r="A561" s="34">
        <v>144</v>
      </c>
      <c r="B561" s="11" t="s">
        <v>2646</v>
      </c>
      <c r="C561" s="2"/>
      <c r="D561" s="11" t="s">
        <v>2650</v>
      </c>
      <c r="E561" s="34">
        <v>2022</v>
      </c>
      <c r="F561" s="11" t="s">
        <v>2379</v>
      </c>
      <c r="G561" s="82" t="str">
        <f t="shared" si="21"/>
        <v>C</v>
      </c>
      <c r="H561" s="2" t="s">
        <v>2415</v>
      </c>
      <c r="I561" s="2" t="s">
        <v>2415</v>
      </c>
      <c r="J561" s="82" t="str">
        <f t="shared" si="22"/>
        <v/>
      </c>
      <c r="K561" s="34"/>
      <c r="L561" s="34"/>
      <c r="M561" s="34"/>
      <c r="N561" s="34"/>
      <c r="O561" s="34"/>
      <c r="P561" s="34">
        <v>144</v>
      </c>
      <c r="Q561" s="34" t="s">
        <v>171</v>
      </c>
      <c r="R561" s="34" t="s">
        <v>270</v>
      </c>
      <c r="S561" s="34" t="s">
        <v>158</v>
      </c>
      <c r="T561" s="34" t="s">
        <v>270</v>
      </c>
      <c r="U561" s="34" t="s">
        <v>158</v>
      </c>
      <c r="V561" s="2" t="str">
        <f t="shared" si="23"/>
        <v>('PE_L',NULL,'PE_L_C','2022','03','C','보통','보통','N','N','N','N','N','N','144','Y','SYSTEM',NOW(),'SYSTEM',NOW()),</v>
      </c>
    </row>
    <row r="562" spans="1:22" s="26" customFormat="1" x14ac:dyDescent="0.35">
      <c r="A562" s="34">
        <v>145</v>
      </c>
      <c r="B562" s="11" t="s">
        <v>2646</v>
      </c>
      <c r="C562" s="2"/>
      <c r="D562" s="11" t="s">
        <v>2649</v>
      </c>
      <c r="E562" s="34">
        <v>2022</v>
      </c>
      <c r="F562" s="11" t="s">
        <v>2379</v>
      </c>
      <c r="G562" s="82" t="str">
        <f t="shared" si="21"/>
        <v>D</v>
      </c>
      <c r="H562" s="2" t="s">
        <v>2416</v>
      </c>
      <c r="I562" s="2" t="s">
        <v>2416</v>
      </c>
      <c r="J562" s="82" t="str">
        <f t="shared" si="22"/>
        <v/>
      </c>
      <c r="K562" s="34"/>
      <c r="L562" s="34"/>
      <c r="M562" s="34"/>
      <c r="N562" s="34"/>
      <c r="O562" s="34"/>
      <c r="P562" s="34">
        <v>145</v>
      </c>
      <c r="Q562" s="34" t="s">
        <v>171</v>
      </c>
      <c r="R562" s="34" t="s">
        <v>270</v>
      </c>
      <c r="S562" s="34" t="s">
        <v>158</v>
      </c>
      <c r="T562" s="34" t="s">
        <v>270</v>
      </c>
      <c r="U562" s="34" t="s">
        <v>158</v>
      </c>
      <c r="V562" s="2" t="str">
        <f t="shared" si="23"/>
        <v>('PE_L',NULL,'PE_L_D','2022','03','D','어려움','어려움','N','N','N','N','N','N','145','Y','SYSTEM',NOW(),'SYSTEM',NOW()),</v>
      </c>
    </row>
    <row r="563" spans="1:22" s="26" customFormat="1" x14ac:dyDescent="0.35">
      <c r="A563" s="34">
        <v>146</v>
      </c>
      <c r="B563" s="11" t="s">
        <v>2647</v>
      </c>
      <c r="C563" s="2"/>
      <c r="D563" s="11" t="s">
        <v>2651</v>
      </c>
      <c r="E563" s="34">
        <v>2022</v>
      </c>
      <c r="F563" s="11" t="s">
        <v>2379</v>
      </c>
      <c r="G563" s="82" t="str">
        <f t="shared" si="21"/>
        <v>01</v>
      </c>
      <c r="H563" s="2" t="s">
        <v>2480</v>
      </c>
      <c r="I563" s="2" t="s">
        <v>2480</v>
      </c>
      <c r="J563" s="82" t="str">
        <f t="shared" si="22"/>
        <v>Y</v>
      </c>
      <c r="K563" s="34"/>
      <c r="L563" s="34"/>
      <c r="M563" s="34"/>
      <c r="N563" s="34"/>
      <c r="O563" s="34"/>
      <c r="P563" s="34">
        <v>146</v>
      </c>
      <c r="Q563" s="34" t="s">
        <v>171</v>
      </c>
      <c r="R563" s="34" t="s">
        <v>270</v>
      </c>
      <c r="S563" s="34" t="s">
        <v>158</v>
      </c>
      <c r="T563" s="34" t="s">
        <v>270</v>
      </c>
      <c r="U563" s="34" t="s">
        <v>158</v>
      </c>
      <c r="V563" s="2" t="str">
        <f t="shared" si="23"/>
        <v>('PE_L_A',NULL,'PE_L_A_01','2022','03','01','비접(점)착식 또는 이레 준하는 라벨, 라벨 미사용','비접(점)착식 또는 이레 준하는 라벨, 라벨 미사용','Y','N','N','N','N','N','146','Y','SYSTEM',NOW(),'SYSTEM',NOW()),</v>
      </c>
    </row>
    <row r="564" spans="1:22" s="26" customFormat="1" x14ac:dyDescent="0.35">
      <c r="A564" s="34">
        <v>147</v>
      </c>
      <c r="B564" s="11" t="s">
        <v>2647</v>
      </c>
      <c r="C564" s="2"/>
      <c r="D564" s="11" t="s">
        <v>2652</v>
      </c>
      <c r="E564" s="34">
        <v>2022</v>
      </c>
      <c r="F564" s="11" t="s">
        <v>2379</v>
      </c>
      <c r="G564" s="82" t="str">
        <f t="shared" si="21"/>
        <v>02</v>
      </c>
      <c r="H564" s="2" t="s">
        <v>2481</v>
      </c>
      <c r="I564" s="2" t="s">
        <v>2481</v>
      </c>
      <c r="J564" s="82" t="str">
        <f t="shared" si="22"/>
        <v>Y</v>
      </c>
      <c r="K564" s="34"/>
      <c r="L564" s="34"/>
      <c r="M564" s="34"/>
      <c r="N564" s="34"/>
      <c r="O564" s="34"/>
      <c r="P564" s="34">
        <v>147</v>
      </c>
      <c r="Q564" s="34" t="s">
        <v>171</v>
      </c>
      <c r="R564" s="34" t="s">
        <v>270</v>
      </c>
      <c r="S564" s="34" t="s">
        <v>158</v>
      </c>
      <c r="T564" s="34" t="s">
        <v>270</v>
      </c>
      <c r="U564" s="34" t="s">
        <v>158</v>
      </c>
      <c r="V564" s="2" t="str">
        <f t="shared" si="23"/>
        <v>('PE_L_A',NULL,'PE_L_A_02','2022','03','02','병마개 부착 라벨만을 사용한 경우','병마개 부착 라벨만을 사용한 경우','Y','N','N','N','N','N','147','Y','SYSTEM',NOW(),'SYSTEM',NOW()),</v>
      </c>
    </row>
    <row r="565" spans="1:22" s="26" customFormat="1" x14ac:dyDescent="0.35">
      <c r="A565" s="34">
        <v>148</v>
      </c>
      <c r="B565" s="11" t="s">
        <v>2648</v>
      </c>
      <c r="C565" s="2"/>
      <c r="D565" s="11" t="s">
        <v>2653</v>
      </c>
      <c r="E565" s="34">
        <v>2022</v>
      </c>
      <c r="F565" s="11" t="s">
        <v>2379</v>
      </c>
      <c r="G565" s="82" t="str">
        <f t="shared" si="21"/>
        <v>01</v>
      </c>
      <c r="H565" s="2" t="s">
        <v>2482</v>
      </c>
      <c r="I565" s="2" t="s">
        <v>2482</v>
      </c>
      <c r="J565" s="82" t="str">
        <f t="shared" si="22"/>
        <v>Y</v>
      </c>
      <c r="K565" s="34"/>
      <c r="L565" s="34" t="s">
        <v>29</v>
      </c>
      <c r="M565" s="34"/>
      <c r="N565" s="34"/>
      <c r="O565" s="34"/>
      <c r="P565" s="34">
        <v>148</v>
      </c>
      <c r="Q565" s="34" t="s">
        <v>171</v>
      </c>
      <c r="R565" s="34" t="s">
        <v>270</v>
      </c>
      <c r="S565" s="34" t="s">
        <v>158</v>
      </c>
      <c r="T565" s="34" t="s">
        <v>270</v>
      </c>
      <c r="U565" s="34" t="s">
        <v>158</v>
      </c>
      <c r="V565" s="2" t="str">
        <f t="shared" si="23"/>
        <v>('PE_L_B',NULL,'PE_L_B_01','2022','03','01','소비자가 손쉽게 분리가능하도록 하는 구조','소비자가 손쉽게 분리가능하도록 하는 구조','Y','N','Y','N','N','N','148','Y','SYSTEM',NOW(),'SYSTEM',NOW()),</v>
      </c>
    </row>
    <row r="566" spans="1:22" s="26" customFormat="1" x14ac:dyDescent="0.35">
      <c r="A566" s="34">
        <v>149</v>
      </c>
      <c r="B566" s="11" t="s">
        <v>2648</v>
      </c>
      <c r="C566" s="2"/>
      <c r="D566" s="11" t="s">
        <v>2654</v>
      </c>
      <c r="E566" s="34">
        <v>2022</v>
      </c>
      <c r="F566" s="11" t="s">
        <v>2379</v>
      </c>
      <c r="G566" s="82" t="str">
        <f t="shared" si="21"/>
        <v>02</v>
      </c>
      <c r="H566" s="2" t="s">
        <v>2483</v>
      </c>
      <c r="I566" s="2" t="s">
        <v>2483</v>
      </c>
      <c r="J566" s="82" t="str">
        <f t="shared" si="22"/>
        <v>Y</v>
      </c>
      <c r="K566" s="34" t="s">
        <v>29</v>
      </c>
      <c r="L566" s="34"/>
      <c r="M566" s="34"/>
      <c r="N566" s="34"/>
      <c r="O566" s="34"/>
      <c r="P566" s="34">
        <v>149</v>
      </c>
      <c r="Q566" s="34" t="s">
        <v>171</v>
      </c>
      <c r="R566" s="34" t="s">
        <v>270</v>
      </c>
      <c r="S566" s="34" t="s">
        <v>158</v>
      </c>
      <c r="T566" s="34" t="s">
        <v>270</v>
      </c>
      <c r="U566" s="34" t="s">
        <v>158</v>
      </c>
      <c r="V566" s="2" t="str">
        <f t="shared" si="23"/>
        <v>('PE_L_B',NULL,'PE_L_B_02','2022','03','02','접(점)착제 도포 면적.양을 최소화한 경우','접(점)착제 도포 면적.양을 최소화한 경우','Y','Y','N','N','N','N','149','Y','SYSTEM',NOW(),'SYSTEM',NOW()),</v>
      </c>
    </row>
    <row r="567" spans="1:22" s="26" customFormat="1" x14ac:dyDescent="0.35">
      <c r="A567" s="34">
        <v>150</v>
      </c>
      <c r="B567" s="11" t="s">
        <v>2650</v>
      </c>
      <c r="C567" s="2"/>
      <c r="D567" s="11" t="s">
        <v>2655</v>
      </c>
      <c r="E567" s="34">
        <v>2022</v>
      </c>
      <c r="F567" s="11" t="s">
        <v>2379</v>
      </c>
      <c r="G567" s="82" t="str">
        <f t="shared" si="21"/>
        <v>01</v>
      </c>
      <c r="H567" s="2" t="s">
        <v>2484</v>
      </c>
      <c r="I567" s="2" t="s">
        <v>2484</v>
      </c>
      <c r="J567" s="82" t="str">
        <f t="shared" si="22"/>
        <v>Y</v>
      </c>
      <c r="K567" s="34"/>
      <c r="L567" s="82"/>
      <c r="M567" s="82"/>
      <c r="N567" s="34"/>
      <c r="O567" s="34"/>
      <c r="P567" s="34">
        <v>150</v>
      </c>
      <c r="Q567" s="34" t="s">
        <v>171</v>
      </c>
      <c r="R567" s="34" t="s">
        <v>270</v>
      </c>
      <c r="S567" s="34" t="s">
        <v>158</v>
      </c>
      <c r="T567" s="34" t="s">
        <v>270</v>
      </c>
      <c r="U567" s="34" t="s">
        <v>158</v>
      </c>
      <c r="V567" s="2" t="str">
        <f t="shared" si="23"/>
        <v>('PE_L_C',NULL,'PE_L_C_01','2022','03','01','절취선이 있어 분리 가능한 경우 재활용 보통 ','절취선이 있어 분리 가능한 경우 재활용 보통 ','Y','N','N','N','N','N','150','Y','SYSTEM',NOW(),'SYSTEM',NOW()),</v>
      </c>
    </row>
    <row r="568" spans="1:22" s="26" customFormat="1" x14ac:dyDescent="0.35">
      <c r="A568" s="34">
        <v>151</v>
      </c>
      <c r="B568" s="11" t="s">
        <v>2650</v>
      </c>
      <c r="C568" s="2"/>
      <c r="D568" s="11" t="s">
        <v>2656</v>
      </c>
      <c r="E568" s="34">
        <v>2022</v>
      </c>
      <c r="F568" s="11" t="s">
        <v>2379</v>
      </c>
      <c r="G568" s="82" t="str">
        <f t="shared" si="21"/>
        <v>99</v>
      </c>
      <c r="H568" s="2" t="s">
        <v>2423</v>
      </c>
      <c r="I568" s="2" t="s">
        <v>2423</v>
      </c>
      <c r="J568" s="82" t="str">
        <f t="shared" si="22"/>
        <v>Y</v>
      </c>
      <c r="K568" s="34"/>
      <c r="L568" s="82"/>
      <c r="M568" s="82"/>
      <c r="N568" s="34"/>
      <c r="O568" s="34"/>
      <c r="P568" s="34">
        <v>151</v>
      </c>
      <c r="Q568" s="34" t="s">
        <v>171</v>
      </c>
      <c r="R568" s="34" t="s">
        <v>270</v>
      </c>
      <c r="S568" s="34" t="s">
        <v>158</v>
      </c>
      <c r="T568" s="34" t="s">
        <v>270</v>
      </c>
      <c r="U568" s="34" t="s">
        <v>158</v>
      </c>
      <c r="V568" s="2" t="str">
        <f t="shared" si="23"/>
        <v>('PE_L_C',NULL,'PE_L_C_99','2022','03','99','그 외','그 외','Y','N','N','N','N','N','151','Y','SYSTEM',NOW(),'SYSTEM',NOW()),</v>
      </c>
    </row>
    <row r="569" spans="1:22" s="26" customFormat="1" x14ac:dyDescent="0.35">
      <c r="A569" s="34">
        <v>152</v>
      </c>
      <c r="B569" s="11" t="s">
        <v>2649</v>
      </c>
      <c r="C569" s="2"/>
      <c r="D569" s="11" t="s">
        <v>2657</v>
      </c>
      <c r="E569" s="34">
        <v>2022</v>
      </c>
      <c r="F569" s="11" t="s">
        <v>2379</v>
      </c>
      <c r="G569" s="82" t="str">
        <f t="shared" si="21"/>
        <v>01</v>
      </c>
      <c r="H569" s="2" t="s">
        <v>2485</v>
      </c>
      <c r="I569" s="2" t="s">
        <v>2485</v>
      </c>
      <c r="J569" s="82" t="str">
        <f t="shared" si="22"/>
        <v/>
      </c>
      <c r="K569" s="34"/>
      <c r="L569" s="82"/>
      <c r="M569" s="82"/>
      <c r="N569" s="34"/>
      <c r="O569" s="34"/>
      <c r="P569" s="34">
        <v>152</v>
      </c>
      <c r="Q569" s="34" t="s">
        <v>171</v>
      </c>
      <c r="R569" s="34" t="s">
        <v>270</v>
      </c>
      <c r="S569" s="34" t="s">
        <v>158</v>
      </c>
      <c r="T569" s="34" t="s">
        <v>270</v>
      </c>
      <c r="U569" s="34" t="s">
        <v>158</v>
      </c>
      <c r="V569" s="2" t="str">
        <f t="shared" si="23"/>
        <v>('PE_L_D',NULL,'PE_L_D_01','2022','03','01','소비자가 손쉽게 분기 가능하도록 하는 구조가 없는 비중 1이상의 합성수지 재질 ','소비자가 손쉽게 분기 가능하도록 하는 구조가 없는 비중 1이상의 합성수지 재질 ','N','N','N','N','N','N','152','Y','SYSTEM',NOW(),'SYSTEM',NOW()),</v>
      </c>
    </row>
    <row r="570" spans="1:22" s="26" customFormat="1" x14ac:dyDescent="0.35">
      <c r="A570" s="34">
        <v>153</v>
      </c>
      <c r="B570" s="11" t="s">
        <v>2649</v>
      </c>
      <c r="C570" s="2"/>
      <c r="D570" s="11" t="s">
        <v>1576</v>
      </c>
      <c r="E570" s="34">
        <v>2022</v>
      </c>
      <c r="F570" s="11" t="s">
        <v>2379</v>
      </c>
      <c r="G570" s="82" t="str">
        <f t="shared" si="21"/>
        <v>02</v>
      </c>
      <c r="H570" s="2" t="s">
        <v>2486</v>
      </c>
      <c r="I570" s="2" t="s">
        <v>2486</v>
      </c>
      <c r="J570" s="82" t="str">
        <f t="shared" si="22"/>
        <v/>
      </c>
      <c r="K570" s="34"/>
      <c r="L570" s="82"/>
      <c r="M570" s="34"/>
      <c r="N570" s="34"/>
      <c r="O570" s="34"/>
      <c r="P570" s="34">
        <v>153</v>
      </c>
      <c r="Q570" s="34" t="s">
        <v>171</v>
      </c>
      <c r="R570" s="34" t="s">
        <v>270</v>
      </c>
      <c r="S570" s="34" t="s">
        <v>158</v>
      </c>
      <c r="T570" s="34" t="s">
        <v>270</v>
      </c>
      <c r="U570" s="34" t="s">
        <v>158</v>
      </c>
      <c r="V570" s="2" t="str">
        <f t="shared" si="23"/>
        <v>('PE_L_D',NULL,'PE_L_D_02','2022','03','02','열알칼리성 분리가 불가능한 접(점)착제 사용','열알칼리성 분리가 불가능한 접(점)착제 사용','N','N','N','N','N','N','153','Y','SYSTEM',NOW(),'SYSTEM',NOW()),</v>
      </c>
    </row>
    <row r="571" spans="1:22" s="26" customFormat="1" x14ac:dyDescent="0.35">
      <c r="A571" s="34">
        <v>154</v>
      </c>
      <c r="B571" s="11" t="s">
        <v>2649</v>
      </c>
      <c r="C571" s="2"/>
      <c r="D571" s="11" t="s">
        <v>1577</v>
      </c>
      <c r="E571" s="34">
        <v>2022</v>
      </c>
      <c r="F571" s="11" t="s">
        <v>2379</v>
      </c>
      <c r="G571" s="82" t="str">
        <f t="shared" si="21"/>
        <v>03</v>
      </c>
      <c r="H571" s="2" t="s">
        <v>2487</v>
      </c>
      <c r="I571" s="2" t="s">
        <v>2487</v>
      </c>
      <c r="J571" s="82" t="str">
        <f t="shared" si="22"/>
        <v/>
      </c>
      <c r="K571" s="34"/>
      <c r="L571" s="34"/>
      <c r="M571" s="82"/>
      <c r="N571" s="34"/>
      <c r="O571" s="34"/>
      <c r="P571" s="34">
        <v>154</v>
      </c>
      <c r="Q571" s="34" t="s">
        <v>171</v>
      </c>
      <c r="R571" s="34" t="s">
        <v>270</v>
      </c>
      <c r="S571" s="34" t="s">
        <v>158</v>
      </c>
      <c r="T571" s="34" t="s">
        <v>270</v>
      </c>
      <c r="U571" s="34" t="s">
        <v>158</v>
      </c>
      <c r="V571" s="2" t="str">
        <f t="shared" si="23"/>
        <v>('PE_L_D',NULL,'PE_L_D_03','2022','03','03','몸체에 직접 인쇄 (유통기한 및 제조일자 표시 제외)','몸체에 직접 인쇄 (유통기한 및 제조일자 표시 제외)','N','N','N','N','N','N','154','Y','SYSTEM',NOW(),'SYSTEM',NOW()),</v>
      </c>
    </row>
    <row r="572" spans="1:22" s="26" customFormat="1" x14ac:dyDescent="0.35">
      <c r="A572" s="34">
        <v>155</v>
      </c>
      <c r="B572" s="11" t="s">
        <v>2649</v>
      </c>
      <c r="C572" s="2"/>
      <c r="D572" s="11" t="s">
        <v>1578</v>
      </c>
      <c r="E572" s="34">
        <v>2022</v>
      </c>
      <c r="F572" s="11" t="s">
        <v>2379</v>
      </c>
      <c r="G572" s="82" t="str">
        <f t="shared" si="21"/>
        <v>04</v>
      </c>
      <c r="H572" s="2" t="s">
        <v>2488</v>
      </c>
      <c r="I572" s="2" t="s">
        <v>2488</v>
      </c>
      <c r="J572" s="82" t="str">
        <f t="shared" si="22"/>
        <v/>
      </c>
      <c r="K572" s="34"/>
      <c r="L572" s="34"/>
      <c r="M572" s="82"/>
      <c r="N572" s="34"/>
      <c r="O572" s="34"/>
      <c r="P572" s="34">
        <v>155</v>
      </c>
      <c r="Q572" s="34" t="s">
        <v>171</v>
      </c>
      <c r="R572" s="34" t="s">
        <v>270</v>
      </c>
      <c r="S572" s="34" t="s">
        <v>158</v>
      </c>
      <c r="T572" s="34" t="s">
        <v>270</v>
      </c>
      <c r="U572" s="34" t="s">
        <v>158</v>
      </c>
      <c r="V572" s="2" t="str">
        <f t="shared" si="23"/>
        <v>('PE_L_D',NULL,'PE_L_D_04','2022','03','04','PVC 계열의 재질, 합성수지 이외의 재질, 금속혼입재질','PVC 계열의 재질, 합성수지 이외의 재질, 금속혼입재질','N','N','N','N','N','N','155','Y','SYSTEM',NOW(),'SYSTEM',NOW()),</v>
      </c>
    </row>
    <row r="573" spans="1:22" s="26" customFormat="1" x14ac:dyDescent="0.35">
      <c r="A573" s="34">
        <v>156</v>
      </c>
      <c r="B573" s="11" t="s">
        <v>2489</v>
      </c>
      <c r="C573" s="2"/>
      <c r="D573" s="82" t="str">
        <f t="shared" si="24"/>
        <v>PE_G</v>
      </c>
      <c r="E573" s="34">
        <v>2022</v>
      </c>
      <c r="F573" s="11" t="s">
        <v>2379</v>
      </c>
      <c r="G573" s="82" t="str">
        <f t="shared" si="21"/>
        <v>03</v>
      </c>
      <c r="H573" s="2" t="s">
        <v>2421</v>
      </c>
      <c r="I573" s="2" t="s">
        <v>2421</v>
      </c>
      <c r="J573" s="82" t="str">
        <f t="shared" si="22"/>
        <v/>
      </c>
      <c r="K573" s="34"/>
      <c r="L573" s="82"/>
      <c r="M573" s="34"/>
      <c r="N573" s="34"/>
      <c r="O573" s="34"/>
      <c r="P573" s="34">
        <v>156</v>
      </c>
      <c r="Q573" s="34" t="s">
        <v>171</v>
      </c>
      <c r="R573" s="34" t="s">
        <v>270</v>
      </c>
      <c r="S573" s="34" t="s">
        <v>158</v>
      </c>
      <c r="T573" s="34" t="s">
        <v>270</v>
      </c>
      <c r="U573" s="34" t="s">
        <v>158</v>
      </c>
      <c r="V573" s="2" t="str">
        <f t="shared" si="23"/>
        <v>('PE',NULL,'PE_G','2022','03','03','마개 및 잡자재','마개 및 잡자재','N','N','N','N','N','N','156','Y','SYSTEM',NOW(),'SYSTEM',NOW()),</v>
      </c>
    </row>
    <row r="574" spans="1:22" s="26" customFormat="1" x14ac:dyDescent="0.35">
      <c r="A574" s="34">
        <v>157</v>
      </c>
      <c r="B574" s="11" t="s">
        <v>2658</v>
      </c>
      <c r="C574" s="2"/>
      <c r="D574" s="11" t="s">
        <v>2659</v>
      </c>
      <c r="E574" s="34">
        <v>2022</v>
      </c>
      <c r="F574" s="11" t="s">
        <v>2379</v>
      </c>
      <c r="G574" s="82" t="str">
        <f t="shared" si="21"/>
        <v>B</v>
      </c>
      <c r="H574" s="2" t="s">
        <v>2414</v>
      </c>
      <c r="I574" s="2" t="s">
        <v>2414</v>
      </c>
      <c r="J574" s="82" t="str">
        <f t="shared" si="22"/>
        <v/>
      </c>
      <c r="K574" s="34"/>
      <c r="L574" s="34"/>
      <c r="M574" s="34"/>
      <c r="N574" s="34"/>
      <c r="O574" s="34"/>
      <c r="P574" s="34">
        <v>157</v>
      </c>
      <c r="Q574" s="34" t="s">
        <v>171</v>
      </c>
      <c r="R574" s="34" t="s">
        <v>270</v>
      </c>
      <c r="S574" s="34" t="s">
        <v>158</v>
      </c>
      <c r="T574" s="34" t="s">
        <v>270</v>
      </c>
      <c r="U574" s="34" t="s">
        <v>158</v>
      </c>
      <c r="V574" s="2" t="str">
        <f t="shared" si="23"/>
        <v>('PE_G',NULL,'PE_G_B','2022','03','B','우수','우수','N','N','N','N','N','N','157','Y','SYSTEM',NOW(),'SYSTEM',NOW()),</v>
      </c>
    </row>
    <row r="575" spans="1:22" s="26" customFormat="1" x14ac:dyDescent="0.35">
      <c r="A575" s="34">
        <v>158</v>
      </c>
      <c r="B575" s="11" t="s">
        <v>2658</v>
      </c>
      <c r="C575" s="2"/>
      <c r="D575" s="11" t="s">
        <v>2660</v>
      </c>
      <c r="E575" s="34">
        <v>2022</v>
      </c>
      <c r="F575" s="11" t="s">
        <v>2379</v>
      </c>
      <c r="G575" s="82" t="str">
        <f t="shared" si="21"/>
        <v>C</v>
      </c>
      <c r="H575" s="2" t="s">
        <v>2415</v>
      </c>
      <c r="I575" s="2" t="s">
        <v>2415</v>
      </c>
      <c r="J575" s="82" t="str">
        <f t="shared" si="22"/>
        <v/>
      </c>
      <c r="K575" s="34"/>
      <c r="L575" s="34"/>
      <c r="M575" s="34"/>
      <c r="N575" s="34"/>
      <c r="O575" s="34"/>
      <c r="P575" s="34">
        <v>158</v>
      </c>
      <c r="Q575" s="34" t="s">
        <v>171</v>
      </c>
      <c r="R575" s="34" t="s">
        <v>270</v>
      </c>
      <c r="S575" s="34" t="s">
        <v>158</v>
      </c>
      <c r="T575" s="34" t="s">
        <v>270</v>
      </c>
      <c r="U575" s="34" t="s">
        <v>158</v>
      </c>
      <c r="V575" s="2" t="str">
        <f t="shared" si="23"/>
        <v>('PE_G',NULL,'PE_G_C','2022','03','C','보통','보통','N','N','N','N','N','N','158','Y','SYSTEM',NOW(),'SYSTEM',NOW()),</v>
      </c>
    </row>
    <row r="576" spans="1:22" s="26" customFormat="1" x14ac:dyDescent="0.35">
      <c r="A576" s="34">
        <v>159</v>
      </c>
      <c r="B576" s="11" t="s">
        <v>2658</v>
      </c>
      <c r="C576" s="2"/>
      <c r="D576" s="11" t="s">
        <v>2661</v>
      </c>
      <c r="E576" s="34">
        <v>2022</v>
      </c>
      <c r="F576" s="11" t="s">
        <v>2379</v>
      </c>
      <c r="G576" s="82" t="str">
        <f t="shared" si="21"/>
        <v>D</v>
      </c>
      <c r="H576" s="2" t="s">
        <v>2416</v>
      </c>
      <c r="I576" s="2" t="s">
        <v>2416</v>
      </c>
      <c r="J576" s="82" t="str">
        <f t="shared" si="22"/>
        <v/>
      </c>
      <c r="K576" s="34"/>
      <c r="L576" s="34"/>
      <c r="M576" s="34"/>
      <c r="N576" s="34"/>
      <c r="O576" s="34"/>
      <c r="P576" s="34">
        <v>159</v>
      </c>
      <c r="Q576" s="34" t="s">
        <v>171</v>
      </c>
      <c r="R576" s="34" t="s">
        <v>270</v>
      </c>
      <c r="S576" s="34" t="s">
        <v>158</v>
      </c>
      <c r="T576" s="34" t="s">
        <v>270</v>
      </c>
      <c r="U576" s="34" t="s">
        <v>158</v>
      </c>
      <c r="V576" s="2" t="str">
        <f t="shared" si="23"/>
        <v>('PE_G',NULL,'PE_G_D','2022','03','D','어려움','어려움','N','N','N','N','N','N','159','Y','SYSTEM',NOW(),'SYSTEM',NOW()),</v>
      </c>
    </row>
    <row r="577" spans="1:22" s="26" customFormat="1" x14ac:dyDescent="0.35">
      <c r="A577" s="34">
        <v>160</v>
      </c>
      <c r="B577" s="11" t="s">
        <v>2659</v>
      </c>
      <c r="C577" s="2"/>
      <c r="D577" s="11" t="s">
        <v>2662</v>
      </c>
      <c r="E577" s="34">
        <v>2022</v>
      </c>
      <c r="F577" s="11" t="s">
        <v>2379</v>
      </c>
      <c r="G577" s="82" t="str">
        <f t="shared" si="21"/>
        <v>01</v>
      </c>
      <c r="H577" s="2" t="s">
        <v>2490</v>
      </c>
      <c r="I577" s="2" t="s">
        <v>2490</v>
      </c>
      <c r="J577" s="82" t="str">
        <f t="shared" si="22"/>
        <v>Y</v>
      </c>
      <c r="K577" s="34"/>
      <c r="L577" s="34"/>
      <c r="M577" s="34"/>
      <c r="N577" s="34"/>
      <c r="O577" s="34"/>
      <c r="P577" s="34">
        <v>160</v>
      </c>
      <c r="Q577" s="34" t="s">
        <v>171</v>
      </c>
      <c r="R577" s="34" t="s">
        <v>270</v>
      </c>
      <c r="S577" s="34" t="s">
        <v>158</v>
      </c>
      <c r="T577" s="34" t="s">
        <v>270</v>
      </c>
      <c r="U577" s="34" t="s">
        <v>158</v>
      </c>
      <c r="V577" s="2" t="str">
        <f t="shared" si="23"/>
        <v>('PE_G_B',NULL,'PE_G_B_01','2022','03','01','비중 1미만의 합성수지 또는 무색 페트 단일재질','비중 1미만의 합성수지 또는 무색 페트 단일재질','Y','N','N','N','N','N','160','Y','SYSTEM',NOW(),'SYSTEM',NOW()),</v>
      </c>
    </row>
    <row r="578" spans="1:22" s="26" customFormat="1" x14ac:dyDescent="0.35">
      <c r="A578" s="34">
        <v>161</v>
      </c>
      <c r="B578" s="11" t="s">
        <v>2660</v>
      </c>
      <c r="C578" s="2"/>
      <c r="D578" s="11" t="s">
        <v>2663</v>
      </c>
      <c r="E578" s="34">
        <v>2022</v>
      </c>
      <c r="F578" s="11" t="s">
        <v>2379</v>
      </c>
      <c r="G578" s="82" t="str">
        <f t="shared" si="21"/>
        <v>01</v>
      </c>
      <c r="H578" s="2" t="s">
        <v>2491</v>
      </c>
      <c r="I578" s="2" t="s">
        <v>2491</v>
      </c>
      <c r="J578" s="82" t="str">
        <f t="shared" si="22"/>
        <v>Y</v>
      </c>
      <c r="K578" s="34"/>
      <c r="L578" s="34" t="s">
        <v>29</v>
      </c>
      <c r="M578" s="34"/>
      <c r="N578" s="34"/>
      <c r="O578" s="34"/>
      <c r="P578" s="34">
        <v>161</v>
      </c>
      <c r="Q578" s="34" t="s">
        <v>171</v>
      </c>
      <c r="R578" s="34" t="s">
        <v>270</v>
      </c>
      <c r="S578" s="34" t="s">
        <v>158</v>
      </c>
      <c r="T578" s="34" t="s">
        <v>270</v>
      </c>
      <c r="U578" s="34" t="s">
        <v>158</v>
      </c>
      <c r="V578" s="2" t="str">
        <f t="shared" si="23"/>
        <v>('PE_G_C',NULL,'PE_G_C_01','2022','03','01','무색 페트 단일재질을 제외한 비중 1 이상의 합성수지로 몸체로부터 완전히 분리되야만 사용할 수 있는 속마개(리드)','무색 페트 단일재질을 제외한 비중 1 이상의 합성수지로 몸체로부터 완전히 분리되야만 사용할 수 있는 속마개(리드)','Y','N','Y','N','N','N','161','Y','SYSTEM',NOW(),'SYSTEM',NOW()),</v>
      </c>
    </row>
    <row r="579" spans="1:22" s="26" customFormat="1" x14ac:dyDescent="0.35">
      <c r="A579" s="34">
        <v>162</v>
      </c>
      <c r="B579" s="11" t="s">
        <v>2660</v>
      </c>
      <c r="C579" s="2"/>
      <c r="D579" s="11" t="s">
        <v>2664</v>
      </c>
      <c r="E579" s="34">
        <v>2022</v>
      </c>
      <c r="F579" s="11" t="s">
        <v>2379</v>
      </c>
      <c r="G579" s="82" t="str">
        <f t="shared" si="21"/>
        <v>02</v>
      </c>
      <c r="H579" s="2" t="s">
        <v>2492</v>
      </c>
      <c r="I579" s="2" t="s">
        <v>2492</v>
      </c>
      <c r="J579" s="82" t="str">
        <f t="shared" si="22"/>
        <v>Y</v>
      </c>
      <c r="K579" s="34"/>
      <c r="L579" s="34"/>
      <c r="M579" s="34"/>
      <c r="N579" s="34"/>
      <c r="O579" s="34"/>
      <c r="P579" s="34">
        <v>162</v>
      </c>
      <c r="Q579" s="34" t="s">
        <v>171</v>
      </c>
      <c r="R579" s="34" t="s">
        <v>270</v>
      </c>
      <c r="S579" s="34" t="s">
        <v>158</v>
      </c>
      <c r="T579" s="34" t="s">
        <v>270</v>
      </c>
      <c r="U579" s="34" t="s">
        <v>158</v>
      </c>
      <c r="V579" s="2" t="str">
        <f t="shared" si="23"/>
        <v>('PE_G_C',NULL,'PE_G_C_02','2022','03','02','합성수지 이외의 재질이 포함된 비중 1미만의 잡자재 또는 합성수지 이외의 재질로 구성된 부분이 몸체, 마개 모두와 분리 가능한 경우','합성수지 이외의 재질이 포함된 비중 1미만의 잡자재 또는 합성수지 이외의 재질로 구성된 부분이 몸체, 마개 모두와 분리 가능한 경우','Y','N','N','N','N','N','162','Y','SYSTEM',NOW(),'SYSTEM',NOW()),</v>
      </c>
    </row>
    <row r="580" spans="1:22" s="26" customFormat="1" x14ac:dyDescent="0.35">
      <c r="A580" s="34">
        <v>163</v>
      </c>
      <c r="B580" s="11" t="s">
        <v>2660</v>
      </c>
      <c r="C580" s="2"/>
      <c r="D580" s="11" t="s">
        <v>2665</v>
      </c>
      <c r="E580" s="34">
        <v>2022</v>
      </c>
      <c r="F580" s="11" t="s">
        <v>2379</v>
      </c>
      <c r="G580" s="82" t="str">
        <f t="shared" si="21"/>
        <v>99</v>
      </c>
      <c r="H580" s="2" t="s">
        <v>2423</v>
      </c>
      <c r="I580" s="2" t="s">
        <v>2423</v>
      </c>
      <c r="J580" s="82" t="str">
        <f t="shared" si="22"/>
        <v>Y</v>
      </c>
      <c r="K580" s="34"/>
      <c r="L580" s="34"/>
      <c r="M580" s="34"/>
      <c r="N580" s="34"/>
      <c r="O580" s="34"/>
      <c r="P580" s="34">
        <v>163</v>
      </c>
      <c r="Q580" s="34" t="s">
        <v>171</v>
      </c>
      <c r="R580" s="34" t="s">
        <v>270</v>
      </c>
      <c r="S580" s="34" t="s">
        <v>158</v>
      </c>
      <c r="T580" s="34" t="s">
        <v>270</v>
      </c>
      <c r="U580" s="34" t="s">
        <v>158</v>
      </c>
      <c r="V580" s="2" t="str">
        <f t="shared" si="23"/>
        <v>('PE_G_C',NULL,'PE_G_C_99','2022','03','99','그 외','그 외','Y','N','N','N','N','N','163','Y','SYSTEM',NOW(),'SYSTEM',NOW()),</v>
      </c>
    </row>
    <row r="581" spans="1:22" s="26" customFormat="1" x14ac:dyDescent="0.35">
      <c r="A581" s="34">
        <v>164</v>
      </c>
      <c r="B581" s="11" t="s">
        <v>2661</v>
      </c>
      <c r="C581" s="2"/>
      <c r="D581" s="11" t="s">
        <v>2666</v>
      </c>
      <c r="E581" s="34">
        <v>2022</v>
      </c>
      <c r="F581" s="11" t="s">
        <v>2379</v>
      </c>
      <c r="G581" s="82" t="str">
        <f t="shared" si="21"/>
        <v>01</v>
      </c>
      <c r="H581" s="2" t="s">
        <v>2493</v>
      </c>
      <c r="I581" s="2" t="s">
        <v>2493</v>
      </c>
      <c r="J581" s="82" t="str">
        <f t="shared" si="22"/>
        <v/>
      </c>
      <c r="K581" s="34"/>
      <c r="L581" s="34"/>
      <c r="M581" s="34"/>
      <c r="N581" s="34"/>
      <c r="O581" s="34"/>
      <c r="P581" s="34">
        <v>164</v>
      </c>
      <c r="Q581" s="34" t="s">
        <v>171</v>
      </c>
      <c r="R581" s="34" t="s">
        <v>270</v>
      </c>
      <c r="S581" s="34" t="s">
        <v>158</v>
      </c>
      <c r="T581" s="34" t="s">
        <v>270</v>
      </c>
      <c r="U581" s="34" t="s">
        <v>158</v>
      </c>
      <c r="V581" s="2" t="str">
        <f t="shared" si="23"/>
        <v>('PE_G_D',NULL,'PE_G_D_01','2022','03','01','무색 페트 단일재질으 제외한 비중 1이상의 합성수지','무색 페트 단일재질으 제외한 비중 1이상의 합성수지','N','N','N','N','N','N','164','Y','SYSTEM',NOW(),'SYSTEM',NOW()),</v>
      </c>
    </row>
    <row r="582" spans="1:22" s="26" customFormat="1" x14ac:dyDescent="0.35">
      <c r="A582" s="34">
        <v>165</v>
      </c>
      <c r="B582" s="11" t="s">
        <v>2661</v>
      </c>
      <c r="C582" s="2"/>
      <c r="D582" s="11" t="s">
        <v>1917</v>
      </c>
      <c r="E582" s="34">
        <v>2022</v>
      </c>
      <c r="F582" s="11" t="s">
        <v>2379</v>
      </c>
      <c r="G582" s="82" t="str">
        <f t="shared" si="21"/>
        <v>02</v>
      </c>
      <c r="H582" s="2" t="s">
        <v>2436</v>
      </c>
      <c r="I582" s="2" t="s">
        <v>2436</v>
      </c>
      <c r="J582" s="82" t="str">
        <f t="shared" si="22"/>
        <v/>
      </c>
      <c r="K582" s="34"/>
      <c r="L582" s="34"/>
      <c r="M582" s="34"/>
      <c r="N582" s="34"/>
      <c r="O582" s="34"/>
      <c r="P582" s="34">
        <v>165</v>
      </c>
      <c r="Q582" s="34" t="s">
        <v>171</v>
      </c>
      <c r="R582" s="34" t="s">
        <v>270</v>
      </c>
      <c r="S582" s="34" t="s">
        <v>158</v>
      </c>
      <c r="T582" s="34" t="s">
        <v>270</v>
      </c>
      <c r="U582" s="34" t="s">
        <v>158</v>
      </c>
      <c r="V582" s="2" t="str">
        <f t="shared" si="23"/>
        <v>('PE_G_D',NULL,'PE_G_D_02','2022','03','02','PVC 계열의 재질','PVC 계열의 재질','N','N','N','N','N','N','165','Y','SYSTEM',NOW(),'SYSTEM',NOW()),</v>
      </c>
    </row>
    <row r="583" spans="1:22" s="26" customFormat="1" x14ac:dyDescent="0.35">
      <c r="A583" s="34">
        <v>166</v>
      </c>
      <c r="B583" s="11" t="s">
        <v>2661</v>
      </c>
      <c r="C583" s="2"/>
      <c r="D583" s="11" t="s">
        <v>1918</v>
      </c>
      <c r="E583" s="34">
        <v>2022</v>
      </c>
      <c r="F583" s="11" t="s">
        <v>2379</v>
      </c>
      <c r="G583" s="82" t="str">
        <f t="shared" si="21"/>
        <v>03</v>
      </c>
      <c r="H583" s="2" t="s">
        <v>2494</v>
      </c>
      <c r="I583" s="2" t="s">
        <v>2494</v>
      </c>
      <c r="J583" s="82" t="str">
        <f t="shared" si="22"/>
        <v/>
      </c>
      <c r="K583" s="34"/>
      <c r="L583" s="34"/>
      <c r="M583" s="34"/>
      <c r="N583" s="34"/>
      <c r="O583" s="34"/>
      <c r="P583" s="34">
        <v>166</v>
      </c>
      <c r="Q583" s="34" t="s">
        <v>171</v>
      </c>
      <c r="R583" s="34" t="s">
        <v>270</v>
      </c>
      <c r="S583" s="34" t="s">
        <v>158</v>
      </c>
      <c r="T583" s="34" t="s">
        <v>270</v>
      </c>
      <c r="U583" s="34" t="s">
        <v>158</v>
      </c>
      <c r="V583" s="2" t="str">
        <f t="shared" si="23"/>
        <v>('PE_G_D',NULL,'PE_G_D_03','2022','03','03','합성수질 이외의 재질','합성수질 이외의 재질','N','N','N','N','N','N','166','Y','SYSTEM',NOW(),'SYSTEM',NOW()),</v>
      </c>
    </row>
    <row r="584" spans="1:22" s="26" customFormat="1" x14ac:dyDescent="0.35">
      <c r="A584" s="34">
        <v>167</v>
      </c>
      <c r="B584" s="34" t="s">
        <v>868</v>
      </c>
      <c r="C584" s="2"/>
      <c r="D584" s="11" t="s">
        <v>2519</v>
      </c>
      <c r="E584" s="34">
        <v>2022</v>
      </c>
      <c r="F584" s="11" t="s">
        <v>2379</v>
      </c>
      <c r="G584" s="82" t="str">
        <f t="shared" si="21"/>
        <v>TR</v>
      </c>
      <c r="H584" s="2" t="s">
        <v>2495</v>
      </c>
      <c r="I584" s="2" t="s">
        <v>2495</v>
      </c>
      <c r="J584" s="82" t="str">
        <f t="shared" si="22"/>
        <v/>
      </c>
      <c r="K584" s="34"/>
      <c r="L584" s="82"/>
      <c r="M584" s="34"/>
      <c r="N584" s="34"/>
      <c r="O584" s="34"/>
      <c r="P584" s="34">
        <v>167</v>
      </c>
      <c r="Q584" s="34" t="s">
        <v>171</v>
      </c>
      <c r="R584" s="34" t="s">
        <v>270</v>
      </c>
      <c r="S584" s="34" t="s">
        <v>158</v>
      </c>
      <c r="T584" s="34" t="s">
        <v>270</v>
      </c>
      <c r="U584" s="34" t="s">
        <v>158</v>
      </c>
      <c r="V584" s="2" t="str">
        <f t="shared" si="23"/>
        <v>('GROUP_ID',NULL,'TR','2022','03','TR','합성수지 용기, 트레이류 포장재 (페트병, 발포합성수지 제외)','합성수지 용기, 트레이류 포장재 (페트병, 발포합성수지 제외)','N','N','N','N','N','N','167','Y','SYSTEM',NOW(),'SYSTEM',NOW()),</v>
      </c>
    </row>
    <row r="585" spans="1:22" s="26" customFormat="1" x14ac:dyDescent="0.35">
      <c r="A585" s="34">
        <v>168</v>
      </c>
      <c r="B585" s="11" t="s">
        <v>2519</v>
      </c>
      <c r="C585" s="2"/>
      <c r="D585" s="82" t="str">
        <f t="shared" si="24"/>
        <v>TR_B</v>
      </c>
      <c r="E585" s="34">
        <v>2022</v>
      </c>
      <c r="F585" s="11" t="s">
        <v>2379</v>
      </c>
      <c r="G585" s="82" t="str">
        <f t="shared" si="21"/>
        <v>01</v>
      </c>
      <c r="H585" s="2" t="s">
        <v>2413</v>
      </c>
      <c r="I585" s="2" t="s">
        <v>2413</v>
      </c>
      <c r="J585" s="82" t="str">
        <f t="shared" si="22"/>
        <v/>
      </c>
      <c r="K585" s="34"/>
      <c r="L585" s="34"/>
      <c r="M585" s="34"/>
      <c r="N585" s="34"/>
      <c r="O585" s="34"/>
      <c r="P585" s="34">
        <v>168</v>
      </c>
      <c r="Q585" s="34" t="s">
        <v>171</v>
      </c>
      <c r="R585" s="34" t="s">
        <v>270</v>
      </c>
      <c r="S585" s="34" t="s">
        <v>158</v>
      </c>
      <c r="T585" s="34" t="s">
        <v>270</v>
      </c>
      <c r="U585" s="34" t="s">
        <v>158</v>
      </c>
      <c r="V585" s="2" t="str">
        <f t="shared" si="23"/>
        <v>('TR',NULL,'TR_B','2022','03','01','몸체','몸체','N','N','N','N','N','N','168','Y','SYSTEM',NOW(),'SYSTEM',NOW()),</v>
      </c>
    </row>
    <row r="586" spans="1:22" s="26" customFormat="1" x14ac:dyDescent="0.35">
      <c r="A586" s="34">
        <v>169</v>
      </c>
      <c r="B586" s="11" t="s">
        <v>2667</v>
      </c>
      <c r="C586" s="2"/>
      <c r="D586" s="11" t="s">
        <v>2668</v>
      </c>
      <c r="E586" s="34">
        <v>2022</v>
      </c>
      <c r="F586" s="11" t="s">
        <v>2379</v>
      </c>
      <c r="G586" s="82" t="str">
        <f t="shared" si="21"/>
        <v>B</v>
      </c>
      <c r="H586" s="2" t="s">
        <v>2414</v>
      </c>
      <c r="I586" s="2" t="s">
        <v>2414</v>
      </c>
      <c r="J586" s="82" t="str">
        <f t="shared" si="22"/>
        <v/>
      </c>
      <c r="K586" s="34"/>
      <c r="L586" s="82"/>
      <c r="M586" s="34"/>
      <c r="N586" s="34"/>
      <c r="O586" s="34"/>
      <c r="P586" s="34">
        <v>169</v>
      </c>
      <c r="Q586" s="34" t="s">
        <v>171</v>
      </c>
      <c r="R586" s="34" t="s">
        <v>270</v>
      </c>
      <c r="S586" s="34" t="s">
        <v>158</v>
      </c>
      <c r="T586" s="34" t="s">
        <v>270</v>
      </c>
      <c r="U586" s="34" t="s">
        <v>158</v>
      </c>
      <c r="V586" s="2" t="str">
        <f t="shared" si="23"/>
        <v>('TR_B',NULL,'TR_B_B','2022','03','B','우수','우수','N','N','N','N','N','N','169','Y','SYSTEM',NOW(),'SYSTEM',NOW()),</v>
      </c>
    </row>
    <row r="587" spans="1:22" s="26" customFormat="1" x14ac:dyDescent="0.35">
      <c r="A587" s="34">
        <v>170</v>
      </c>
      <c r="B587" s="11" t="s">
        <v>2667</v>
      </c>
      <c r="C587" s="2"/>
      <c r="D587" s="11" t="s">
        <v>2669</v>
      </c>
      <c r="E587" s="34">
        <v>2022</v>
      </c>
      <c r="F587" s="11" t="s">
        <v>2379</v>
      </c>
      <c r="G587" s="82" t="str">
        <f t="shared" si="21"/>
        <v>C</v>
      </c>
      <c r="H587" s="2" t="s">
        <v>2415</v>
      </c>
      <c r="I587" s="2" t="s">
        <v>2415</v>
      </c>
      <c r="J587" s="82" t="str">
        <f t="shared" si="22"/>
        <v/>
      </c>
      <c r="K587" s="34"/>
      <c r="L587" s="34"/>
      <c r="M587" s="34"/>
      <c r="N587" s="34"/>
      <c r="O587" s="34"/>
      <c r="P587" s="34">
        <v>170</v>
      </c>
      <c r="Q587" s="34" t="s">
        <v>171</v>
      </c>
      <c r="R587" s="34" t="s">
        <v>270</v>
      </c>
      <c r="S587" s="34" t="s">
        <v>158</v>
      </c>
      <c r="T587" s="34" t="s">
        <v>270</v>
      </c>
      <c r="U587" s="34" t="s">
        <v>158</v>
      </c>
      <c r="V587" s="2" t="str">
        <f t="shared" si="23"/>
        <v>('TR_B',NULL,'TR_B_C','2022','03','C','보통','보통','N','N','N','N','N','N','170','Y','SYSTEM',NOW(),'SYSTEM',NOW()),</v>
      </c>
    </row>
    <row r="588" spans="1:22" s="26" customFormat="1" x14ac:dyDescent="0.35">
      <c r="A588" s="34">
        <v>171</v>
      </c>
      <c r="B588" s="11" t="s">
        <v>2667</v>
      </c>
      <c r="C588" s="2"/>
      <c r="D588" s="11" t="s">
        <v>2670</v>
      </c>
      <c r="E588" s="34">
        <v>2022</v>
      </c>
      <c r="F588" s="11" t="s">
        <v>2379</v>
      </c>
      <c r="G588" s="82" t="str">
        <f t="shared" si="21"/>
        <v>D</v>
      </c>
      <c r="H588" s="2" t="s">
        <v>2416</v>
      </c>
      <c r="I588" s="2" t="s">
        <v>2416</v>
      </c>
      <c r="J588" s="82" t="str">
        <f t="shared" si="22"/>
        <v/>
      </c>
      <c r="K588" s="34"/>
      <c r="L588" s="34"/>
      <c r="M588" s="34"/>
      <c r="N588" s="34"/>
      <c r="O588" s="34"/>
      <c r="P588" s="34">
        <v>171</v>
      </c>
      <c r="Q588" s="34" t="s">
        <v>171</v>
      </c>
      <c r="R588" s="34" t="s">
        <v>270</v>
      </c>
      <c r="S588" s="34" t="s">
        <v>158</v>
      </c>
      <c r="T588" s="34" t="s">
        <v>270</v>
      </c>
      <c r="U588" s="34" t="s">
        <v>158</v>
      </c>
      <c r="V588" s="2" t="str">
        <f t="shared" si="23"/>
        <v>('TR_B',NULL,'TR_B_D','2022','03','D','어려움','어려움','N','N','N','N','N','N','171','Y','SYSTEM',NOW(),'SYSTEM',NOW()),</v>
      </c>
    </row>
    <row r="589" spans="1:22" s="26" customFormat="1" x14ac:dyDescent="0.35">
      <c r="A589" s="34">
        <v>172</v>
      </c>
      <c r="B589" s="11" t="s">
        <v>2668</v>
      </c>
      <c r="C589" s="2"/>
      <c r="D589" s="11" t="s">
        <v>2671</v>
      </c>
      <c r="E589" s="34">
        <v>2022</v>
      </c>
      <c r="F589" s="11" t="s">
        <v>2379</v>
      </c>
      <c r="G589" s="82" t="str">
        <f t="shared" si="21"/>
        <v>01</v>
      </c>
      <c r="H589" s="2" t="s">
        <v>2496</v>
      </c>
      <c r="I589" s="2" t="s">
        <v>2496</v>
      </c>
      <c r="J589" s="82" t="str">
        <f t="shared" si="22"/>
        <v>Y</v>
      </c>
      <c r="K589" s="34"/>
      <c r="L589" s="34"/>
      <c r="M589" s="34"/>
      <c r="N589" s="34"/>
      <c r="O589" s="34"/>
      <c r="P589" s="34">
        <v>172</v>
      </c>
      <c r="Q589" s="34" t="s">
        <v>171</v>
      </c>
      <c r="R589" s="34" t="s">
        <v>270</v>
      </c>
      <c r="S589" s="34" t="s">
        <v>158</v>
      </c>
      <c r="T589" s="34" t="s">
        <v>270</v>
      </c>
      <c r="U589" s="34" t="s">
        <v>158</v>
      </c>
      <c r="V589" s="2" t="str">
        <f t="shared" si="23"/>
        <v>('TR_B_B',NULL,'TR_B_B_01','2022','03','01','단일재질 (PET 재질은 무색에 한함) *생분해수지는 제외','단일재질 (PET 재질은 무색에 한함) *생분해수지는 제외','Y','N','N','N','N','N','172','Y','SYSTEM',NOW(),'SYSTEM',NOW()),</v>
      </c>
    </row>
    <row r="590" spans="1:22" s="26" customFormat="1" x14ac:dyDescent="0.35">
      <c r="A590" s="34">
        <v>173</v>
      </c>
      <c r="B590" s="11" t="s">
        <v>2669</v>
      </c>
      <c r="C590" s="2"/>
      <c r="D590" s="11" t="s">
        <v>2672</v>
      </c>
      <c r="E590" s="34">
        <v>2022</v>
      </c>
      <c r="F590" s="11" t="s">
        <v>2379</v>
      </c>
      <c r="G590" s="82" t="str">
        <f t="shared" si="21"/>
        <v>99</v>
      </c>
      <c r="H590" s="2" t="s">
        <v>2423</v>
      </c>
      <c r="I590" s="2" t="s">
        <v>2423</v>
      </c>
      <c r="J590" s="82" t="str">
        <f t="shared" si="22"/>
        <v>Y</v>
      </c>
      <c r="K590" s="34"/>
      <c r="L590" s="34"/>
      <c r="M590" s="34"/>
      <c r="N590" s="34"/>
      <c r="O590" s="34"/>
      <c r="P590" s="34">
        <v>173</v>
      </c>
      <c r="Q590" s="34" t="s">
        <v>171</v>
      </c>
      <c r="R590" s="34" t="s">
        <v>270</v>
      </c>
      <c r="S590" s="34" t="s">
        <v>158</v>
      </c>
      <c r="T590" s="34" t="s">
        <v>270</v>
      </c>
      <c r="U590" s="34" t="s">
        <v>158</v>
      </c>
      <c r="V590" s="2" t="str">
        <f t="shared" si="23"/>
        <v>('TR_B_C',NULL,'TR_B_C_99','2022','03','99','그 외','그 외','Y','N','N','N','N','N','173','Y','SYSTEM',NOW(),'SYSTEM',NOW()),</v>
      </c>
    </row>
    <row r="591" spans="1:22" s="26" customFormat="1" x14ac:dyDescent="0.35">
      <c r="A591" s="34">
        <v>174</v>
      </c>
      <c r="B591" s="11" t="s">
        <v>2670</v>
      </c>
      <c r="C591" s="2"/>
      <c r="D591" s="11" t="s">
        <v>2673</v>
      </c>
      <c r="E591" s="34">
        <v>2022</v>
      </c>
      <c r="F591" s="11" t="s">
        <v>2379</v>
      </c>
      <c r="G591" s="82" t="str">
        <f t="shared" si="21"/>
        <v>01</v>
      </c>
      <c r="H591" s="2" t="s">
        <v>2477</v>
      </c>
      <c r="I591" s="2" t="s">
        <v>2477</v>
      </c>
      <c r="J591" s="82" t="str">
        <f t="shared" si="22"/>
        <v/>
      </c>
      <c r="K591" s="34"/>
      <c r="L591" s="34"/>
      <c r="M591" s="34"/>
      <c r="N591" s="34"/>
      <c r="O591" s="34"/>
      <c r="P591" s="34">
        <v>174</v>
      </c>
      <c r="Q591" s="34" t="s">
        <v>171</v>
      </c>
      <c r="R591" s="34" t="s">
        <v>270</v>
      </c>
      <c r="S591" s="34" t="s">
        <v>158</v>
      </c>
      <c r="T591" s="34" t="s">
        <v>270</v>
      </c>
      <c r="U591" s="34" t="s">
        <v>158</v>
      </c>
      <c r="V591" s="2" t="str">
        <f t="shared" si="23"/>
        <v>('TR_B_D',NULL,'TR_B_D_01','2022','03','01','글리콜변성 PET 수지 (PET-G) 재질이 혼합된 경우','글리콜변성 PET 수지 (PET-G) 재질이 혼합된 경우','N','N','N','N','N','N','174','Y','SYSTEM',NOW(),'SYSTEM',NOW()),</v>
      </c>
    </row>
    <row r="592" spans="1:22" s="26" customFormat="1" x14ac:dyDescent="0.35">
      <c r="A592" s="34">
        <v>175</v>
      </c>
      <c r="B592" s="11" t="s">
        <v>2670</v>
      </c>
      <c r="C592" s="2"/>
      <c r="D592" s="11" t="s">
        <v>1584</v>
      </c>
      <c r="E592" s="34">
        <v>2022</v>
      </c>
      <c r="F592" s="11" t="s">
        <v>2379</v>
      </c>
      <c r="G592" s="82" t="str">
        <f t="shared" si="21"/>
        <v>02</v>
      </c>
      <c r="H592" s="2" t="s">
        <v>2497</v>
      </c>
      <c r="I592" s="2" t="s">
        <v>2497</v>
      </c>
      <c r="J592" s="82" t="str">
        <f t="shared" si="22"/>
        <v/>
      </c>
      <c r="K592" s="34"/>
      <c r="L592" s="34"/>
      <c r="M592" s="34"/>
      <c r="N592" s="34"/>
      <c r="O592" s="34"/>
      <c r="P592" s="34">
        <v>175</v>
      </c>
      <c r="Q592" s="34" t="s">
        <v>171</v>
      </c>
      <c r="R592" s="34" t="s">
        <v>270</v>
      </c>
      <c r="S592" s="34" t="s">
        <v>158</v>
      </c>
      <c r="T592" s="34" t="s">
        <v>270</v>
      </c>
      <c r="U592" s="34" t="s">
        <v>158</v>
      </c>
      <c r="V592" s="2" t="str">
        <f t="shared" si="23"/>
        <v>('TR_B_D',NULL,'TR_B_D_02','2022','03','02','유색 PET 재질','유색 PET 재질','N','N','N','N','N','N','175','Y','SYSTEM',NOW(),'SYSTEM',NOW()),</v>
      </c>
    </row>
    <row r="593" spans="1:22" s="26" customFormat="1" x14ac:dyDescent="0.35">
      <c r="A593" s="34">
        <v>176</v>
      </c>
      <c r="B593" s="11" t="s">
        <v>2670</v>
      </c>
      <c r="C593" s="2"/>
      <c r="D593" s="11" t="s">
        <v>1589</v>
      </c>
      <c r="E593" s="34">
        <v>2022</v>
      </c>
      <c r="F593" s="11" t="s">
        <v>2379</v>
      </c>
      <c r="G593" s="82" t="str">
        <f t="shared" si="21"/>
        <v>03</v>
      </c>
      <c r="H593" s="2" t="s">
        <v>2436</v>
      </c>
      <c r="I593" s="2" t="s">
        <v>2436</v>
      </c>
      <c r="J593" s="82" t="str">
        <f t="shared" si="22"/>
        <v/>
      </c>
      <c r="K593" s="34"/>
      <c r="L593" s="34"/>
      <c r="M593" s="34"/>
      <c r="N593" s="34"/>
      <c r="O593" s="34"/>
      <c r="P593" s="34">
        <v>176</v>
      </c>
      <c r="Q593" s="34" t="s">
        <v>171</v>
      </c>
      <c r="R593" s="34" t="s">
        <v>270</v>
      </c>
      <c r="S593" s="34" t="s">
        <v>158</v>
      </c>
      <c r="T593" s="34" t="s">
        <v>270</v>
      </c>
      <c r="U593" s="34" t="s">
        <v>158</v>
      </c>
      <c r="V593" s="2" t="str">
        <f t="shared" si="23"/>
        <v>('TR_B_D',NULL,'TR_B_D_03','2022','03','03','PVC 계열의 재질','PVC 계열의 재질','N','N','N','N','N','N','176','Y','SYSTEM',NOW(),'SYSTEM',NOW()),</v>
      </c>
    </row>
    <row r="594" spans="1:22" s="26" customFormat="1" x14ac:dyDescent="0.35">
      <c r="A594" s="34">
        <v>177</v>
      </c>
      <c r="B594" s="11" t="s">
        <v>2670</v>
      </c>
      <c r="C594" s="2"/>
      <c r="D594" s="11" t="s">
        <v>1922</v>
      </c>
      <c r="E594" s="34">
        <v>2022</v>
      </c>
      <c r="F594" s="11" t="s">
        <v>2379</v>
      </c>
      <c r="G594" s="82" t="str">
        <f t="shared" si="21"/>
        <v>04</v>
      </c>
      <c r="H594" s="2" t="s">
        <v>2498</v>
      </c>
      <c r="I594" s="2" t="s">
        <v>2498</v>
      </c>
      <c r="J594" s="82" t="str">
        <f t="shared" si="22"/>
        <v/>
      </c>
      <c r="K594" s="34"/>
      <c r="L594" s="34"/>
      <c r="M594" s="34"/>
      <c r="N594" s="34"/>
      <c r="O594" s="34"/>
      <c r="P594" s="34">
        <v>177</v>
      </c>
      <c r="Q594" s="34" t="s">
        <v>171</v>
      </c>
      <c r="R594" s="34" t="s">
        <v>270</v>
      </c>
      <c r="S594" s="34" t="s">
        <v>158</v>
      </c>
      <c r="T594" s="34" t="s">
        <v>270</v>
      </c>
      <c r="U594" s="34" t="s">
        <v>158</v>
      </c>
      <c r="V594" s="2" t="str">
        <f t="shared" si="23"/>
        <v>('TR_B_D',NULL,'TR_B_D_04','2022','03','04','합성수지 이외의 재질이 복합되어 합성수지와 합성수지 이외의 재질의 분리가 불가능한 경우','합성수지 이외의 재질이 복합되어 합성수지와 합성수지 이외의 재질의 분리가 불가능한 경우','N','N','N','N','N','N','177','Y','SYSTEM',NOW(),'SYSTEM',NOW()),</v>
      </c>
    </row>
    <row r="595" spans="1:22" s="26" customFormat="1" x14ac:dyDescent="0.35">
      <c r="A595" s="34">
        <v>178</v>
      </c>
      <c r="B595" s="11" t="s">
        <v>2519</v>
      </c>
      <c r="C595" s="2"/>
      <c r="D595" s="82" t="str">
        <f t="shared" si="24"/>
        <v>TR_C</v>
      </c>
      <c r="E595" s="34">
        <v>2022</v>
      </c>
      <c r="F595" s="11" t="s">
        <v>2379</v>
      </c>
      <c r="G595" s="82" t="str">
        <f t="shared" si="21"/>
        <v>04</v>
      </c>
      <c r="H595" s="2" t="s">
        <v>2461</v>
      </c>
      <c r="I595" s="2" t="s">
        <v>2461</v>
      </c>
      <c r="J595" s="82" t="str">
        <f t="shared" si="22"/>
        <v/>
      </c>
      <c r="K595" s="34"/>
      <c r="L595" s="34"/>
      <c r="M595" s="34"/>
      <c r="N595" s="34"/>
      <c r="O595" s="34"/>
      <c r="P595" s="34">
        <v>178</v>
      </c>
      <c r="Q595" s="34" t="s">
        <v>171</v>
      </c>
      <c r="R595" s="34" t="s">
        <v>270</v>
      </c>
      <c r="S595" s="34" t="s">
        <v>158</v>
      </c>
      <c r="T595" s="34" t="s">
        <v>270</v>
      </c>
      <c r="U595" s="34" t="s">
        <v>158</v>
      </c>
      <c r="V595" s="2" t="str">
        <f t="shared" si="23"/>
        <v>('TR',NULL,'TR_C','2022','03','04','라벨, 마개 및 잡자재','라벨, 마개 및 잡자재','N','N','N','N','N','N','178','Y','SYSTEM',NOW(),'SYSTEM',NOW()),</v>
      </c>
    </row>
    <row r="596" spans="1:22" s="26" customFormat="1" x14ac:dyDescent="0.35">
      <c r="A596" s="34">
        <v>179</v>
      </c>
      <c r="B596" s="11" t="s">
        <v>2674</v>
      </c>
      <c r="C596" s="2"/>
      <c r="D596" s="11" t="s">
        <v>2675</v>
      </c>
      <c r="E596" s="34">
        <v>2022</v>
      </c>
      <c r="F596" s="11" t="s">
        <v>2379</v>
      </c>
      <c r="G596" s="82" t="str">
        <f t="shared" si="21"/>
        <v>B</v>
      </c>
      <c r="H596" s="2" t="s">
        <v>2414</v>
      </c>
      <c r="I596" s="2" t="s">
        <v>2414</v>
      </c>
      <c r="J596" s="82" t="str">
        <f t="shared" si="22"/>
        <v/>
      </c>
      <c r="K596" s="34"/>
      <c r="L596" s="34"/>
      <c r="M596" s="34"/>
      <c r="N596" s="34"/>
      <c r="O596" s="34"/>
      <c r="P596" s="34">
        <v>179</v>
      </c>
      <c r="Q596" s="34" t="s">
        <v>171</v>
      </c>
      <c r="R596" s="34" t="s">
        <v>270</v>
      </c>
      <c r="S596" s="34" t="s">
        <v>158</v>
      </c>
      <c r="T596" s="34" t="s">
        <v>270</v>
      </c>
      <c r="U596" s="34" t="s">
        <v>158</v>
      </c>
      <c r="V596" s="2" t="str">
        <f t="shared" si="23"/>
        <v>('TR_C',NULL,'TR_C_B','2022','03','B','우수','우수','N','N','N','N','N','N','179','Y','SYSTEM',NOW(),'SYSTEM',NOW()),</v>
      </c>
    </row>
    <row r="597" spans="1:22" s="26" customFormat="1" x14ac:dyDescent="0.35">
      <c r="A597" s="34">
        <v>180</v>
      </c>
      <c r="B597" s="11" t="s">
        <v>2674</v>
      </c>
      <c r="C597" s="2"/>
      <c r="D597" s="11" t="s">
        <v>2676</v>
      </c>
      <c r="E597" s="34">
        <v>2022</v>
      </c>
      <c r="F597" s="11" t="s">
        <v>2379</v>
      </c>
      <c r="G597" s="82" t="str">
        <f t="shared" si="21"/>
        <v>C</v>
      </c>
      <c r="H597" s="2" t="s">
        <v>2415</v>
      </c>
      <c r="I597" s="2" t="s">
        <v>2415</v>
      </c>
      <c r="J597" s="82" t="str">
        <f t="shared" si="22"/>
        <v/>
      </c>
      <c r="K597" s="34"/>
      <c r="L597" s="82"/>
      <c r="M597" s="34"/>
      <c r="N597" s="34"/>
      <c r="O597" s="34"/>
      <c r="P597" s="34">
        <v>180</v>
      </c>
      <c r="Q597" s="34" t="s">
        <v>171</v>
      </c>
      <c r="R597" s="34" t="s">
        <v>270</v>
      </c>
      <c r="S597" s="34" t="s">
        <v>158</v>
      </c>
      <c r="T597" s="34" t="s">
        <v>270</v>
      </c>
      <c r="U597" s="34" t="s">
        <v>158</v>
      </c>
      <c r="V597" s="2" t="str">
        <f t="shared" si="23"/>
        <v>('TR_C',NULL,'TR_C_C','2022','03','C','보통','보통','N','N','N','N','N','N','180','Y','SYSTEM',NOW(),'SYSTEM',NOW()),</v>
      </c>
    </row>
    <row r="598" spans="1:22" s="26" customFormat="1" x14ac:dyDescent="0.35">
      <c r="A598" s="34">
        <v>181</v>
      </c>
      <c r="B598" s="11" t="s">
        <v>2674</v>
      </c>
      <c r="C598" s="2"/>
      <c r="D598" s="11" t="s">
        <v>2677</v>
      </c>
      <c r="E598" s="34">
        <v>2022</v>
      </c>
      <c r="F598" s="11" t="s">
        <v>2379</v>
      </c>
      <c r="G598" s="82" t="str">
        <f t="shared" si="21"/>
        <v>D</v>
      </c>
      <c r="H598" s="2" t="s">
        <v>2416</v>
      </c>
      <c r="I598" s="2" t="s">
        <v>2416</v>
      </c>
      <c r="J598" s="82" t="str">
        <f t="shared" si="22"/>
        <v/>
      </c>
      <c r="K598" s="34"/>
      <c r="L598" s="34"/>
      <c r="M598" s="34"/>
      <c r="N598" s="34"/>
      <c r="O598" s="34"/>
      <c r="P598" s="34">
        <v>181</v>
      </c>
      <c r="Q598" s="34" t="s">
        <v>171</v>
      </c>
      <c r="R598" s="34" t="s">
        <v>270</v>
      </c>
      <c r="S598" s="34" t="s">
        <v>158</v>
      </c>
      <c r="T598" s="34" t="s">
        <v>270</v>
      </c>
      <c r="U598" s="34" t="s">
        <v>158</v>
      </c>
      <c r="V598" s="2" t="str">
        <f t="shared" si="23"/>
        <v>('TR_C',NULL,'TR_C_D','2022','03','D','어려움','어려움','N','N','N','N','N','N','181','Y','SYSTEM',NOW(),'SYSTEM',NOW()),</v>
      </c>
    </row>
    <row r="599" spans="1:22" s="26" customFormat="1" x14ac:dyDescent="0.35">
      <c r="A599" s="34">
        <v>182</v>
      </c>
      <c r="B599" s="11" t="s">
        <v>2675</v>
      </c>
      <c r="C599" s="2"/>
      <c r="D599" s="11" t="s">
        <v>2678</v>
      </c>
      <c r="E599" s="34">
        <v>2022</v>
      </c>
      <c r="F599" s="11" t="s">
        <v>2379</v>
      </c>
      <c r="G599" s="82" t="str">
        <f t="shared" si="21"/>
        <v>01</v>
      </c>
      <c r="H599" s="2" t="s">
        <v>2499</v>
      </c>
      <c r="I599" s="2" t="s">
        <v>2499</v>
      </c>
      <c r="J599" s="82" t="str">
        <f t="shared" si="22"/>
        <v>Y</v>
      </c>
      <c r="K599" s="34"/>
      <c r="L599" s="82"/>
      <c r="M599" s="34"/>
      <c r="N599" s="34"/>
      <c r="O599" s="34"/>
      <c r="P599" s="34">
        <v>182</v>
      </c>
      <c r="Q599" s="34" t="s">
        <v>171</v>
      </c>
      <c r="R599" s="34" t="s">
        <v>270</v>
      </c>
      <c r="S599" s="34" t="s">
        <v>158</v>
      </c>
      <c r="T599" s="34" t="s">
        <v>270</v>
      </c>
      <c r="U599" s="34" t="s">
        <v>158</v>
      </c>
      <c r="V599" s="2" t="str">
        <f t="shared" si="23"/>
        <v>('TR_C_B',NULL,'TR_C_B_01','2022','03','01','몸체가 PET 단일| 미사용','몸체가 PET 단일| 미사용','Y','N','N','N','N','N','182','Y','SYSTEM',NOW(),'SYSTEM',NOW()),</v>
      </c>
    </row>
    <row r="600" spans="1:22" s="26" customFormat="1" x14ac:dyDescent="0.35">
      <c r="A600" s="34">
        <v>183</v>
      </c>
      <c r="B600" s="11" t="s">
        <v>2675</v>
      </c>
      <c r="C600" s="2"/>
      <c r="D600" s="11" t="s">
        <v>1596</v>
      </c>
      <c r="E600" s="34">
        <v>2022</v>
      </c>
      <c r="F600" s="11" t="s">
        <v>2379</v>
      </c>
      <c r="G600" s="82" t="str">
        <f t="shared" si="21"/>
        <v>02</v>
      </c>
      <c r="H600" s="2" t="s">
        <v>2500</v>
      </c>
      <c r="I600" s="2" t="s">
        <v>2500</v>
      </c>
      <c r="J600" s="82" t="str">
        <f t="shared" si="22"/>
        <v>Y</v>
      </c>
      <c r="K600" s="34"/>
      <c r="L600" s="34"/>
      <c r="M600" s="34"/>
      <c r="N600" s="34"/>
      <c r="O600" s="34"/>
      <c r="P600" s="34">
        <v>183</v>
      </c>
      <c r="Q600" s="34" t="s">
        <v>171</v>
      </c>
      <c r="R600" s="34" t="s">
        <v>270</v>
      </c>
      <c r="S600" s="34" t="s">
        <v>158</v>
      </c>
      <c r="T600" s="34" t="s">
        <v>270</v>
      </c>
      <c r="U600" s="34" t="s">
        <v>158</v>
      </c>
      <c r="V600" s="2" t="str">
        <f t="shared" si="23"/>
        <v>('TR_C_B',NULL,'TR_C_B_02','2022','03','02','몸체가 PET 단일| 비접착식','몸체가 PET 단일| 비접착식','Y','N','N','N','N','N','183','Y','SYSTEM',NOW(),'SYSTEM',NOW()),</v>
      </c>
    </row>
    <row r="601" spans="1:22" s="26" customFormat="1" x14ac:dyDescent="0.35">
      <c r="A601" s="34">
        <v>184</v>
      </c>
      <c r="B601" s="11" t="s">
        <v>2675</v>
      </c>
      <c r="C601" s="2"/>
      <c r="D601" s="11" t="s">
        <v>1597</v>
      </c>
      <c r="E601" s="34">
        <v>2022</v>
      </c>
      <c r="F601" s="11" t="s">
        <v>2379</v>
      </c>
      <c r="G601" s="82" t="str">
        <f t="shared" si="21"/>
        <v>03</v>
      </c>
      <c r="H601" s="2" t="s">
        <v>2501</v>
      </c>
      <c r="I601" s="2" t="s">
        <v>2501</v>
      </c>
      <c r="J601" s="82" t="str">
        <f t="shared" si="22"/>
        <v>Y</v>
      </c>
      <c r="K601" s="34"/>
      <c r="L601" s="34"/>
      <c r="M601" s="82"/>
      <c r="N601" s="34"/>
      <c r="O601" s="34"/>
      <c r="P601" s="34">
        <v>184</v>
      </c>
      <c r="Q601" s="34" t="s">
        <v>171</v>
      </c>
      <c r="R601" s="34" t="s">
        <v>270</v>
      </c>
      <c r="S601" s="34" t="s">
        <v>158</v>
      </c>
      <c r="T601" s="34" t="s">
        <v>270</v>
      </c>
      <c r="U601" s="34" t="s">
        <v>158</v>
      </c>
      <c r="V601" s="2" t="str">
        <f t="shared" si="23"/>
        <v>('TR_C_B',NULL,'TR_C_B_03','2022','03','03','몸체가 PET 이외의 단일재질| 미사용','몸체가 PET 이외의 단일재질| 미사용','Y','N','N','N','N','N','184','Y','SYSTEM',NOW(),'SYSTEM',NOW()),</v>
      </c>
    </row>
    <row r="602" spans="1:22" s="26" customFormat="1" x14ac:dyDescent="0.35">
      <c r="A602" s="34">
        <v>185</v>
      </c>
      <c r="B602" s="11" t="s">
        <v>2675</v>
      </c>
      <c r="C602" s="2"/>
      <c r="D602" s="11" t="s">
        <v>1598</v>
      </c>
      <c r="E602" s="34">
        <v>2022</v>
      </c>
      <c r="F602" s="11" t="s">
        <v>2379</v>
      </c>
      <c r="G602" s="82" t="str">
        <f t="shared" si="21"/>
        <v>04</v>
      </c>
      <c r="H602" s="2" t="s">
        <v>2502</v>
      </c>
      <c r="I602" s="2" t="s">
        <v>2502</v>
      </c>
      <c r="J602" s="82" t="str">
        <f t="shared" si="22"/>
        <v>Y</v>
      </c>
      <c r="K602" s="34"/>
      <c r="L602" s="82"/>
      <c r="M602" s="82"/>
      <c r="N602" s="34"/>
      <c r="O602" s="34"/>
      <c r="P602" s="34">
        <v>185</v>
      </c>
      <c r="Q602" s="34" t="s">
        <v>171</v>
      </c>
      <c r="R602" s="34" t="s">
        <v>270</v>
      </c>
      <c r="S602" s="34" t="s">
        <v>158</v>
      </c>
      <c r="T602" s="34" t="s">
        <v>270</v>
      </c>
      <c r="U602" s="34" t="s">
        <v>158</v>
      </c>
      <c r="V602" s="2" t="str">
        <f t="shared" si="23"/>
        <v>('TR_C_B',NULL,'TR_C_B_04','2022','03','04','몸체가 PET 이외의 단일재질| 몸체에 직접 인쇄','몸체가 PET 이외의 단일재질| 몸체에 직접 인쇄','Y','N','N','N','N','N','185','Y','SYSTEM',NOW(),'SYSTEM',NOW()),</v>
      </c>
    </row>
    <row r="603" spans="1:22" s="26" customFormat="1" x14ac:dyDescent="0.35">
      <c r="A603" s="34">
        <v>186</v>
      </c>
      <c r="B603" s="11" t="s">
        <v>2675</v>
      </c>
      <c r="C603" s="2"/>
      <c r="D603" s="11" t="s">
        <v>1599</v>
      </c>
      <c r="E603" s="34">
        <v>2022</v>
      </c>
      <c r="F603" s="11" t="s">
        <v>2379</v>
      </c>
      <c r="G603" s="82" t="str">
        <f t="shared" si="21"/>
        <v>05</v>
      </c>
      <c r="H603" s="2" t="s">
        <v>2503</v>
      </c>
      <c r="I603" s="2" t="s">
        <v>2503</v>
      </c>
      <c r="J603" s="82" t="str">
        <f t="shared" si="22"/>
        <v>Y</v>
      </c>
      <c r="K603" s="34"/>
      <c r="L603" s="34"/>
      <c r="M603" s="34"/>
      <c r="N603" s="34"/>
      <c r="O603" s="34"/>
      <c r="P603" s="34">
        <v>186</v>
      </c>
      <c r="Q603" s="34" t="s">
        <v>171</v>
      </c>
      <c r="R603" s="34" t="s">
        <v>270</v>
      </c>
      <c r="S603" s="34" t="s">
        <v>158</v>
      </c>
      <c r="T603" s="34" t="s">
        <v>270</v>
      </c>
      <c r="U603" s="34" t="s">
        <v>158</v>
      </c>
      <c r="V603" s="2" t="str">
        <f t="shared" si="23"/>
        <v>('TR_C_B',NULL,'TR_C_B_05','2022','03','05','몸체가 PET 이외의 단일재질| 몸체와 동일한 재질','몸체가 PET 이외의 단일재질| 몸체와 동일한 재질','Y','N','N','N','N','N','186','Y','SYSTEM',NOW(),'SYSTEM',NOW()),</v>
      </c>
    </row>
    <row r="604" spans="1:22" s="26" customFormat="1" x14ac:dyDescent="0.35">
      <c r="A604" s="34">
        <v>187</v>
      </c>
      <c r="B604" s="11" t="s">
        <v>2675</v>
      </c>
      <c r="C604" s="2"/>
      <c r="D604" s="11" t="s">
        <v>2679</v>
      </c>
      <c r="E604" s="34">
        <v>2022</v>
      </c>
      <c r="F604" s="11" t="s">
        <v>2379</v>
      </c>
      <c r="G604" s="82" t="str">
        <f t="shared" si="21"/>
        <v>06</v>
      </c>
      <c r="H604" s="2" t="s">
        <v>2504</v>
      </c>
      <c r="I604" s="2" t="s">
        <v>2504</v>
      </c>
      <c r="J604" s="82" t="str">
        <f t="shared" si="22"/>
        <v>Y</v>
      </c>
      <c r="K604" s="34"/>
      <c r="L604" s="34"/>
      <c r="M604" s="34"/>
      <c r="N604" s="34"/>
      <c r="O604" s="34"/>
      <c r="P604" s="34">
        <v>187</v>
      </c>
      <c r="Q604" s="34" t="s">
        <v>171</v>
      </c>
      <c r="R604" s="34" t="s">
        <v>270</v>
      </c>
      <c r="S604" s="34" t="s">
        <v>158</v>
      </c>
      <c r="T604" s="34" t="s">
        <v>270</v>
      </c>
      <c r="U604" s="34" t="s">
        <v>158</v>
      </c>
      <c r="V604" s="2" t="str">
        <f t="shared" si="23"/>
        <v>('TR_C_B',NULL,'TR_C_B_06','2022','03','06','몸체가 PET 이외의 단일재질| 몸체와 다른 합성수지 재질로서 몸체와 분리가 가능한 경우','몸체가 PET 이외의 단일재질| 몸체와 다른 합성수지 재질로서 몸체와 분리가 가능한 경우','Y','N','N','N','N','N','187','Y','SYSTEM',NOW(),'SYSTEM',NOW()),</v>
      </c>
    </row>
    <row r="605" spans="1:22" s="26" customFormat="1" x14ac:dyDescent="0.35">
      <c r="A605" s="34">
        <v>188</v>
      </c>
      <c r="B605" s="11" t="s">
        <v>2676</v>
      </c>
      <c r="C605" s="2"/>
      <c r="D605" s="11" t="s">
        <v>2680</v>
      </c>
      <c r="E605" s="34">
        <v>2022</v>
      </c>
      <c r="F605" s="11" t="s">
        <v>2379</v>
      </c>
      <c r="G605" s="82" t="str">
        <f t="shared" si="21"/>
        <v>01</v>
      </c>
      <c r="H605" s="2" t="s">
        <v>2505</v>
      </c>
      <c r="I605" s="2" t="s">
        <v>2505</v>
      </c>
      <c r="J605" s="82" t="str">
        <f t="shared" si="22"/>
        <v>Y</v>
      </c>
      <c r="K605" s="34"/>
      <c r="L605" s="34"/>
      <c r="M605" s="34"/>
      <c r="N605" s="34"/>
      <c r="O605" s="34"/>
      <c r="P605" s="34">
        <v>188</v>
      </c>
      <c r="Q605" s="34" t="s">
        <v>171</v>
      </c>
      <c r="R605" s="34" t="s">
        <v>270</v>
      </c>
      <c r="S605" s="34" t="s">
        <v>158</v>
      </c>
      <c r="T605" s="34" t="s">
        <v>270</v>
      </c>
      <c r="U605" s="34" t="s">
        <v>158</v>
      </c>
      <c r="V605" s="2" t="str">
        <f t="shared" si="23"/>
        <v>('TR_C_C',NULL,'TR_C_C_01','2022','03','01','몸체가 PET 단일|  접착식 또는 직접인쇄','몸체가 PET 단일|  접착식 또는 직접인쇄','Y','N','N','N','N','N','188','Y','SYSTEM',NOW(),'SYSTEM',NOW()),</v>
      </c>
    </row>
    <row r="606" spans="1:22" s="26" customFormat="1" x14ac:dyDescent="0.35">
      <c r="A606" s="34">
        <v>189</v>
      </c>
      <c r="B606" s="11" t="s">
        <v>2676</v>
      </c>
      <c r="C606" s="2"/>
      <c r="D606" s="11" t="s">
        <v>2681</v>
      </c>
      <c r="E606" s="34">
        <v>2022</v>
      </c>
      <c r="F606" s="11" t="s">
        <v>2379</v>
      </c>
      <c r="G606" s="82" t="str">
        <f t="shared" si="21"/>
        <v>02</v>
      </c>
      <c r="H606" s="2" t="s">
        <v>2506</v>
      </c>
      <c r="I606" s="2" t="s">
        <v>2506</v>
      </c>
      <c r="J606" s="82" t="str">
        <f t="shared" si="22"/>
        <v>Y</v>
      </c>
      <c r="K606" s="34"/>
      <c r="L606" s="34" t="s">
        <v>29</v>
      </c>
      <c r="M606" s="34"/>
      <c r="N606" s="34"/>
      <c r="O606" s="34"/>
      <c r="P606" s="34">
        <v>189</v>
      </c>
      <c r="Q606" s="34" t="s">
        <v>171</v>
      </c>
      <c r="R606" s="34" t="s">
        <v>270</v>
      </c>
      <c r="S606" s="34" t="s">
        <v>158</v>
      </c>
      <c r="T606" s="34" t="s">
        <v>270</v>
      </c>
      <c r="U606" s="34" t="s">
        <v>158</v>
      </c>
      <c r="V606" s="2" t="str">
        <f t="shared" si="23"/>
        <v>('TR_C_C',NULL,'TR_C_C_02','2022','03','02','몸체가 PET 단일| 몸체와 다른 재질로서 몸체로부터 완전히 분리해야만 사용할 수 있는 속마개(리드)의 경우','몸체가 PET 단일| 몸체와 다른 재질로서 몸체로부터 완전히 분리해야만 사용할 수 있는 속마개(리드)의 경우','Y','N','Y','N','N','N','189','Y','SYSTEM',NOW(),'SYSTEM',NOW()),</v>
      </c>
    </row>
    <row r="607" spans="1:22" s="26" customFormat="1" x14ac:dyDescent="0.35">
      <c r="A607" s="34">
        <v>190</v>
      </c>
      <c r="B607" s="11" t="s">
        <v>2676</v>
      </c>
      <c r="C607" s="2"/>
      <c r="D607" s="11" t="s">
        <v>2682</v>
      </c>
      <c r="E607" s="34">
        <v>2022</v>
      </c>
      <c r="F607" s="11" t="s">
        <v>2379</v>
      </c>
      <c r="G607" s="82" t="str">
        <f t="shared" si="21"/>
        <v>99</v>
      </c>
      <c r="H607" s="2" t="s">
        <v>2423</v>
      </c>
      <c r="I607" s="2" t="s">
        <v>2423</v>
      </c>
      <c r="J607" s="82" t="str">
        <f t="shared" si="22"/>
        <v>Y</v>
      </c>
      <c r="K607" s="34"/>
      <c r="L607" s="34"/>
      <c r="M607" s="34"/>
      <c r="N607" s="34"/>
      <c r="O607" s="34"/>
      <c r="P607" s="34">
        <v>190</v>
      </c>
      <c r="Q607" s="34" t="s">
        <v>171</v>
      </c>
      <c r="R607" s="34" t="s">
        <v>270</v>
      </c>
      <c r="S607" s="34" t="s">
        <v>158</v>
      </c>
      <c r="T607" s="34" t="s">
        <v>270</v>
      </c>
      <c r="U607" s="34" t="s">
        <v>158</v>
      </c>
      <c r="V607" s="2" t="str">
        <f t="shared" si="23"/>
        <v>('TR_C_C',NULL,'TR_C_C_99','2022','03','99','그 외','그 외','Y','N','N','N','N','N','190','Y','SYSTEM',NOW(),'SYSTEM',NOW()),</v>
      </c>
    </row>
    <row r="608" spans="1:22" s="26" customFormat="1" x14ac:dyDescent="0.35">
      <c r="A608" s="34">
        <v>191</v>
      </c>
      <c r="B608" s="11" t="s">
        <v>2677</v>
      </c>
      <c r="C608" s="2"/>
      <c r="D608" s="11" t="s">
        <v>2683</v>
      </c>
      <c r="E608" s="34">
        <v>2022</v>
      </c>
      <c r="F608" s="11" t="s">
        <v>2379</v>
      </c>
      <c r="G608" s="82" t="str">
        <f t="shared" si="21"/>
        <v>01</v>
      </c>
      <c r="H608" s="2" t="s">
        <v>2507</v>
      </c>
      <c r="I608" s="2" t="s">
        <v>2507</v>
      </c>
      <c r="J608" s="82" t="str">
        <f t="shared" si="22"/>
        <v/>
      </c>
      <c r="K608" s="34"/>
      <c r="L608" s="34"/>
      <c r="M608" s="34"/>
      <c r="N608" s="34"/>
      <c r="O608" s="34"/>
      <c r="P608" s="34">
        <v>191</v>
      </c>
      <c r="Q608" s="34" t="s">
        <v>171</v>
      </c>
      <c r="R608" s="34" t="s">
        <v>270</v>
      </c>
      <c r="S608" s="34" t="s">
        <v>158</v>
      </c>
      <c r="T608" s="34" t="s">
        <v>270</v>
      </c>
      <c r="U608" s="34" t="s">
        <v>158</v>
      </c>
      <c r="V608" s="2" t="str">
        <f t="shared" si="23"/>
        <v>('TR_C_D',NULL,'TR_C_D_01','2022','03','01','몸체가 PET 단일| PVC 계열의 재질','몸체가 PET 단일| PVC 계열의 재질','N','N','N','N','N','N','191','Y','SYSTEM',NOW(),'SYSTEM',NOW()),</v>
      </c>
    </row>
    <row r="609" spans="1:22" s="26" customFormat="1" x14ac:dyDescent="0.35">
      <c r="A609" s="34">
        <v>192</v>
      </c>
      <c r="B609" s="11" t="s">
        <v>2677</v>
      </c>
      <c r="C609" s="2"/>
      <c r="D609" s="11" t="s">
        <v>1603</v>
      </c>
      <c r="E609" s="34">
        <v>2022</v>
      </c>
      <c r="F609" s="11" t="s">
        <v>2379</v>
      </c>
      <c r="G609" s="82" t="str">
        <f t="shared" si="21"/>
        <v>02</v>
      </c>
      <c r="H609" s="2" t="s">
        <v>2508</v>
      </c>
      <c r="I609" s="2" t="s">
        <v>2508</v>
      </c>
      <c r="J609" s="82" t="str">
        <f t="shared" si="22"/>
        <v/>
      </c>
      <c r="K609" s="34"/>
      <c r="L609" s="34"/>
      <c r="M609" s="34"/>
      <c r="N609" s="34"/>
      <c r="O609" s="34"/>
      <c r="P609" s="34">
        <v>192</v>
      </c>
      <c r="Q609" s="34" t="s">
        <v>171</v>
      </c>
      <c r="R609" s="34" t="s">
        <v>270</v>
      </c>
      <c r="S609" s="34" t="s">
        <v>158</v>
      </c>
      <c r="T609" s="34" t="s">
        <v>270</v>
      </c>
      <c r="U609" s="34" t="s">
        <v>158</v>
      </c>
      <c r="V609" s="2" t="str">
        <f t="shared" si="23"/>
        <v>('TR_C_D',NULL,'TR_C_D_02','2022','03','02','몸체가 PET 단일| 합성수지 이외의 재질이 포함된 리드 또는 마개를 쓰면서 빨때가 부착된 경우','몸체가 PET 단일| 합성수지 이외의 재질이 포함된 리드 또는 마개를 쓰면서 빨때가 부착된 경우','N','N','N','N','N','N','192','Y','SYSTEM',NOW(),'SYSTEM',NOW()),</v>
      </c>
    </row>
    <row r="610" spans="1:22" s="26" customFormat="1" x14ac:dyDescent="0.35">
      <c r="A610" s="34">
        <v>193</v>
      </c>
      <c r="B610" s="11" t="s">
        <v>2677</v>
      </c>
      <c r="C610" s="2"/>
      <c r="D610" s="11" t="s">
        <v>1604</v>
      </c>
      <c r="E610" s="34">
        <v>2022</v>
      </c>
      <c r="F610" s="11" t="s">
        <v>2379</v>
      </c>
      <c r="G610" s="82" t="str">
        <f t="shared" si="21"/>
        <v>03</v>
      </c>
      <c r="H610" s="2" t="s">
        <v>2509</v>
      </c>
      <c r="I610" s="2" t="s">
        <v>2509</v>
      </c>
      <c r="J610" s="82" t="str">
        <f t="shared" si="22"/>
        <v/>
      </c>
      <c r="K610" s="34"/>
      <c r="L610" s="34"/>
      <c r="M610" s="34"/>
      <c r="N610" s="34"/>
      <c r="O610" s="34"/>
      <c r="P610" s="34">
        <v>193</v>
      </c>
      <c r="Q610" s="34" t="s">
        <v>171</v>
      </c>
      <c r="R610" s="34" t="s">
        <v>270</v>
      </c>
      <c r="S610" s="34" t="s">
        <v>158</v>
      </c>
      <c r="T610" s="34" t="s">
        <v>270</v>
      </c>
      <c r="U610" s="34" t="s">
        <v>158</v>
      </c>
      <c r="V610" s="2" t="str">
        <f t="shared" si="23"/>
        <v>('TR_C_D',NULL,'TR_C_D_03','2022','03','03','몸체가 PET 단일| 몸체와 다른 재질로서 몸체와 분리 불가능한 경우','몸체가 PET 단일| 몸체와 다른 재질로서 몸체와 분리 불가능한 경우','N','N','N','N','N','N','193','Y','SYSTEM',NOW(),'SYSTEM',NOW()),</v>
      </c>
    </row>
    <row r="611" spans="1:22" s="26" customFormat="1" x14ac:dyDescent="0.35">
      <c r="A611" s="34">
        <v>194</v>
      </c>
      <c r="B611" s="11" t="s">
        <v>2677</v>
      </c>
      <c r="C611" s="2"/>
      <c r="D611" s="11" t="s">
        <v>1605</v>
      </c>
      <c r="E611" s="34">
        <v>2022</v>
      </c>
      <c r="F611" s="11" t="s">
        <v>2379</v>
      </c>
      <c r="G611" s="82" t="str">
        <f t="shared" ref="G611:G633" si="25">IF(H611="종이팩","01",IF(H611="유리병","02",IF(H611="금속캔(철캔)","03",IF(H611="금속캔(알루미늄)","04",IF(H611="일반 발포합성수지 단일·복합재질","05",IF(H611="폴리스티렌페이퍼(PSP)","06",IF(H611="페트병","07",IF(H611="단일재질 용기, 트레이류(페트병, 발포합성수지 제외)","08",IF(H611="합성수지 필름·시트류(페트병, 발포합성수지 제외)","09",IF(H611="몸체","01",IF(H611="라벨","02",IF(H611="마개 및 잡자재","03",IF(H611="라벨, 마개 및 잡자재","04",IF(H611="최우수","A",IF(H611="우수","B",IF(H611="보통","C",IF(H611="어려움","D",RIGHT(D611,2))))))))))))))))))</f>
        <v>04</v>
      </c>
      <c r="H611" s="2" t="s">
        <v>2510</v>
      </c>
      <c r="I611" s="2" t="s">
        <v>2510</v>
      </c>
      <c r="J611" s="82" t="str">
        <f t="shared" ref="J611:J633" si="26">IF(ISNUMBER(SEARCH("_D_",D611))=FALSE,IF(LEN(D611)-LEN(SUBSTITUTE(D611,"_",""))=3,"Y",""),"")</f>
        <v/>
      </c>
      <c r="K611" s="34"/>
      <c r="L611" s="34"/>
      <c r="M611" s="34"/>
      <c r="N611" s="34"/>
      <c r="O611" s="34"/>
      <c r="P611" s="34">
        <v>194</v>
      </c>
      <c r="Q611" s="34" t="s">
        <v>171</v>
      </c>
      <c r="R611" s="34" t="s">
        <v>270</v>
      </c>
      <c r="S611" s="34" t="s">
        <v>158</v>
      </c>
      <c r="T611" s="34" t="s">
        <v>270</v>
      </c>
      <c r="U611" s="34" t="s">
        <v>158</v>
      </c>
      <c r="V611" s="2" t="str">
        <f t="shared" ref="V611:V633" si="27">"('"&amp;B611&amp;"',"&amp;IF(C611="","NULL","'"&amp;C611&amp;"'")&amp;",'"&amp;D611&amp;"','"&amp;E611&amp;"','"&amp;F611&amp;"',"&amp;IF(G611="","NULL","'"&amp;G611&amp;"'")&amp;","&amp;IF(H611="","NULL","'"&amp;H611&amp;"'")&amp;","&amp;IF(I611="","NULL","'"&amp;I611&amp;"'")&amp;","&amp;IF(J611="","'N'","'"&amp;J611&amp;"'")&amp;","&amp;IF(K611="","'N'","'"&amp;K611&amp;"'")&amp;","&amp;IF(L611="","'N'","'"&amp;L611&amp;"'")&amp;","&amp;IF(M611="","'N'","'"&amp;M611&amp;"'")&amp;","&amp;IF(N611="","'N'",""&amp;N611&amp;"'")&amp;","&amp;IF(O611="","'N'",""&amp;O611&amp;"'")&amp;","&amp;IF(P611="","0","'"&amp;P611&amp;"'")&amp;",'"&amp;Q611&amp;"','"&amp;R611&amp;"',"&amp;S611&amp;",'"&amp;T611&amp;"',"&amp;U611&amp;IF(A612="",");","),")</f>
        <v>('TR_C_D',NULL,'TR_C_D_04','2022','03','04','몸체가 PET 이외의 단일재질| PVC 계열의 재질','몸체가 PET 이외의 단일재질| PVC 계열의 재질','N','N','N','N','N','N','194','Y','SYSTEM',NOW(),'SYSTEM',NOW()),</v>
      </c>
    </row>
    <row r="612" spans="1:22" s="26" customFormat="1" x14ac:dyDescent="0.35">
      <c r="A612" s="34">
        <v>195</v>
      </c>
      <c r="B612" s="11" t="s">
        <v>2677</v>
      </c>
      <c r="C612" s="2"/>
      <c r="D612" s="11" t="s">
        <v>2684</v>
      </c>
      <c r="E612" s="34">
        <v>2022</v>
      </c>
      <c r="F612" s="11" t="s">
        <v>2379</v>
      </c>
      <c r="G612" s="82" t="str">
        <f t="shared" si="25"/>
        <v>05</v>
      </c>
      <c r="H612" s="2" t="s">
        <v>2511</v>
      </c>
      <c r="I612" s="2" t="s">
        <v>2511</v>
      </c>
      <c r="J612" s="82" t="str">
        <f t="shared" si="26"/>
        <v/>
      </c>
      <c r="K612" s="34"/>
      <c r="L612" s="34"/>
      <c r="M612" s="34"/>
      <c r="N612" s="34"/>
      <c r="O612" s="34"/>
      <c r="P612" s="34">
        <v>195</v>
      </c>
      <c r="Q612" s="34" t="s">
        <v>171</v>
      </c>
      <c r="R612" s="34" t="s">
        <v>270</v>
      </c>
      <c r="S612" s="34" t="s">
        <v>158</v>
      </c>
      <c r="T612" s="34" t="s">
        <v>270</v>
      </c>
      <c r="U612" s="34" t="s">
        <v>158</v>
      </c>
      <c r="V612" s="2" t="str">
        <f t="shared" si="27"/>
        <v>('TR_C_D',NULL,'TR_C_D_05','2022','03','05','몸체가 PET 이외의 단일재질| 합성수지 이외 재질이 함유된 리드 또는 마개를 쓰면서 빨때가 부착된 경우','몸체가 PET 이외의 단일재질| 합성수지 이외 재질이 함유된 리드 또는 마개를 쓰면서 빨때가 부착된 경우','N','N','N','N','N','N','195','Y','SYSTEM',NOW(),'SYSTEM',NOW()),</v>
      </c>
    </row>
    <row r="613" spans="1:22" s="26" customFormat="1" x14ac:dyDescent="0.35">
      <c r="A613" s="34">
        <v>196</v>
      </c>
      <c r="B613" s="11" t="s">
        <v>2677</v>
      </c>
      <c r="C613" s="2"/>
      <c r="D613" s="11" t="s">
        <v>2685</v>
      </c>
      <c r="E613" s="34">
        <v>2022</v>
      </c>
      <c r="F613" s="11" t="s">
        <v>2379</v>
      </c>
      <c r="G613" s="82" t="str">
        <f t="shared" si="25"/>
        <v>06</v>
      </c>
      <c r="H613" s="2" t="s">
        <v>2512</v>
      </c>
      <c r="I613" s="2" t="s">
        <v>2512</v>
      </c>
      <c r="J613" s="82" t="str">
        <f t="shared" si="26"/>
        <v/>
      </c>
      <c r="K613" s="34"/>
      <c r="L613" s="34"/>
      <c r="M613" s="34"/>
      <c r="N613" s="34"/>
      <c r="O613" s="34"/>
      <c r="P613" s="34">
        <v>196</v>
      </c>
      <c r="Q613" s="34" t="s">
        <v>171</v>
      </c>
      <c r="R613" s="34" t="s">
        <v>270</v>
      </c>
      <c r="S613" s="34" t="s">
        <v>158</v>
      </c>
      <c r="T613" s="34" t="s">
        <v>270</v>
      </c>
      <c r="U613" s="34" t="s">
        <v>158</v>
      </c>
      <c r="V613" s="2" t="str">
        <f t="shared" si="27"/>
        <v>('TR_C_D',NULL,'TR_C_D_06','2022','03','06','몸체가 복합재질| 합성수지 이외 재질이 함유된 리드 또는 마개를 쓰면서 빨때가 부착된 경우','몸체가 복합재질| 합성수지 이외 재질이 함유된 리드 또는 마개를 쓰면서 빨때가 부착된 경우','N','N','N','N','N','N','196','Y','SYSTEM',NOW(),'SYSTEM',NOW()),</v>
      </c>
    </row>
    <row r="614" spans="1:22" s="26" customFormat="1" x14ac:dyDescent="0.35">
      <c r="A614" s="34">
        <v>197</v>
      </c>
      <c r="B614" s="34" t="s">
        <v>868</v>
      </c>
      <c r="C614" s="2"/>
      <c r="D614" s="11" t="s">
        <v>2520</v>
      </c>
      <c r="E614" s="34">
        <v>2022</v>
      </c>
      <c r="F614" s="11" t="s">
        <v>2379</v>
      </c>
      <c r="G614" s="82" t="str">
        <f t="shared" si="25"/>
        <v>09</v>
      </c>
      <c r="H614" s="2" t="s">
        <v>2513</v>
      </c>
      <c r="I614" s="2" t="s">
        <v>2513</v>
      </c>
      <c r="J614" s="82" t="str">
        <f t="shared" si="26"/>
        <v/>
      </c>
      <c r="K614" s="34"/>
      <c r="L614" s="34"/>
      <c r="M614" s="34"/>
      <c r="N614" s="34"/>
      <c r="O614" s="34"/>
      <c r="P614" s="34">
        <v>197</v>
      </c>
      <c r="Q614" s="34" t="s">
        <v>171</v>
      </c>
      <c r="R614" s="34" t="s">
        <v>270</v>
      </c>
      <c r="S614" s="34" t="s">
        <v>158</v>
      </c>
      <c r="T614" s="34" t="s">
        <v>270</v>
      </c>
      <c r="U614" s="34" t="s">
        <v>158</v>
      </c>
      <c r="V614" s="2" t="str">
        <f t="shared" si="27"/>
        <v>('GROUP_ID',NULL,'OT','2022','03','09','합성수지 필름·시트류(페트병, 발포합성수지 제외)','합성수지 필름·시트류(페트병, 발포합성수지 제외)','N','N','N','N','N','N','197','Y','SYSTEM',NOW(),'SYSTEM',NOW()),</v>
      </c>
    </row>
    <row r="615" spans="1:22" s="26" customFormat="1" x14ac:dyDescent="0.35">
      <c r="A615" s="34">
        <v>198</v>
      </c>
      <c r="B615" s="11" t="s">
        <v>2520</v>
      </c>
      <c r="C615" s="2"/>
      <c r="D615" s="82" t="str">
        <f t="shared" si="24"/>
        <v>OT_B</v>
      </c>
      <c r="E615" s="34">
        <v>2022</v>
      </c>
      <c r="F615" s="11" t="s">
        <v>2379</v>
      </c>
      <c r="G615" s="82" t="str">
        <f t="shared" si="25"/>
        <v>01</v>
      </c>
      <c r="H615" s="2" t="s">
        <v>2413</v>
      </c>
      <c r="I615" s="2" t="s">
        <v>2413</v>
      </c>
      <c r="J615" s="82" t="str">
        <f t="shared" si="26"/>
        <v/>
      </c>
      <c r="K615" s="34"/>
      <c r="L615" s="34"/>
      <c r="M615" s="34"/>
      <c r="N615" s="34"/>
      <c r="O615" s="34"/>
      <c r="P615" s="34">
        <v>198</v>
      </c>
      <c r="Q615" s="34" t="s">
        <v>171</v>
      </c>
      <c r="R615" s="34" t="s">
        <v>270</v>
      </c>
      <c r="S615" s="34" t="s">
        <v>158</v>
      </c>
      <c r="T615" s="34" t="s">
        <v>270</v>
      </c>
      <c r="U615" s="34" t="s">
        <v>158</v>
      </c>
      <c r="V615" s="2" t="str">
        <f t="shared" si="27"/>
        <v>('OT',NULL,'OT_B','2022','03','01','몸체','몸체','N','N','N','N','N','N','198','Y','SYSTEM',NOW(),'SYSTEM',NOW()),</v>
      </c>
    </row>
    <row r="616" spans="1:22" s="26" customFormat="1" x14ac:dyDescent="0.35">
      <c r="A616" s="34">
        <v>199</v>
      </c>
      <c r="B616" s="82" t="s">
        <v>2686</v>
      </c>
      <c r="C616" s="2"/>
      <c r="D616" s="82" t="s">
        <v>2687</v>
      </c>
      <c r="E616" s="34">
        <v>2022</v>
      </c>
      <c r="F616" s="11" t="s">
        <v>2379</v>
      </c>
      <c r="G616" s="82" t="str">
        <f t="shared" si="25"/>
        <v>B</v>
      </c>
      <c r="H616" s="2" t="s">
        <v>2414</v>
      </c>
      <c r="I616" s="2" t="s">
        <v>2414</v>
      </c>
      <c r="J616" s="82" t="str">
        <f t="shared" si="26"/>
        <v/>
      </c>
      <c r="K616" s="34"/>
      <c r="L616" s="34"/>
      <c r="M616" s="34"/>
      <c r="N616" s="34"/>
      <c r="O616" s="34"/>
      <c r="P616" s="34">
        <v>199</v>
      </c>
      <c r="Q616" s="34" t="s">
        <v>171</v>
      </c>
      <c r="R616" s="34" t="s">
        <v>270</v>
      </c>
      <c r="S616" s="34" t="s">
        <v>158</v>
      </c>
      <c r="T616" s="34" t="s">
        <v>270</v>
      </c>
      <c r="U616" s="34" t="s">
        <v>158</v>
      </c>
      <c r="V616" s="2" t="str">
        <f t="shared" si="27"/>
        <v>('OT_B',NULL,'OT_B_B','2022','03','B','우수','우수','N','N','N','N','N','N','199','Y','SYSTEM',NOW(),'SYSTEM',NOW()),</v>
      </c>
    </row>
    <row r="617" spans="1:22" s="26" customFormat="1" x14ac:dyDescent="0.35">
      <c r="A617" s="34">
        <v>200</v>
      </c>
      <c r="B617" s="82" t="s">
        <v>2686</v>
      </c>
      <c r="C617" s="2"/>
      <c r="D617" s="82" t="s">
        <v>2688</v>
      </c>
      <c r="E617" s="34">
        <v>2022</v>
      </c>
      <c r="F617" s="11" t="s">
        <v>2379</v>
      </c>
      <c r="G617" s="82" t="str">
        <f t="shared" si="25"/>
        <v>C</v>
      </c>
      <c r="H617" s="2" t="s">
        <v>2415</v>
      </c>
      <c r="I617" s="2" t="s">
        <v>2415</v>
      </c>
      <c r="J617" s="82" t="str">
        <f t="shared" si="26"/>
        <v/>
      </c>
      <c r="K617" s="34"/>
      <c r="L617" s="34"/>
      <c r="M617" s="34"/>
      <c r="N617" s="34"/>
      <c r="O617" s="34"/>
      <c r="P617" s="34">
        <v>200</v>
      </c>
      <c r="Q617" s="34" t="s">
        <v>171</v>
      </c>
      <c r="R617" s="34" t="s">
        <v>270</v>
      </c>
      <c r="S617" s="34" t="s">
        <v>158</v>
      </c>
      <c r="T617" s="34" t="s">
        <v>270</v>
      </c>
      <c r="U617" s="34" t="s">
        <v>158</v>
      </c>
      <c r="V617" s="2" t="str">
        <f t="shared" si="27"/>
        <v>('OT_B',NULL,'OT_B_C','2022','03','C','보통','보통','N','N','N','N','N','N','200','Y','SYSTEM',NOW(),'SYSTEM',NOW()),</v>
      </c>
    </row>
    <row r="618" spans="1:22" s="26" customFormat="1" x14ac:dyDescent="0.35">
      <c r="A618" s="34">
        <v>201</v>
      </c>
      <c r="B618" s="82" t="s">
        <v>2686</v>
      </c>
      <c r="C618" s="2"/>
      <c r="D618" s="82" t="s">
        <v>2689</v>
      </c>
      <c r="E618" s="34">
        <v>2022</v>
      </c>
      <c r="F618" s="11" t="s">
        <v>2379</v>
      </c>
      <c r="G618" s="82" t="str">
        <f t="shared" si="25"/>
        <v>D</v>
      </c>
      <c r="H618" s="2" t="s">
        <v>2416</v>
      </c>
      <c r="I618" s="2" t="s">
        <v>2416</v>
      </c>
      <c r="J618" s="82" t="str">
        <f t="shared" si="26"/>
        <v/>
      </c>
      <c r="K618" s="34"/>
      <c r="L618" s="34"/>
      <c r="M618" s="34"/>
      <c r="N618" s="34"/>
      <c r="O618" s="34"/>
      <c r="P618" s="34">
        <v>201</v>
      </c>
      <c r="Q618" s="34" t="s">
        <v>171</v>
      </c>
      <c r="R618" s="34" t="s">
        <v>270</v>
      </c>
      <c r="S618" s="34" t="s">
        <v>158</v>
      </c>
      <c r="T618" s="34" t="s">
        <v>270</v>
      </c>
      <c r="U618" s="34" t="s">
        <v>158</v>
      </c>
      <c r="V618" s="2" t="str">
        <f t="shared" si="27"/>
        <v>('OT_B',NULL,'OT_B_D','2022','03','D','어려움','어려움','N','N','N','N','N','N','201','Y','SYSTEM',NOW(),'SYSTEM',NOW()),</v>
      </c>
    </row>
    <row r="619" spans="1:22" s="26" customFormat="1" x14ac:dyDescent="0.35">
      <c r="A619" s="34">
        <v>202</v>
      </c>
      <c r="B619" s="82" t="s">
        <v>2687</v>
      </c>
      <c r="C619" s="2"/>
      <c r="D619" s="82" t="s">
        <v>2690</v>
      </c>
      <c r="E619" s="34">
        <v>2022</v>
      </c>
      <c r="F619" s="11" t="s">
        <v>2379</v>
      </c>
      <c r="G619" s="82" t="str">
        <f t="shared" si="25"/>
        <v>01</v>
      </c>
      <c r="H619" s="2" t="s">
        <v>2514</v>
      </c>
      <c r="I619" s="2" t="s">
        <v>2514</v>
      </c>
      <c r="J619" s="82" t="str">
        <f t="shared" si="26"/>
        <v>Y</v>
      </c>
      <c r="K619" s="34"/>
      <c r="L619" s="34"/>
      <c r="M619" s="82"/>
      <c r="N619" s="34"/>
      <c r="O619" s="34"/>
      <c r="P619" s="34">
        <v>202</v>
      </c>
      <c r="Q619" s="34" t="s">
        <v>171</v>
      </c>
      <c r="R619" s="34" t="s">
        <v>270</v>
      </c>
      <c r="S619" s="34" t="s">
        <v>158</v>
      </c>
      <c r="T619" s="34" t="s">
        <v>270</v>
      </c>
      <c r="U619" s="34" t="s">
        <v>158</v>
      </c>
      <c r="V619" s="2" t="str">
        <f t="shared" si="27"/>
        <v>('OT_B_B',NULL,'OT_B_B_01','2022','03','01','단일재질 (생분해성수지의 경우  제외)','단일재질 (생분해성수지의 경우  제외)','Y','N','N','N','N','N','202','Y','SYSTEM',NOW(),'SYSTEM',NOW()),</v>
      </c>
    </row>
    <row r="620" spans="1:22" s="26" customFormat="1" x14ac:dyDescent="0.35">
      <c r="A620" s="34">
        <v>203</v>
      </c>
      <c r="B620" s="82" t="s">
        <v>2688</v>
      </c>
      <c r="C620" s="2"/>
      <c r="D620" s="82" t="s">
        <v>2691</v>
      </c>
      <c r="E620" s="34">
        <v>2022</v>
      </c>
      <c r="F620" s="11" t="s">
        <v>2379</v>
      </c>
      <c r="G620" s="82" t="str">
        <f t="shared" si="25"/>
        <v>01</v>
      </c>
      <c r="H620" s="2" t="s">
        <v>2515</v>
      </c>
      <c r="I620" s="2" t="s">
        <v>2515</v>
      </c>
      <c r="J620" s="82" t="str">
        <f t="shared" si="26"/>
        <v>Y</v>
      </c>
      <c r="K620" s="34" t="s">
        <v>29</v>
      </c>
      <c r="L620" s="34"/>
      <c r="M620" s="82"/>
      <c r="N620" s="34"/>
      <c r="O620" s="34"/>
      <c r="P620" s="34">
        <v>203</v>
      </c>
      <c r="Q620" s="34" t="s">
        <v>171</v>
      </c>
      <c r="R620" s="34" t="s">
        <v>270</v>
      </c>
      <c r="S620" s="34" t="s">
        <v>158</v>
      </c>
      <c r="T620" s="34" t="s">
        <v>270</v>
      </c>
      <c r="U620" s="34" t="s">
        <v>158</v>
      </c>
      <c r="V620" s="2" t="str">
        <f t="shared" si="27"/>
        <v>('OT_B_C',NULL,'OT_B_C_01','2022','03','01','합성수지 이외의 재질 알루미늄의  두께가 50 이하인 경우 ','합성수지 이외의 재질 알루미늄의  두께가 50 이하인 경우 ','Y','Y','N','N','N','N','203','Y','SYSTEM',NOW(),'SYSTEM',NOW()),</v>
      </c>
    </row>
    <row r="621" spans="1:22" s="26" customFormat="1" x14ac:dyDescent="0.35">
      <c r="A621" s="34">
        <v>204</v>
      </c>
      <c r="B621" s="82" t="s">
        <v>2688</v>
      </c>
      <c r="C621" s="2"/>
      <c r="D621" s="82" t="s">
        <v>2692</v>
      </c>
      <c r="E621" s="34">
        <v>2022</v>
      </c>
      <c r="F621" s="11" t="s">
        <v>2379</v>
      </c>
      <c r="G621" s="82" t="str">
        <f t="shared" si="25"/>
        <v>99</v>
      </c>
      <c r="H621" s="2" t="s">
        <v>2423</v>
      </c>
      <c r="I621" s="2" t="s">
        <v>2423</v>
      </c>
      <c r="J621" s="82" t="str">
        <f t="shared" si="26"/>
        <v>Y</v>
      </c>
      <c r="K621" s="34"/>
      <c r="L621" s="34"/>
      <c r="M621" s="34"/>
      <c r="N621" s="34"/>
      <c r="O621" s="34"/>
      <c r="P621" s="34">
        <v>204</v>
      </c>
      <c r="Q621" s="34" t="s">
        <v>171</v>
      </c>
      <c r="R621" s="34" t="s">
        <v>270</v>
      </c>
      <c r="S621" s="34" t="s">
        <v>158</v>
      </c>
      <c r="T621" s="34" t="s">
        <v>270</v>
      </c>
      <c r="U621" s="34" t="s">
        <v>158</v>
      </c>
      <c r="V621" s="2" t="str">
        <f t="shared" si="27"/>
        <v>('OT_B_C',NULL,'OT_B_C_99','2022','03','99','그 외','그 외','Y','N','N','N','N','N','204','Y','SYSTEM',NOW(),'SYSTEM',NOW()),</v>
      </c>
    </row>
    <row r="622" spans="1:22" s="26" customFormat="1" x14ac:dyDescent="0.35">
      <c r="A622" s="34">
        <v>205</v>
      </c>
      <c r="B622" s="82" t="s">
        <v>2689</v>
      </c>
      <c r="C622" s="2"/>
      <c r="D622" s="82" t="s">
        <v>2693</v>
      </c>
      <c r="E622" s="34">
        <v>2022</v>
      </c>
      <c r="F622" s="11" t="s">
        <v>2379</v>
      </c>
      <c r="G622" s="82" t="str">
        <f t="shared" si="25"/>
        <v>01</v>
      </c>
      <c r="H622" s="2" t="s">
        <v>2516</v>
      </c>
      <c r="I622" s="2" t="s">
        <v>2516</v>
      </c>
      <c r="J622" s="82" t="str">
        <f t="shared" si="26"/>
        <v/>
      </c>
      <c r="K622" s="34"/>
      <c r="L622" s="34"/>
      <c r="M622" s="34"/>
      <c r="N622" s="34"/>
      <c r="O622" s="34"/>
      <c r="P622" s="34">
        <v>205</v>
      </c>
      <c r="Q622" s="34" t="s">
        <v>171</v>
      </c>
      <c r="R622" s="34" t="s">
        <v>270</v>
      </c>
      <c r="S622" s="34" t="s">
        <v>158</v>
      </c>
      <c r="T622" s="34" t="s">
        <v>270</v>
      </c>
      <c r="U622" s="34" t="s">
        <v>158</v>
      </c>
      <c r="V622" s="2" t="str">
        <f t="shared" si="27"/>
        <v>('OT_B_D',NULL,'OT_B_D_01','2022','03','01','합성수지 이외의 재질이 복합된 경우','합성수지 이외의 재질이 복합된 경우','N','N','N','N','N','N','205','Y','SYSTEM',NOW(),'SYSTEM',NOW()),</v>
      </c>
    </row>
    <row r="623" spans="1:22" s="26" customFormat="1" x14ac:dyDescent="0.35">
      <c r="A623" s="34">
        <v>206</v>
      </c>
      <c r="B623" s="82" t="s">
        <v>2689</v>
      </c>
      <c r="C623" s="2"/>
      <c r="D623" s="82" t="s">
        <v>2694</v>
      </c>
      <c r="E623" s="34">
        <v>2022</v>
      </c>
      <c r="F623" s="11" t="s">
        <v>2379</v>
      </c>
      <c r="G623" s="82" t="str">
        <f t="shared" si="25"/>
        <v>02</v>
      </c>
      <c r="H623" s="2" t="s">
        <v>2436</v>
      </c>
      <c r="I623" s="2" t="s">
        <v>2436</v>
      </c>
      <c r="J623" s="82" t="str">
        <f t="shared" si="26"/>
        <v/>
      </c>
      <c r="K623" s="34"/>
      <c r="L623" s="34"/>
      <c r="M623" s="34"/>
      <c r="N623" s="34"/>
      <c r="O623" s="34"/>
      <c r="P623" s="34">
        <v>206</v>
      </c>
      <c r="Q623" s="34" t="s">
        <v>171</v>
      </c>
      <c r="R623" s="34" t="s">
        <v>270</v>
      </c>
      <c r="S623" s="34" t="s">
        <v>158</v>
      </c>
      <c r="T623" s="34" t="s">
        <v>270</v>
      </c>
      <c r="U623" s="34" t="s">
        <v>158</v>
      </c>
      <c r="V623" s="2" t="str">
        <f t="shared" si="27"/>
        <v>('OT_B_D',NULL,'OT_B_D_02','2022','03','02','PVC 계열의 재질','PVC 계열의 재질','N','N','N','N','N','N','206','Y','SYSTEM',NOW(),'SYSTEM',NOW()),</v>
      </c>
    </row>
    <row r="624" spans="1:22" s="26" customFormat="1" x14ac:dyDescent="0.35">
      <c r="A624" s="34">
        <v>207</v>
      </c>
      <c r="B624" s="11" t="s">
        <v>2520</v>
      </c>
      <c r="C624" s="2"/>
      <c r="D624" s="82" t="str">
        <f t="shared" ref="D617:D633" si="28">B624&amp;IF(H624="몸체","_B",IF(H624="마개 및 잡자재","_G",IF(H624="라벨","_L",IF(H624="라벨, 마개 및 잡자재","_C",""))))</f>
        <v>OT_C</v>
      </c>
      <c r="E624" s="34">
        <v>2022</v>
      </c>
      <c r="F624" s="11" t="s">
        <v>2379</v>
      </c>
      <c r="G624" s="82" t="str">
        <f t="shared" si="25"/>
        <v>04</v>
      </c>
      <c r="H624" s="2" t="s">
        <v>2461</v>
      </c>
      <c r="I624" s="2" t="s">
        <v>2461</v>
      </c>
      <c r="J624" s="82" t="str">
        <f t="shared" si="26"/>
        <v/>
      </c>
      <c r="K624" s="34"/>
      <c r="L624" s="34"/>
      <c r="M624" s="34"/>
      <c r="N624" s="34"/>
      <c r="O624" s="34"/>
      <c r="P624" s="34">
        <v>207</v>
      </c>
      <c r="Q624" s="34" t="s">
        <v>171</v>
      </c>
      <c r="R624" s="34" t="s">
        <v>270</v>
      </c>
      <c r="S624" s="34" t="s">
        <v>158</v>
      </c>
      <c r="T624" s="34" t="s">
        <v>270</v>
      </c>
      <c r="U624" s="34" t="s">
        <v>158</v>
      </c>
      <c r="V624" s="2" t="str">
        <f t="shared" si="27"/>
        <v>('OT',NULL,'OT_C','2022','03','04','라벨, 마개 및 잡자재','라벨, 마개 및 잡자재','N','N','N','N','N','N','207','Y','SYSTEM',NOW(),'SYSTEM',NOW()),</v>
      </c>
    </row>
    <row r="625" spans="1:22" s="26" customFormat="1" x14ac:dyDescent="0.35">
      <c r="A625" s="34">
        <v>208</v>
      </c>
      <c r="B625" s="11" t="s">
        <v>2695</v>
      </c>
      <c r="C625" s="2"/>
      <c r="D625" s="11" t="s">
        <v>2696</v>
      </c>
      <c r="E625" s="34">
        <v>2022</v>
      </c>
      <c r="F625" s="11" t="s">
        <v>2379</v>
      </c>
      <c r="G625" s="82" t="str">
        <f t="shared" si="25"/>
        <v>B</v>
      </c>
      <c r="H625" s="2" t="s">
        <v>2414</v>
      </c>
      <c r="I625" s="2" t="s">
        <v>2414</v>
      </c>
      <c r="J625" s="82" t="str">
        <f t="shared" si="26"/>
        <v/>
      </c>
      <c r="K625" s="34"/>
      <c r="L625" s="34"/>
      <c r="M625" s="34"/>
      <c r="N625" s="34"/>
      <c r="O625" s="34"/>
      <c r="P625" s="34">
        <v>208</v>
      </c>
      <c r="Q625" s="34" t="s">
        <v>171</v>
      </c>
      <c r="R625" s="34" t="s">
        <v>270</v>
      </c>
      <c r="S625" s="34" t="s">
        <v>158</v>
      </c>
      <c r="T625" s="34" t="s">
        <v>270</v>
      </c>
      <c r="U625" s="34" t="s">
        <v>158</v>
      </c>
      <c r="V625" s="2" t="str">
        <f t="shared" si="27"/>
        <v>('OT_C',NULL,'OT_C_B','2022','03','B','우수','우수','N','N','N','N','N','N','208','Y','SYSTEM',NOW(),'SYSTEM',NOW()),</v>
      </c>
    </row>
    <row r="626" spans="1:22" s="26" customFormat="1" x14ac:dyDescent="0.35">
      <c r="A626" s="34">
        <v>209</v>
      </c>
      <c r="B626" s="11" t="s">
        <v>2695</v>
      </c>
      <c r="C626" s="2"/>
      <c r="D626" s="11" t="s">
        <v>2697</v>
      </c>
      <c r="E626" s="34">
        <v>2022</v>
      </c>
      <c r="F626" s="11" t="s">
        <v>2379</v>
      </c>
      <c r="G626" s="82" t="str">
        <f t="shared" si="25"/>
        <v>C</v>
      </c>
      <c r="H626" s="2" t="s">
        <v>2415</v>
      </c>
      <c r="I626" s="2" t="s">
        <v>2415</v>
      </c>
      <c r="J626" s="82" t="str">
        <f t="shared" si="26"/>
        <v/>
      </c>
      <c r="K626" s="34"/>
      <c r="L626" s="34"/>
      <c r="M626" s="34"/>
      <c r="N626" s="34"/>
      <c r="O626" s="34"/>
      <c r="P626" s="34">
        <v>209</v>
      </c>
      <c r="Q626" s="34" t="s">
        <v>171</v>
      </c>
      <c r="R626" s="34" t="s">
        <v>270</v>
      </c>
      <c r="S626" s="34" t="s">
        <v>158</v>
      </c>
      <c r="T626" s="34" t="s">
        <v>270</v>
      </c>
      <c r="U626" s="34" t="s">
        <v>158</v>
      </c>
      <c r="V626" s="2" t="str">
        <f t="shared" si="27"/>
        <v>('OT_C',NULL,'OT_C_C','2022','03','C','보통','보통','N','N','N','N','N','N','209','Y','SYSTEM',NOW(),'SYSTEM',NOW()),</v>
      </c>
    </row>
    <row r="627" spans="1:22" s="26" customFormat="1" x14ac:dyDescent="0.35">
      <c r="A627" s="34">
        <v>210</v>
      </c>
      <c r="B627" s="11" t="s">
        <v>2695</v>
      </c>
      <c r="C627" s="2"/>
      <c r="D627" s="11" t="s">
        <v>2698</v>
      </c>
      <c r="E627" s="34">
        <v>2022</v>
      </c>
      <c r="F627" s="11" t="s">
        <v>2379</v>
      </c>
      <c r="G627" s="82" t="str">
        <f t="shared" si="25"/>
        <v>D</v>
      </c>
      <c r="H627" s="2" t="s">
        <v>2416</v>
      </c>
      <c r="I627" s="2" t="s">
        <v>2416</v>
      </c>
      <c r="J627" s="82" t="str">
        <f t="shared" si="26"/>
        <v/>
      </c>
      <c r="K627" s="34"/>
      <c r="L627" s="82"/>
      <c r="M627" s="34"/>
      <c r="N627" s="34"/>
      <c r="O627" s="34"/>
      <c r="P627" s="34">
        <v>210</v>
      </c>
      <c r="Q627" s="34" t="s">
        <v>171</v>
      </c>
      <c r="R627" s="34" t="s">
        <v>270</v>
      </c>
      <c r="S627" s="34" t="s">
        <v>158</v>
      </c>
      <c r="T627" s="34" t="s">
        <v>270</v>
      </c>
      <c r="U627" s="34" t="s">
        <v>158</v>
      </c>
      <c r="V627" s="2" t="str">
        <f t="shared" si="27"/>
        <v>('OT_C',NULL,'OT_C_D','2022','03','D','어려움','어려움','N','N','N','N','N','N','210','Y','SYSTEM',NOW(),'SYSTEM',NOW()),</v>
      </c>
    </row>
    <row r="628" spans="1:22" s="26" customFormat="1" x14ac:dyDescent="0.35">
      <c r="A628" s="34">
        <v>211</v>
      </c>
      <c r="B628" s="11" t="s">
        <v>2696</v>
      </c>
      <c r="C628" s="2"/>
      <c r="D628" s="11" t="s">
        <v>2699</v>
      </c>
      <c r="E628" s="34">
        <v>2022</v>
      </c>
      <c r="F628" s="11" t="s">
        <v>2379</v>
      </c>
      <c r="G628" s="82" t="str">
        <f t="shared" si="25"/>
        <v>01</v>
      </c>
      <c r="H628" s="2" t="s">
        <v>602</v>
      </c>
      <c r="I628" s="2" t="s">
        <v>602</v>
      </c>
      <c r="J628" s="82" t="str">
        <f t="shared" si="26"/>
        <v>Y</v>
      </c>
      <c r="K628" s="34"/>
      <c r="L628" s="34"/>
      <c r="M628" s="34"/>
      <c r="N628" s="34"/>
      <c r="O628" s="34"/>
      <c r="P628" s="34">
        <v>211</v>
      </c>
      <c r="Q628" s="34" t="s">
        <v>171</v>
      </c>
      <c r="R628" s="34" t="s">
        <v>270</v>
      </c>
      <c r="S628" s="34" t="s">
        <v>158</v>
      </c>
      <c r="T628" s="34" t="s">
        <v>270</v>
      </c>
      <c r="U628" s="34" t="s">
        <v>158</v>
      </c>
      <c r="V628" s="2" t="str">
        <f t="shared" si="27"/>
        <v>('OT_C_B',NULL,'OT_C_B_01','2022','03','01','미사용','미사용','Y','N','N','N','N','N','211','Y','SYSTEM',NOW(),'SYSTEM',NOW()),</v>
      </c>
    </row>
    <row r="629" spans="1:22" s="26" customFormat="1" x14ac:dyDescent="0.35">
      <c r="A629" s="34">
        <v>212</v>
      </c>
      <c r="B629" s="11" t="s">
        <v>2696</v>
      </c>
      <c r="C629" s="2"/>
      <c r="D629" s="11" t="s">
        <v>2700</v>
      </c>
      <c r="E629" s="34">
        <v>2022</v>
      </c>
      <c r="F629" s="11" t="s">
        <v>2379</v>
      </c>
      <c r="G629" s="82" t="str">
        <f t="shared" si="25"/>
        <v>02</v>
      </c>
      <c r="H629" s="2" t="s">
        <v>2517</v>
      </c>
      <c r="I629" s="2" t="s">
        <v>2517</v>
      </c>
      <c r="J629" s="82" t="str">
        <f t="shared" si="26"/>
        <v>Y</v>
      </c>
      <c r="K629" s="34"/>
      <c r="L629" s="82"/>
      <c r="M629" s="34"/>
      <c r="N629" s="34"/>
      <c r="O629" s="34"/>
      <c r="P629" s="34">
        <v>212</v>
      </c>
      <c r="Q629" s="34" t="s">
        <v>171</v>
      </c>
      <c r="R629" s="34" t="s">
        <v>270</v>
      </c>
      <c r="S629" s="34" t="s">
        <v>158</v>
      </c>
      <c r="T629" s="34" t="s">
        <v>270</v>
      </c>
      <c r="U629" s="34" t="s">
        <v>158</v>
      </c>
      <c r="V629" s="2" t="str">
        <f t="shared" si="27"/>
        <v>('OT_C_B',NULL,'OT_C_B_02','2022','03','02','합성수지 재질','합성수지 재질','Y','N','N','N','N','N','212','Y','SYSTEM',NOW(),'SYSTEM',NOW()),</v>
      </c>
    </row>
    <row r="630" spans="1:22" s="26" customFormat="1" x14ac:dyDescent="0.35">
      <c r="A630" s="34">
        <v>213</v>
      </c>
      <c r="B630" s="11" t="s">
        <v>2696</v>
      </c>
      <c r="C630" s="2"/>
      <c r="D630" s="11" t="s">
        <v>2701</v>
      </c>
      <c r="E630" s="34">
        <v>2022</v>
      </c>
      <c r="F630" s="11" t="s">
        <v>2379</v>
      </c>
      <c r="G630" s="82" t="str">
        <f t="shared" si="25"/>
        <v>03</v>
      </c>
      <c r="H630" s="2" t="s">
        <v>2444</v>
      </c>
      <c r="I630" s="2" t="s">
        <v>2444</v>
      </c>
      <c r="J630" s="82" t="str">
        <f t="shared" si="26"/>
        <v>Y</v>
      </c>
      <c r="K630" s="34"/>
      <c r="L630" s="82"/>
      <c r="M630" s="34"/>
      <c r="N630" s="34"/>
      <c r="O630" s="34"/>
      <c r="P630" s="34">
        <v>213</v>
      </c>
      <c r="Q630" s="34" t="s">
        <v>171</v>
      </c>
      <c r="R630" s="34" t="s">
        <v>270</v>
      </c>
      <c r="S630" s="34" t="s">
        <v>158</v>
      </c>
      <c r="T630" s="34" t="s">
        <v>270</v>
      </c>
      <c r="U630" s="34" t="s">
        <v>158</v>
      </c>
      <c r="V630" s="2" t="str">
        <f t="shared" si="27"/>
        <v>('OT_C_B',NULL,'OT_C_B_03','2022','03','03','몸체에 직접 인쇄','몸체에 직접 인쇄','Y','N','N','N','N','N','213','Y','SYSTEM',NOW(),'SYSTEM',NOW()),</v>
      </c>
    </row>
    <row r="631" spans="1:22" s="26" customFormat="1" x14ac:dyDescent="0.35">
      <c r="A631" s="34">
        <v>214</v>
      </c>
      <c r="B631" s="11" t="s">
        <v>2697</v>
      </c>
      <c r="C631" s="2"/>
      <c r="D631" s="11" t="s">
        <v>2702</v>
      </c>
      <c r="E631" s="34">
        <v>2022</v>
      </c>
      <c r="F631" s="11" t="s">
        <v>2379</v>
      </c>
      <c r="G631" s="82" t="str">
        <f t="shared" si="25"/>
        <v>99</v>
      </c>
      <c r="H631" s="2" t="s">
        <v>2423</v>
      </c>
      <c r="I631" s="2" t="s">
        <v>2423</v>
      </c>
      <c r="J631" s="82" t="str">
        <f t="shared" si="26"/>
        <v>Y</v>
      </c>
      <c r="K631" s="34"/>
      <c r="L631" s="34"/>
      <c r="M631" s="34"/>
      <c r="N631" s="34"/>
      <c r="O631" s="34"/>
      <c r="P631" s="34">
        <v>214</v>
      </c>
      <c r="Q631" s="34" t="s">
        <v>171</v>
      </c>
      <c r="R631" s="34" t="s">
        <v>270</v>
      </c>
      <c r="S631" s="34" t="s">
        <v>158</v>
      </c>
      <c r="T631" s="34" t="s">
        <v>270</v>
      </c>
      <c r="U631" s="34" t="s">
        <v>158</v>
      </c>
      <c r="V631" s="2" t="str">
        <f t="shared" si="27"/>
        <v>('OT_C_C',NULL,'OT_C_C_99','2022','03','99','그 외','그 외','Y','N','N','N','N','N','214','Y','SYSTEM',NOW(),'SYSTEM',NOW()),</v>
      </c>
    </row>
    <row r="632" spans="1:22" s="26" customFormat="1" x14ac:dyDescent="0.35">
      <c r="A632" s="34">
        <v>215</v>
      </c>
      <c r="B632" s="11" t="s">
        <v>2698</v>
      </c>
      <c r="C632" s="2"/>
      <c r="D632" s="11" t="s">
        <v>2703</v>
      </c>
      <c r="E632" s="34">
        <v>2022</v>
      </c>
      <c r="F632" s="11" t="s">
        <v>2379</v>
      </c>
      <c r="G632" s="82" t="str">
        <f t="shared" ref="G632" si="29">IF(H632="종이팩","01",IF(H632="유리병","02",IF(H632="금속캔(철캔)","03",IF(H632="금속캔(알루미늄)","04",IF(H632="일반 발포합성수지 단일·복합재질","05",IF(H632="폴리스티렌페이퍼(PSP)","06",IF(H632="페트병","07",IF(H632="단일재질 용기, 트레이류(페트병, 발포합성수지 제외)","08",IF(H632="합성수지 필름·시트류(페트병, 발포합성수지 제외)","09",IF(H632="몸체","01",IF(H632="라벨","02",IF(H632="마개 및 잡자재","03",IF(H632="라벨, 마개 및 잡자재","04",IF(H632="최우수","A",IF(H632="우수","B",IF(H632="보통","C",IF(H632="어려움","D",RIGHT(D632,2))))))))))))))))))</f>
        <v>01</v>
      </c>
      <c r="H632" s="2" t="s">
        <v>2436</v>
      </c>
      <c r="I632" s="2" t="s">
        <v>2436</v>
      </c>
      <c r="J632" s="82" t="str">
        <f t="shared" si="26"/>
        <v/>
      </c>
      <c r="K632" s="34"/>
      <c r="L632" s="34"/>
      <c r="M632" s="34"/>
      <c r="N632" s="34"/>
      <c r="O632" s="34"/>
      <c r="P632" s="34">
        <v>215</v>
      </c>
      <c r="Q632" s="34" t="s">
        <v>171</v>
      </c>
      <c r="R632" s="34" t="s">
        <v>270</v>
      </c>
      <c r="S632" s="34" t="s">
        <v>158</v>
      </c>
      <c r="T632" s="34" t="s">
        <v>270</v>
      </c>
      <c r="U632" s="34" t="s">
        <v>158</v>
      </c>
      <c r="V632" s="2" t="str">
        <f t="shared" si="27"/>
        <v>('OT_C_D',NULL,'OT_C_D_01','2022','03','01','PVC 계열의 재질','PVC 계열의 재질','N','N','N','N','N','N','215','Y','SYSTEM',NOW(),'SYSTEM',NOW()),</v>
      </c>
    </row>
    <row r="633" spans="1:22" s="26" customFormat="1" x14ac:dyDescent="0.35">
      <c r="A633" s="34">
        <v>216</v>
      </c>
      <c r="B633" s="11" t="s">
        <v>2698</v>
      </c>
      <c r="C633" s="2"/>
      <c r="D633" s="11" t="s">
        <v>2704</v>
      </c>
      <c r="E633" s="34">
        <v>2022</v>
      </c>
      <c r="F633" s="11" t="s">
        <v>2379</v>
      </c>
      <c r="G633" s="82" t="str">
        <f t="shared" si="25"/>
        <v>02</v>
      </c>
      <c r="H633" s="2" t="s">
        <v>2518</v>
      </c>
      <c r="I633" s="2" t="s">
        <v>2518</v>
      </c>
      <c r="J633" s="82" t="str">
        <f t="shared" si="26"/>
        <v/>
      </c>
      <c r="K633" s="34"/>
      <c r="L633" s="34"/>
      <c r="M633" s="34"/>
      <c r="N633" s="34"/>
      <c r="O633" s="34"/>
      <c r="P633" s="34">
        <v>216</v>
      </c>
      <c r="Q633" s="34" t="s">
        <v>171</v>
      </c>
      <c r="R633" s="34" t="s">
        <v>270</v>
      </c>
      <c r="S633" s="34" t="s">
        <v>158</v>
      </c>
      <c r="T633" s="34" t="s">
        <v>270</v>
      </c>
      <c r="U633" s="34" t="s">
        <v>158</v>
      </c>
      <c r="V633" s="2" t="str">
        <f t="shared" si="27"/>
        <v>('OT_C_D',NULL,'OT_C_D_02','2022','03','02','합성수지 이외의 재질로 몸체와 분리 불가능한 경우','합성수지 이외의 재질로 몸체와 분리 불가능한 경우','N','N','N','N','N','N','216','Y','SYSTEM',NOW(),'SYSTEM',NOW()),</v>
      </c>
    </row>
    <row r="634" spans="1:22" x14ac:dyDescent="0.35">
      <c r="A634" s="34">
        <v>1</v>
      </c>
      <c r="B634" s="34" t="s">
        <v>1291</v>
      </c>
      <c r="C634" s="82"/>
      <c r="D634" s="11" t="s">
        <v>1292</v>
      </c>
      <c r="E634" s="34">
        <v>2022</v>
      </c>
      <c r="F634" s="11" t="s">
        <v>1952</v>
      </c>
      <c r="G634" s="82" t="str">
        <f>IF(H634="종이팩","01",IF(H634="유리병","02",IF(H634="금속캔","03",IF(H634="금속캔(알루미늄)","04",IF(H634="일반 발포합성수지 단일·복합재질","05",IF(H634="폴리스티렌페이퍼(PSP)","06",IF(H634="페트병","07",IF(H634="단일재질 용기, 트레이류(페트병, 발포합성수지 제외)","08",IF(H634="합성수지 필름·시트류 (페트병, 발포합성수지 제외)","09",IF(H634="몸체","01",IF(H634="라벨","02",IF(H634="마개및잡자재","03",IF(H634="라벨, 마개및잡자재","04",IF(H634="최우수","A",IF(H634="우수","B",IF(H634="보통","C",IF(H634="어려움","D",RIGHT(D634,2))))))))))))))))))</f>
        <v>01</v>
      </c>
      <c r="H634" s="83" t="s">
        <v>1278</v>
      </c>
      <c r="I634" s="83" t="s">
        <v>1278</v>
      </c>
      <c r="J634" s="82" t="str">
        <f>IF(ISNUMBER(SEARCH("_D_",D634))=FALSE,IF(LEN(D634)-LEN(SUBSTITUTE(D634,"_",""))=3,"Y",""),"")</f>
        <v/>
      </c>
      <c r="K634" s="34"/>
      <c r="L634" s="34"/>
      <c r="M634" s="34"/>
      <c r="N634" s="34"/>
      <c r="O634" s="34"/>
      <c r="P634" s="34">
        <v>217</v>
      </c>
      <c r="Q634" s="34" t="s">
        <v>1273</v>
      </c>
      <c r="R634" s="34" t="s">
        <v>1274</v>
      </c>
      <c r="S634" s="34" t="s">
        <v>1275</v>
      </c>
      <c r="T634" s="34" t="s">
        <v>1274</v>
      </c>
      <c r="U634" s="34" t="s">
        <v>1275</v>
      </c>
      <c r="V634" s="2" t="str">
        <f>"('"&amp;B634&amp;"',"&amp;IF(C634="","NULL","'"&amp;C634&amp;"'")&amp;",'"&amp;D634&amp;"','"&amp;E634&amp;"','"&amp;F634&amp;"',"&amp;IF(G634="","NULL","'"&amp;G634&amp;"'")&amp;","&amp;IF(H634="","NULL","'"&amp;H634&amp;"'")&amp;","&amp;IF(I634="","NULL","'"&amp;I634&amp;"'")&amp;","&amp;IF(J634="","'N'","'"&amp;J634&amp;"'")&amp;","&amp;IF(K634="","'N'","'"&amp;K634&amp;"'")&amp;","&amp;IF(L634="","'N'","'"&amp;L634&amp;"'")&amp;","&amp;IF(M634="","'N'","'"&amp;M634&amp;"'")&amp;","&amp;IF(N634="","'N'",""&amp;N634&amp;"'")&amp;","&amp;IF(O634="","'N'",""&amp;O634&amp;"'")&amp;","&amp;IF(P634="","0","'"&amp;P634&amp;"'")&amp;",'"&amp;Q634&amp;"','"&amp;R634&amp;"',"&amp;S634&amp;",'"&amp;T634&amp;"',"&amp;U634&amp;IF(A635="",");","),")</f>
        <v>('GROUP_ID',NULL,'PA','2022','01','01','종이팩','종이팩','N','N','N','N','N','N','217','Y','SYSTEM',NOW(),'SYSTEM',NOW()),</v>
      </c>
    </row>
    <row r="635" spans="1:22" s="26" customFormat="1" x14ac:dyDescent="0.35">
      <c r="A635" s="34">
        <v>2</v>
      </c>
      <c r="B635" s="34" t="s">
        <v>1292</v>
      </c>
      <c r="C635" s="82"/>
      <c r="D635" s="11" t="s">
        <v>1294</v>
      </c>
      <c r="E635" s="34">
        <v>2022</v>
      </c>
      <c r="F635" s="11" t="s">
        <v>1952</v>
      </c>
      <c r="G635" s="82" t="str">
        <f t="shared" ref="G635:G698" si="30">IF(H635="종이팩","01",IF(H635="유리병","02",IF(H635="금속캔","03",IF(H635="금속캔(알루미늄)","04",IF(H635="일반 발포합성수지 단일·복합재질","05",IF(H635="폴리스티렌페이퍼(PSP)","06",IF(H635="페트병","07",IF(H635="단일재질 용기, 트레이류(페트병, 발포합성수지 제외)","08",IF(H635="합성수지 필름·시트류 (페트병, 발포합성수지 제외)","09",IF(H635="몸체","01",IF(H635="라벨","02",IF(H635="마개및잡자재","03",IF(H635="라벨, 마개및잡자재","04",IF(H635="최우수","A",IF(H635="우수","B",IF(H635="보통","C",IF(H635="어려움","D",RIGHT(D635,2))))))))))))))))))</f>
        <v>01</v>
      </c>
      <c r="H635" s="83" t="s">
        <v>1280</v>
      </c>
      <c r="I635" s="83" t="s">
        <v>1280</v>
      </c>
      <c r="J635" s="82" t="str">
        <f t="shared" ref="J635:J698" si="31">IF(ISNUMBER(SEARCH("_D_",D635))=FALSE,IF(LEN(D635)-LEN(SUBSTITUTE(D635,"_",""))=3,"Y",""),"")</f>
        <v/>
      </c>
      <c r="K635" s="34"/>
      <c r="L635" s="34"/>
      <c r="M635" s="34"/>
      <c r="N635" s="34"/>
      <c r="O635" s="34"/>
      <c r="P635" s="34">
        <v>218</v>
      </c>
      <c r="Q635" s="34" t="s">
        <v>1273</v>
      </c>
      <c r="R635" s="34" t="s">
        <v>1274</v>
      </c>
      <c r="S635" s="34" t="s">
        <v>1275</v>
      </c>
      <c r="T635" s="34" t="s">
        <v>1274</v>
      </c>
      <c r="U635" s="34" t="s">
        <v>1275</v>
      </c>
      <c r="V635" s="2" t="str">
        <f t="shared" ref="V635:V698" si="32">"('"&amp;B635&amp;"',"&amp;IF(C635="","NULL","'"&amp;C635&amp;"'")&amp;",'"&amp;D635&amp;"','"&amp;E635&amp;"','"&amp;F635&amp;"',"&amp;IF(G635="","NULL","'"&amp;G635&amp;"'")&amp;","&amp;IF(H635="","NULL","'"&amp;H635&amp;"'")&amp;","&amp;IF(I635="","NULL","'"&amp;I635&amp;"'")&amp;","&amp;IF(J635="","'N'","'"&amp;J635&amp;"'")&amp;","&amp;IF(K635="","'N'","'"&amp;K635&amp;"'")&amp;","&amp;IF(L635="","'N'","'"&amp;L635&amp;"'")&amp;","&amp;IF(M635="","'N'","'"&amp;M635&amp;"'")&amp;","&amp;IF(N635="","'N'",""&amp;N635&amp;"'")&amp;","&amp;IF(O635="","'N'",""&amp;O635&amp;"'")&amp;","&amp;IF(P635="","0","'"&amp;P635&amp;"'")&amp;",'"&amp;Q635&amp;"','"&amp;R635&amp;"',"&amp;S635&amp;",'"&amp;T635&amp;"',"&amp;U635&amp;IF(A636="",");","),")</f>
        <v>('PA',NULL,'PA_B','2022','01','01','몸체','몸체','N','N','N','N','N','N','218','Y','SYSTEM',NOW(),'SYSTEM',NOW()),</v>
      </c>
    </row>
    <row r="636" spans="1:22" s="26" customFormat="1" x14ac:dyDescent="0.35">
      <c r="A636" s="34">
        <v>3</v>
      </c>
      <c r="B636" s="11" t="s">
        <v>1294</v>
      </c>
      <c r="C636" s="82"/>
      <c r="D636" s="11" t="s">
        <v>1296</v>
      </c>
      <c r="E636" s="34">
        <v>2022</v>
      </c>
      <c r="F636" s="11" t="s">
        <v>1952</v>
      </c>
      <c r="G636" s="82" t="str">
        <f t="shared" si="30"/>
        <v>B</v>
      </c>
      <c r="H636" s="83" t="s">
        <v>1281</v>
      </c>
      <c r="I636" s="83" t="s">
        <v>1281</v>
      </c>
      <c r="J636" s="82" t="str">
        <f t="shared" si="31"/>
        <v/>
      </c>
      <c r="K636" s="34"/>
      <c r="L636" s="34"/>
      <c r="M636" s="34"/>
      <c r="N636" s="34"/>
      <c r="O636" s="34"/>
      <c r="P636" s="34">
        <v>219</v>
      </c>
      <c r="Q636" s="34" t="s">
        <v>1273</v>
      </c>
      <c r="R636" s="34" t="s">
        <v>1274</v>
      </c>
      <c r="S636" s="34" t="s">
        <v>1275</v>
      </c>
      <c r="T636" s="34" t="s">
        <v>1274</v>
      </c>
      <c r="U636" s="34" t="s">
        <v>1275</v>
      </c>
      <c r="V636" s="2" t="str">
        <f t="shared" si="32"/>
        <v>('PA_B',NULL,'PA_B_B','2022','01','B','우수','우수','N','N','N','N','N','N','219','Y','SYSTEM',NOW(),'SYSTEM',NOW()),</v>
      </c>
    </row>
    <row r="637" spans="1:22" s="26" customFormat="1" x14ac:dyDescent="0.35">
      <c r="A637" s="34">
        <v>4</v>
      </c>
      <c r="B637" s="11" t="s">
        <v>1294</v>
      </c>
      <c r="C637" s="82"/>
      <c r="D637" s="11" t="s">
        <v>1464</v>
      </c>
      <c r="E637" s="34">
        <v>2022</v>
      </c>
      <c r="F637" s="11" t="s">
        <v>1952</v>
      </c>
      <c r="G637" s="82" t="str">
        <f t="shared" si="30"/>
        <v>D</v>
      </c>
      <c r="H637" s="83" t="s">
        <v>1282</v>
      </c>
      <c r="I637" s="83" t="s">
        <v>1282</v>
      </c>
      <c r="J637" s="82" t="str">
        <f t="shared" si="31"/>
        <v/>
      </c>
      <c r="K637" s="34"/>
      <c r="L637" s="34"/>
      <c r="M637" s="34"/>
      <c r="N637" s="34"/>
      <c r="O637" s="34"/>
      <c r="P637" s="34">
        <v>220</v>
      </c>
      <c r="Q637" s="34" t="s">
        <v>1273</v>
      </c>
      <c r="R637" s="34" t="s">
        <v>1274</v>
      </c>
      <c r="S637" s="34" t="s">
        <v>1275</v>
      </c>
      <c r="T637" s="34" t="s">
        <v>1274</v>
      </c>
      <c r="U637" s="34" t="s">
        <v>1275</v>
      </c>
      <c r="V637" s="2" t="str">
        <f t="shared" si="32"/>
        <v>('PA_B',NULL,'PA_B_D','2022','01','D','어려움','어려움','N','N','N','N','N','N','220','Y','SYSTEM',NOW(),'SYSTEM',NOW()),</v>
      </c>
    </row>
    <row r="638" spans="1:22" x14ac:dyDescent="0.35">
      <c r="A638" s="34">
        <v>5</v>
      </c>
      <c r="B638" s="11" t="s">
        <v>1296</v>
      </c>
      <c r="C638" s="2"/>
      <c r="D638" s="11" t="s">
        <v>1295</v>
      </c>
      <c r="E638" s="34">
        <v>2022</v>
      </c>
      <c r="F638" s="11" t="s">
        <v>1952</v>
      </c>
      <c r="G638" s="82" t="str">
        <f t="shared" si="30"/>
        <v>01</v>
      </c>
      <c r="H638" s="83" t="s">
        <v>1283</v>
      </c>
      <c r="I638" s="83" t="s">
        <v>1283</v>
      </c>
      <c r="J638" s="82" t="str">
        <f t="shared" si="31"/>
        <v>Y</v>
      </c>
      <c r="K638" s="34"/>
      <c r="L638" s="34"/>
      <c r="M638" s="34"/>
      <c r="N638" s="34"/>
      <c r="O638" s="34"/>
      <c r="P638" s="34">
        <v>221</v>
      </c>
      <c r="Q638" s="34" t="s">
        <v>1273</v>
      </c>
      <c r="R638" s="34" t="s">
        <v>1274</v>
      </c>
      <c r="S638" s="34" t="s">
        <v>1275</v>
      </c>
      <c r="T638" s="34" t="s">
        <v>1274</v>
      </c>
      <c r="U638" s="34" t="s">
        <v>1275</v>
      </c>
      <c r="V638" s="2" t="str">
        <f t="shared" si="32"/>
        <v>('PA_B_B',NULL,'PA_B_B_01','2022','01','01','알루미늄 첩합 구조 미사용','알루미늄 첩합 구조 미사용','Y','N','N','N','N','N','221','Y','SYSTEM',NOW(),'SYSTEM',NOW()),</v>
      </c>
    </row>
    <row r="639" spans="1:22" x14ac:dyDescent="0.35">
      <c r="A639" s="34">
        <v>6</v>
      </c>
      <c r="B639" s="11" t="s">
        <v>1464</v>
      </c>
      <c r="C639" s="2"/>
      <c r="D639" s="11" t="s">
        <v>1465</v>
      </c>
      <c r="E639" s="34">
        <v>2022</v>
      </c>
      <c r="F639" s="11" t="s">
        <v>1952</v>
      </c>
      <c r="G639" s="82" t="str">
        <f t="shared" si="30"/>
        <v>01</v>
      </c>
      <c r="H639" s="31" t="s">
        <v>1293</v>
      </c>
      <c r="I639" s="31" t="s">
        <v>1293</v>
      </c>
      <c r="J639" s="82" t="str">
        <f t="shared" si="31"/>
        <v/>
      </c>
      <c r="K639" s="34"/>
      <c r="L639" s="34"/>
      <c r="M639" s="34"/>
      <c r="N639" s="34"/>
      <c r="O639" s="34"/>
      <c r="P639" s="34">
        <v>222</v>
      </c>
      <c r="Q639" s="34" t="s">
        <v>1273</v>
      </c>
      <c r="R639" s="34" t="s">
        <v>1274</v>
      </c>
      <c r="S639" s="34" t="s">
        <v>1275</v>
      </c>
      <c r="T639" s="34" t="s">
        <v>1274</v>
      </c>
      <c r="U639" s="34" t="s">
        <v>1275</v>
      </c>
      <c r="V639" s="2" t="str">
        <f t="shared" si="32"/>
        <v>('PA_B_D',NULL,'PA_B_D_01','2022','01','01','알루미늄 첩합 구조 사용','알루미늄 첩합 구조 사용','N','N','N','N','N','N','222','Y','SYSTEM',NOW(),'SYSTEM',NOW()),</v>
      </c>
    </row>
    <row r="640" spans="1:22" x14ac:dyDescent="0.35">
      <c r="A640" s="34">
        <v>7</v>
      </c>
      <c r="B640" s="11" t="s">
        <v>1464</v>
      </c>
      <c r="C640" s="2"/>
      <c r="D640" s="11" t="s">
        <v>1466</v>
      </c>
      <c r="E640" s="34">
        <v>2022</v>
      </c>
      <c r="F640" s="11" t="s">
        <v>1952</v>
      </c>
      <c r="G640" s="82" t="str">
        <f t="shared" si="30"/>
        <v>02</v>
      </c>
      <c r="H640" s="31" t="s">
        <v>1284</v>
      </c>
      <c r="I640" s="31" t="s">
        <v>1284</v>
      </c>
      <c r="J640" s="82" t="str">
        <f t="shared" si="31"/>
        <v/>
      </c>
      <c r="K640" s="34"/>
      <c r="L640" s="34"/>
      <c r="M640" s="34"/>
      <c r="N640" s="34"/>
      <c r="O640" s="34"/>
      <c r="P640" s="34">
        <v>223</v>
      </c>
      <c r="Q640" s="34" t="s">
        <v>1273</v>
      </c>
      <c r="R640" s="34" t="s">
        <v>1274</v>
      </c>
      <c r="S640" s="34" t="s">
        <v>1275</v>
      </c>
      <c r="T640" s="34" t="s">
        <v>1274</v>
      </c>
      <c r="U640" s="34" t="s">
        <v>1275</v>
      </c>
      <c r="V640" s="2" t="str">
        <f t="shared" si="32"/>
        <v>('PA_B_D',NULL,'PA_B_D_02','2022','01','02','백색을 제외한 펄프를 사용한 제품','백색을 제외한 펄프를 사용한 제품','N','N','N','N','N','N','223','Y','SYSTEM',NOW(),'SYSTEM',NOW()),</v>
      </c>
    </row>
    <row r="641" spans="1:22" x14ac:dyDescent="0.35">
      <c r="A641" s="34">
        <v>8</v>
      </c>
      <c r="B641" s="11" t="s">
        <v>1292</v>
      </c>
      <c r="C641" s="2"/>
      <c r="D641" s="11" t="s">
        <v>1297</v>
      </c>
      <c r="E641" s="34">
        <v>2022</v>
      </c>
      <c r="F641" s="11" t="s">
        <v>1952</v>
      </c>
      <c r="G641" s="82" t="str">
        <f t="shared" si="30"/>
        <v>03</v>
      </c>
      <c r="H641" s="31" t="s">
        <v>1953</v>
      </c>
      <c r="I641" s="31" t="s">
        <v>1953</v>
      </c>
      <c r="J641" s="82" t="str">
        <f t="shared" si="31"/>
        <v/>
      </c>
      <c r="K641" s="34"/>
      <c r="L641" s="34"/>
      <c r="M641" s="34"/>
      <c r="N641" s="34"/>
      <c r="O641" s="34"/>
      <c r="P641" s="34">
        <v>224</v>
      </c>
      <c r="Q641" s="34" t="s">
        <v>1273</v>
      </c>
      <c r="R641" s="34" t="s">
        <v>1274</v>
      </c>
      <c r="S641" s="34" t="s">
        <v>1275</v>
      </c>
      <c r="T641" s="34" t="s">
        <v>1274</v>
      </c>
      <c r="U641" s="34" t="s">
        <v>1275</v>
      </c>
      <c r="V641" s="2" t="str">
        <f t="shared" si="32"/>
        <v>('PA',NULL,'PA_G','2022','01','03','마개및잡자재','마개및잡자재','N','N','N','N','N','N','224','Y','SYSTEM',NOW(),'SYSTEM',NOW()),</v>
      </c>
    </row>
    <row r="642" spans="1:22" s="26" customFormat="1" x14ac:dyDescent="0.35">
      <c r="A642" s="34">
        <v>9</v>
      </c>
      <c r="B642" s="11" t="s">
        <v>1297</v>
      </c>
      <c r="C642" s="2"/>
      <c r="D642" s="11" t="s">
        <v>1298</v>
      </c>
      <c r="E642" s="34">
        <v>2022</v>
      </c>
      <c r="F642" s="11" t="s">
        <v>1952</v>
      </c>
      <c r="G642" s="82" t="str">
        <f t="shared" si="30"/>
        <v>B</v>
      </c>
      <c r="H642" s="31" t="s">
        <v>1281</v>
      </c>
      <c r="I642" s="31" t="s">
        <v>1281</v>
      </c>
      <c r="J642" s="82" t="str">
        <f t="shared" si="31"/>
        <v/>
      </c>
      <c r="K642" s="34"/>
      <c r="L642" s="34"/>
      <c r="M642" s="34"/>
      <c r="N642" s="34"/>
      <c r="O642" s="34"/>
      <c r="P642" s="34">
        <v>225</v>
      </c>
      <c r="Q642" s="34" t="s">
        <v>1273</v>
      </c>
      <c r="R642" s="34" t="s">
        <v>1274</v>
      </c>
      <c r="S642" s="34" t="s">
        <v>1275</v>
      </c>
      <c r="T642" s="34" t="s">
        <v>1274</v>
      </c>
      <c r="U642" s="34" t="s">
        <v>1275</v>
      </c>
      <c r="V642" s="2" t="str">
        <f t="shared" si="32"/>
        <v>('PA_G',NULL,'PA_G_B','2022','01','B','우수','우수','N','N','N','N','N','N','225','Y','SYSTEM',NOW(),'SYSTEM',NOW()),</v>
      </c>
    </row>
    <row r="643" spans="1:22" s="26" customFormat="1" x14ac:dyDescent="0.35">
      <c r="A643" s="34">
        <v>10</v>
      </c>
      <c r="B643" s="11" t="s">
        <v>1297</v>
      </c>
      <c r="C643" s="2"/>
      <c r="D643" s="11" t="s">
        <v>1299</v>
      </c>
      <c r="E643" s="34">
        <v>2022</v>
      </c>
      <c r="F643" s="11" t="s">
        <v>1952</v>
      </c>
      <c r="G643" s="82" t="str">
        <f t="shared" si="30"/>
        <v>C</v>
      </c>
      <c r="H643" s="31" t="s">
        <v>1285</v>
      </c>
      <c r="I643" s="31" t="s">
        <v>1285</v>
      </c>
      <c r="J643" s="82" t="str">
        <f t="shared" si="31"/>
        <v/>
      </c>
      <c r="K643" s="34"/>
      <c r="L643" s="34"/>
      <c r="M643" s="34"/>
      <c r="N643" s="34"/>
      <c r="O643" s="34"/>
      <c r="P643" s="34">
        <v>226</v>
      </c>
      <c r="Q643" s="34" t="s">
        <v>1273</v>
      </c>
      <c r="R643" s="34" t="s">
        <v>1274</v>
      </c>
      <c r="S643" s="34" t="s">
        <v>1275</v>
      </c>
      <c r="T643" s="34" t="s">
        <v>1274</v>
      </c>
      <c r="U643" s="34" t="s">
        <v>1275</v>
      </c>
      <c r="V643" s="2" t="str">
        <f t="shared" si="32"/>
        <v>('PA_G',NULL,'PA_G_C','2022','01','C','보통','보통','N','N','N','N','N','N','226','Y','SYSTEM',NOW(),'SYSTEM',NOW()),</v>
      </c>
    </row>
    <row r="644" spans="1:22" x14ac:dyDescent="0.35">
      <c r="A644" s="34">
        <v>11</v>
      </c>
      <c r="B644" s="11" t="s">
        <v>1297</v>
      </c>
      <c r="C644" s="2"/>
      <c r="D644" s="11" t="s">
        <v>1300</v>
      </c>
      <c r="E644" s="34">
        <v>2022</v>
      </c>
      <c r="F644" s="11" t="s">
        <v>1952</v>
      </c>
      <c r="G644" s="82" t="str">
        <f t="shared" si="30"/>
        <v>D</v>
      </c>
      <c r="H644" s="31" t="s">
        <v>1282</v>
      </c>
      <c r="I644" s="31" t="s">
        <v>1282</v>
      </c>
      <c r="J644" s="82" t="str">
        <f t="shared" si="31"/>
        <v/>
      </c>
      <c r="K644" s="34"/>
      <c r="L644" s="34"/>
      <c r="M644" s="34"/>
      <c r="N644" s="34"/>
      <c r="O644" s="34"/>
      <c r="P644" s="34">
        <v>227</v>
      </c>
      <c r="Q644" s="34" t="s">
        <v>1273</v>
      </c>
      <c r="R644" s="34" t="s">
        <v>1274</v>
      </c>
      <c r="S644" s="34" t="s">
        <v>1275</v>
      </c>
      <c r="T644" s="34" t="s">
        <v>1274</v>
      </c>
      <c r="U644" s="34" t="s">
        <v>1275</v>
      </c>
      <c r="V644" s="2" t="str">
        <f t="shared" si="32"/>
        <v>('PA_G',NULL,'PA_G_D','2022','01','D','어려움','어려움','N','N','N','N','N','N','227','Y','SYSTEM',NOW(),'SYSTEM',NOW()),</v>
      </c>
    </row>
    <row r="645" spans="1:22" x14ac:dyDescent="0.35">
      <c r="A645" s="34">
        <v>12</v>
      </c>
      <c r="B645" s="11" t="s">
        <v>1298</v>
      </c>
      <c r="C645" s="2"/>
      <c r="D645" s="11" t="s">
        <v>1301</v>
      </c>
      <c r="E645" s="34">
        <v>2022</v>
      </c>
      <c r="F645" s="11" t="s">
        <v>1952</v>
      </c>
      <c r="G645" s="82" t="str">
        <f t="shared" si="30"/>
        <v>01</v>
      </c>
      <c r="H645" s="31" t="s">
        <v>1286</v>
      </c>
      <c r="I645" s="31" t="s">
        <v>602</v>
      </c>
      <c r="J645" s="82" t="str">
        <f t="shared" si="31"/>
        <v>Y</v>
      </c>
      <c r="K645" s="34"/>
      <c r="L645" s="82" t="s">
        <v>1954</v>
      </c>
      <c r="M645" s="34"/>
      <c r="N645" s="34"/>
      <c r="O645" s="34"/>
      <c r="P645" s="34">
        <v>228</v>
      </c>
      <c r="Q645" s="34" t="s">
        <v>1273</v>
      </c>
      <c r="R645" s="34" t="s">
        <v>1274</v>
      </c>
      <c r="S645" s="34" t="s">
        <v>1275</v>
      </c>
      <c r="T645" s="34" t="s">
        <v>1274</v>
      </c>
      <c r="U645" s="34" t="s">
        <v>1275</v>
      </c>
      <c r="V645" s="2" t="str">
        <f t="shared" si="32"/>
        <v>('PA_G_B',NULL,'PA_G_B_01','2022','01','01','미사용','미사용','Y','N','Y','N','N','N','228','Y','SYSTEM',NOW(),'SYSTEM',NOW()),</v>
      </c>
    </row>
    <row r="646" spans="1:22" s="26" customFormat="1" ht="15.6" customHeight="1" x14ac:dyDescent="0.35">
      <c r="A646" s="34">
        <v>13</v>
      </c>
      <c r="B646" s="11" t="s">
        <v>1299</v>
      </c>
      <c r="C646" s="82"/>
      <c r="D646" s="11" t="s">
        <v>1302</v>
      </c>
      <c r="E646" s="34">
        <v>2022</v>
      </c>
      <c r="F646" s="11" t="s">
        <v>1952</v>
      </c>
      <c r="G646" s="82" t="str">
        <f t="shared" si="30"/>
        <v>01</v>
      </c>
      <c r="H646" s="31" t="s">
        <v>1287</v>
      </c>
      <c r="I646" s="31" t="s">
        <v>1287</v>
      </c>
      <c r="J646" s="82" t="str">
        <f t="shared" si="31"/>
        <v>Y</v>
      </c>
      <c r="K646" s="34"/>
      <c r="L646" s="82" t="s">
        <v>1954</v>
      </c>
      <c r="M646" s="34"/>
      <c r="N646" s="34"/>
      <c r="O646" s="34"/>
      <c r="P646" s="34">
        <v>229</v>
      </c>
      <c r="Q646" s="34" t="s">
        <v>1273</v>
      </c>
      <c r="R646" s="34" t="s">
        <v>1274</v>
      </c>
      <c r="S646" s="34" t="s">
        <v>1275</v>
      </c>
      <c r="T646" s="34" t="s">
        <v>1274</v>
      </c>
      <c r="U646" s="34" t="s">
        <v>1275</v>
      </c>
      <c r="V646" s="2" t="str">
        <f t="shared" si="32"/>
        <v>('PA_G_C',NULL,'PA_G_C_01','2022','01','01','마개 및 잡자재의 중량이 전체 중량(몸체와 분리 가능한 마개 포함)의 10% 이내인 경우 ','마개 및 잡자재의 중량이 전체 중량(몸체와 분리 가능한 마개 포함)의 10% 이내인 경우 ','Y','N','Y','N','N','N','229','Y','SYSTEM',NOW(),'SYSTEM',NOW()),</v>
      </c>
    </row>
    <row r="647" spans="1:22" x14ac:dyDescent="0.35">
      <c r="A647" s="34">
        <v>14</v>
      </c>
      <c r="B647" s="11" t="s">
        <v>1299</v>
      </c>
      <c r="D647" s="11" t="s">
        <v>1303</v>
      </c>
      <c r="E647" s="34">
        <v>2022</v>
      </c>
      <c r="F647" s="11" t="s">
        <v>1952</v>
      </c>
      <c r="G647" s="82" t="str">
        <f t="shared" si="30"/>
        <v>02</v>
      </c>
      <c r="H647" s="31" t="s">
        <v>1288</v>
      </c>
      <c r="I647" s="31" t="s">
        <v>1288</v>
      </c>
      <c r="J647" s="82" t="str">
        <f t="shared" si="31"/>
        <v>Y</v>
      </c>
      <c r="K647" s="34"/>
      <c r="L647" s="82" t="s">
        <v>1954</v>
      </c>
      <c r="M647" s="34"/>
      <c r="N647" s="34"/>
      <c r="O647" s="34"/>
      <c r="P647" s="34">
        <v>230</v>
      </c>
      <c r="Q647" s="34" t="s">
        <v>1273</v>
      </c>
      <c r="R647" s="34" t="s">
        <v>1274</v>
      </c>
      <c r="S647" s="34" t="s">
        <v>1275</v>
      </c>
      <c r="T647" s="34" t="s">
        <v>1274</v>
      </c>
      <c r="U647" s="34" t="s">
        <v>1275</v>
      </c>
      <c r="V647" s="2" t="str">
        <f t="shared" si="32"/>
        <v>('PA_G_C',NULL,'PA_G_C_02','2022','01','02','몸체와 분리 불가능한 PE재질의 마개 및 잡자개가 전체중량의 10% 이내','몸체와 분리 불가능한 PE재질의 마개 및 잡자개가 전체중량의 10% 이내','Y','N','Y','N','N','N','230','Y','SYSTEM',NOW(),'SYSTEM',NOW()),</v>
      </c>
    </row>
    <row r="648" spans="1:22" x14ac:dyDescent="0.35">
      <c r="A648" s="34">
        <v>15</v>
      </c>
      <c r="B648" s="11" t="s">
        <v>1300</v>
      </c>
      <c r="C648" s="2"/>
      <c r="D648" s="11" t="s">
        <v>1304</v>
      </c>
      <c r="E648" s="34">
        <v>2022</v>
      </c>
      <c r="F648" s="11" t="s">
        <v>1952</v>
      </c>
      <c r="G648" s="82" t="str">
        <f t="shared" si="30"/>
        <v>01</v>
      </c>
      <c r="H648" s="31" t="s">
        <v>1289</v>
      </c>
      <c r="I648" s="31" t="s">
        <v>1289</v>
      </c>
      <c r="J648" s="82" t="str">
        <f t="shared" si="31"/>
        <v/>
      </c>
      <c r="K648" s="34"/>
      <c r="L648" s="34"/>
      <c r="M648" s="34"/>
      <c r="N648" s="34"/>
      <c r="O648" s="34"/>
      <c r="P648" s="34">
        <v>231</v>
      </c>
      <c r="Q648" s="34" t="s">
        <v>1273</v>
      </c>
      <c r="R648" s="34" t="s">
        <v>1274</v>
      </c>
      <c r="S648" s="34" t="s">
        <v>1275</v>
      </c>
      <c r="T648" s="34" t="s">
        <v>1274</v>
      </c>
      <c r="U648" s="34" t="s">
        <v>1275</v>
      </c>
      <c r="V648" s="2" t="str">
        <f t="shared" si="32"/>
        <v>('PA_G_D',NULL,'PA_G_D_01','2022','01','01','몸체와 분리가 불가능한 합성수지 마개 또는 성형 구조물','몸체와 분리가 불가능한 합성수지 마개 또는 성형 구조물','N','N','N','N','N','N','231','Y','SYSTEM',NOW(),'SYSTEM',NOW()),</v>
      </c>
    </row>
    <row r="649" spans="1:22" x14ac:dyDescent="0.35">
      <c r="A649" s="34">
        <v>16</v>
      </c>
      <c r="B649" s="11" t="s">
        <v>1300</v>
      </c>
      <c r="C649" s="2"/>
      <c r="D649" s="11" t="s">
        <v>1305</v>
      </c>
      <c r="E649" s="34">
        <v>2022</v>
      </c>
      <c r="F649" s="11" t="s">
        <v>1952</v>
      </c>
      <c r="G649" s="82" t="str">
        <f t="shared" si="30"/>
        <v>02</v>
      </c>
      <c r="H649" s="31" t="s">
        <v>1290</v>
      </c>
      <c r="I649" s="31" t="s">
        <v>1290</v>
      </c>
      <c r="J649" s="82" t="str">
        <f t="shared" si="31"/>
        <v/>
      </c>
      <c r="K649" s="34"/>
      <c r="L649" s="34"/>
      <c r="M649" s="34"/>
      <c r="N649" s="34"/>
      <c r="O649" s="34"/>
      <c r="P649" s="34">
        <v>232</v>
      </c>
      <c r="Q649" s="34" t="s">
        <v>1273</v>
      </c>
      <c r="R649" s="34" t="s">
        <v>1274</v>
      </c>
      <c r="S649" s="34" t="s">
        <v>1275</v>
      </c>
      <c r="T649" s="34" t="s">
        <v>1274</v>
      </c>
      <c r="U649" s="34" t="s">
        <v>1275</v>
      </c>
      <c r="V649" s="2" t="str">
        <f t="shared" si="32"/>
        <v>('PA_G_D',NULL,'PA_G_D_02','2022','01','02','마개 및 잡자재의 중량이 전체 중량(몸체와 분리 가능한 마개 포함)의 10% 이상인 경우 ','마개 및 잡자재의 중량이 전체 중량(몸체와 분리 가능한 마개 포함)의 10% 이상인 경우 ','N','N','N','N','N','N','232','Y','SYSTEM',NOW(),'SYSTEM',NOW()),</v>
      </c>
    </row>
    <row r="650" spans="1:22" s="26" customFormat="1" x14ac:dyDescent="0.35">
      <c r="A650" s="34">
        <v>17</v>
      </c>
      <c r="B650" s="34" t="s">
        <v>1291</v>
      </c>
      <c r="C650" s="82"/>
      <c r="D650" s="11" t="s">
        <v>1306</v>
      </c>
      <c r="E650" s="34">
        <v>2022</v>
      </c>
      <c r="F650" s="11" t="s">
        <v>1952</v>
      </c>
      <c r="G650" s="82" t="str">
        <f t="shared" si="30"/>
        <v>02</v>
      </c>
      <c r="H650" s="31" t="s">
        <v>1279</v>
      </c>
      <c r="I650" s="31" t="s">
        <v>1279</v>
      </c>
      <c r="J650" s="82" t="str">
        <f t="shared" si="31"/>
        <v/>
      </c>
      <c r="K650" s="34"/>
      <c r="L650" s="34"/>
      <c r="M650" s="34"/>
      <c r="N650" s="34"/>
      <c r="O650" s="34"/>
      <c r="P650" s="34">
        <v>233</v>
      </c>
      <c r="Q650" s="34" t="s">
        <v>171</v>
      </c>
      <c r="R650" s="34" t="s">
        <v>270</v>
      </c>
      <c r="S650" s="34" t="s">
        <v>158</v>
      </c>
      <c r="T650" s="34" t="s">
        <v>270</v>
      </c>
      <c r="U650" s="34" t="s">
        <v>158</v>
      </c>
      <c r="V650" s="2" t="str">
        <f t="shared" si="32"/>
        <v>('GROUP_ID',NULL,'GL','2022','01','02','유리병','유리병','N','N','N','N','N','N','233','Y','SYSTEM',NOW(),'SYSTEM',NOW()),</v>
      </c>
    </row>
    <row r="651" spans="1:22" x14ac:dyDescent="0.35">
      <c r="A651" s="34">
        <v>17</v>
      </c>
      <c r="B651" s="11" t="s">
        <v>1306</v>
      </c>
      <c r="C651" s="82"/>
      <c r="D651" s="11" t="s">
        <v>1327</v>
      </c>
      <c r="E651" s="34">
        <v>2022</v>
      </c>
      <c r="F651" s="11" t="s">
        <v>1952</v>
      </c>
      <c r="G651" s="82" t="str">
        <f t="shared" si="30"/>
        <v>01</v>
      </c>
      <c r="H651" s="31" t="s">
        <v>1280</v>
      </c>
      <c r="I651" s="31" t="s">
        <v>1280</v>
      </c>
      <c r="J651" s="82" t="str">
        <f t="shared" si="31"/>
        <v/>
      </c>
      <c r="K651" s="34"/>
      <c r="L651" s="34"/>
      <c r="M651" s="34"/>
      <c r="N651" s="34"/>
      <c r="O651" s="34"/>
      <c r="P651" s="34">
        <v>234</v>
      </c>
      <c r="Q651" s="34" t="s">
        <v>1273</v>
      </c>
      <c r="R651" s="34" t="s">
        <v>1274</v>
      </c>
      <c r="S651" s="34" t="s">
        <v>1275</v>
      </c>
      <c r="T651" s="34" t="s">
        <v>1274</v>
      </c>
      <c r="U651" s="34" t="s">
        <v>1275</v>
      </c>
      <c r="V651" s="2" t="str">
        <f t="shared" si="32"/>
        <v>('GL',NULL,'GL_B','2022','01','01','몸체','몸체','N','N','N','N','N','N','234','Y','SYSTEM',NOW(),'SYSTEM',NOW()),</v>
      </c>
    </row>
    <row r="652" spans="1:22" x14ac:dyDescent="0.35">
      <c r="A652" s="34">
        <v>18</v>
      </c>
      <c r="B652" s="11" t="s">
        <v>1327</v>
      </c>
      <c r="C652" s="2"/>
      <c r="D652" s="11" t="s">
        <v>1328</v>
      </c>
      <c r="E652" s="34">
        <v>2022</v>
      </c>
      <c r="F652" s="11" t="s">
        <v>1952</v>
      </c>
      <c r="G652" s="82" t="str">
        <f t="shared" si="30"/>
        <v>B</v>
      </c>
      <c r="H652" s="83" t="s">
        <v>1281</v>
      </c>
      <c r="I652" s="83" t="s">
        <v>1281</v>
      </c>
      <c r="J652" s="82" t="str">
        <f t="shared" si="31"/>
        <v/>
      </c>
      <c r="K652" s="34"/>
      <c r="L652" s="34"/>
      <c r="M652" s="34"/>
      <c r="N652" s="34"/>
      <c r="O652" s="34"/>
      <c r="P652" s="34">
        <v>235</v>
      </c>
      <c r="Q652" s="34" t="s">
        <v>1273</v>
      </c>
      <c r="R652" s="34" t="s">
        <v>1274</v>
      </c>
      <c r="S652" s="34" t="s">
        <v>1275</v>
      </c>
      <c r="T652" s="34" t="s">
        <v>1274</v>
      </c>
      <c r="U652" s="34" t="s">
        <v>1275</v>
      </c>
      <c r="V652" s="2" t="str">
        <f t="shared" si="32"/>
        <v>('GL_B',NULL,'GL_B_B','2022','01','B','우수','우수','N','N','N','N','N','N','235','Y','SYSTEM',NOW(),'SYSTEM',NOW()),</v>
      </c>
    </row>
    <row r="653" spans="1:22" x14ac:dyDescent="0.35">
      <c r="A653" s="34">
        <v>19</v>
      </c>
      <c r="B653" s="11" t="s">
        <v>1327</v>
      </c>
      <c r="C653" s="2"/>
      <c r="D653" s="11" t="s">
        <v>1329</v>
      </c>
      <c r="E653" s="34">
        <v>2022</v>
      </c>
      <c r="F653" s="11" t="s">
        <v>1952</v>
      </c>
      <c r="G653" s="82" t="str">
        <f t="shared" si="30"/>
        <v>D</v>
      </c>
      <c r="H653" s="83" t="s">
        <v>1282</v>
      </c>
      <c r="I653" s="83" t="s">
        <v>1282</v>
      </c>
      <c r="J653" s="82" t="str">
        <f t="shared" si="31"/>
        <v/>
      </c>
      <c r="K653" s="34"/>
      <c r="L653" s="34"/>
      <c r="M653" s="34"/>
      <c r="N653" s="34"/>
      <c r="O653" s="34"/>
      <c r="P653" s="34">
        <v>236</v>
      </c>
      <c r="Q653" s="34" t="s">
        <v>1273</v>
      </c>
      <c r="R653" s="34" t="s">
        <v>1274</v>
      </c>
      <c r="S653" s="34" t="s">
        <v>1275</v>
      </c>
      <c r="T653" s="34" t="s">
        <v>1274</v>
      </c>
      <c r="U653" s="34" t="s">
        <v>1275</v>
      </c>
      <c r="V653" s="2" t="str">
        <f t="shared" si="32"/>
        <v>('GL_B',NULL,'GL_B_D','2022','01','D','어려움','어려움','N','N','N','N','N','N','236','Y','SYSTEM',NOW(),'SYSTEM',NOW()),</v>
      </c>
    </row>
    <row r="654" spans="1:22" x14ac:dyDescent="0.35">
      <c r="A654" s="34">
        <v>20</v>
      </c>
      <c r="B654" s="11" t="s">
        <v>1328</v>
      </c>
      <c r="C654" s="2"/>
      <c r="D654" s="11" t="s">
        <v>1330</v>
      </c>
      <c r="E654" s="34">
        <v>2022</v>
      </c>
      <c r="F654" s="11" t="s">
        <v>1952</v>
      </c>
      <c r="G654" s="82" t="str">
        <f t="shared" si="30"/>
        <v>01</v>
      </c>
      <c r="H654" s="84" t="s">
        <v>1308</v>
      </c>
      <c r="I654" s="84" t="s">
        <v>1308</v>
      </c>
      <c r="J654" s="82" t="str">
        <f t="shared" si="31"/>
        <v>Y</v>
      </c>
      <c r="K654" s="34"/>
      <c r="L654" s="82" t="s">
        <v>1954</v>
      </c>
      <c r="M654" s="34"/>
      <c r="N654" s="34"/>
      <c r="O654" s="34"/>
      <c r="P654" s="34">
        <v>237</v>
      </c>
      <c r="Q654" s="34" t="s">
        <v>1273</v>
      </c>
      <c r="R654" s="34" t="s">
        <v>1274</v>
      </c>
      <c r="S654" s="34" t="s">
        <v>1275</v>
      </c>
      <c r="T654" s="34" t="s">
        <v>1274</v>
      </c>
      <c r="U654" s="34" t="s">
        <v>1275</v>
      </c>
      <c r="V654" s="2" t="str">
        <f t="shared" si="32"/>
        <v>('GL_B_B',NULL,'GL_B_B_01','2022','01','01','무색','무색','Y','N','Y','N','N','N','237','Y','SYSTEM',NOW(),'SYSTEM',NOW()),</v>
      </c>
    </row>
    <row r="655" spans="1:22" x14ac:dyDescent="0.35">
      <c r="A655" s="34">
        <v>21</v>
      </c>
      <c r="B655" s="11" t="s">
        <v>1328</v>
      </c>
      <c r="C655" s="2"/>
      <c r="D655" s="11" t="s">
        <v>1331</v>
      </c>
      <c r="E655" s="34">
        <v>2022</v>
      </c>
      <c r="F655" s="11" t="s">
        <v>1952</v>
      </c>
      <c r="G655" s="82" t="str">
        <f t="shared" si="30"/>
        <v>02</v>
      </c>
      <c r="H655" s="31" t="s">
        <v>1309</v>
      </c>
      <c r="I655" s="31" t="s">
        <v>1309</v>
      </c>
      <c r="J655" s="82" t="str">
        <f t="shared" si="31"/>
        <v>Y</v>
      </c>
      <c r="K655" s="34"/>
      <c r="L655" s="82" t="s">
        <v>1954</v>
      </c>
      <c r="M655" s="34"/>
      <c r="N655" s="34"/>
      <c r="O655" s="34"/>
      <c r="P655" s="34">
        <v>238</v>
      </c>
      <c r="Q655" s="34" t="s">
        <v>1273</v>
      </c>
      <c r="R655" s="34" t="s">
        <v>1274</v>
      </c>
      <c r="S655" s="34" t="s">
        <v>1275</v>
      </c>
      <c r="T655" s="34" t="s">
        <v>1274</v>
      </c>
      <c r="U655" s="34" t="s">
        <v>1275</v>
      </c>
      <c r="V655" s="2" t="str">
        <f t="shared" si="32"/>
        <v>('GL_B_B',NULL,'GL_B_B_02','2022','01','02','녹색','녹색','Y','N','Y','N','N','N','238','Y','SYSTEM',NOW(),'SYSTEM',NOW()),</v>
      </c>
    </row>
    <row r="656" spans="1:22" x14ac:dyDescent="0.35">
      <c r="A656" s="34">
        <v>22</v>
      </c>
      <c r="B656" s="11" t="s">
        <v>1328</v>
      </c>
      <c r="C656" s="2"/>
      <c r="D656" s="11" t="s">
        <v>1332</v>
      </c>
      <c r="E656" s="34">
        <v>2022</v>
      </c>
      <c r="F656" s="11" t="s">
        <v>1952</v>
      </c>
      <c r="G656" s="82" t="str">
        <f t="shared" si="30"/>
        <v>03</v>
      </c>
      <c r="H656" s="31" t="s">
        <v>1310</v>
      </c>
      <c r="I656" s="31" t="s">
        <v>1310</v>
      </c>
      <c r="J656" s="82" t="str">
        <f t="shared" si="31"/>
        <v>Y</v>
      </c>
      <c r="K656" s="34"/>
      <c r="L656" s="82" t="s">
        <v>1954</v>
      </c>
      <c r="M656" s="34"/>
      <c r="N656" s="34"/>
      <c r="O656" s="34"/>
      <c r="P656" s="34">
        <v>239</v>
      </c>
      <c r="Q656" s="34" t="s">
        <v>1273</v>
      </c>
      <c r="R656" s="34" t="s">
        <v>1274</v>
      </c>
      <c r="S656" s="34" t="s">
        <v>1275</v>
      </c>
      <c r="T656" s="34" t="s">
        <v>1274</v>
      </c>
      <c r="U656" s="34" t="s">
        <v>1275</v>
      </c>
      <c r="V656" s="2" t="str">
        <f t="shared" si="32"/>
        <v>('GL_B_B',NULL,'GL_B_B_03','2022','01','03','갈색','갈색','Y','N','Y','N','N','N','239','Y','SYSTEM',NOW(),'SYSTEM',NOW()),</v>
      </c>
    </row>
    <row r="657" spans="1:22" x14ac:dyDescent="0.35">
      <c r="A657" s="34">
        <v>23</v>
      </c>
      <c r="B657" s="11" t="s">
        <v>1329</v>
      </c>
      <c r="C657" s="2"/>
      <c r="D657" s="11" t="s">
        <v>1333</v>
      </c>
      <c r="E657" s="34">
        <v>2022</v>
      </c>
      <c r="F657" s="11" t="s">
        <v>1952</v>
      </c>
      <c r="G657" s="82" t="str">
        <f t="shared" si="30"/>
        <v>01</v>
      </c>
      <c r="H657" s="31" t="s">
        <v>1311</v>
      </c>
      <c r="I657" s="31" t="s">
        <v>1311</v>
      </c>
      <c r="J657" s="82" t="str">
        <f t="shared" si="31"/>
        <v/>
      </c>
      <c r="K657" s="34"/>
      <c r="L657" s="34"/>
      <c r="M657" s="34"/>
      <c r="N657" s="34"/>
      <c r="O657" s="34"/>
      <c r="P657" s="34">
        <v>240</v>
      </c>
      <c r="Q657" s="34" t="s">
        <v>1273</v>
      </c>
      <c r="R657" s="34" t="s">
        <v>1274</v>
      </c>
      <c r="S657" s="34" t="s">
        <v>1275</v>
      </c>
      <c r="T657" s="34" t="s">
        <v>1274</v>
      </c>
      <c r="U657" s="34" t="s">
        <v>1275</v>
      </c>
      <c r="V657" s="2" t="str">
        <f t="shared" si="32"/>
        <v>('GL_B_D',NULL,'GL_B_D_01','2022','01','01','무색, 갈색, 녹색 이외의 색상','무색, 갈색, 녹색 이외의 색상','N','N','N','N','N','N','240','Y','SYSTEM',NOW(),'SYSTEM',NOW()),</v>
      </c>
    </row>
    <row r="658" spans="1:22" s="26" customFormat="1" x14ac:dyDescent="0.35">
      <c r="A658" s="34">
        <v>24</v>
      </c>
      <c r="B658" s="11" t="s">
        <v>1329</v>
      </c>
      <c r="C658" s="2"/>
      <c r="D658" s="11" t="s">
        <v>1334</v>
      </c>
      <c r="E658" s="34">
        <v>2022</v>
      </c>
      <c r="F658" s="11" t="s">
        <v>1952</v>
      </c>
      <c r="G658" s="82" t="str">
        <f t="shared" si="30"/>
        <v>02</v>
      </c>
      <c r="H658" s="31" t="s">
        <v>1312</v>
      </c>
      <c r="I658" s="31" t="s">
        <v>1312</v>
      </c>
      <c r="J658" s="82" t="str">
        <f t="shared" si="31"/>
        <v/>
      </c>
      <c r="K658" s="34"/>
      <c r="L658" s="34"/>
      <c r="M658" s="34"/>
      <c r="N658" s="34"/>
      <c r="O658" s="34"/>
      <c r="P658" s="34">
        <v>241</v>
      </c>
      <c r="Q658" s="34" t="s">
        <v>1273</v>
      </c>
      <c r="R658" s="34" t="s">
        <v>1274</v>
      </c>
      <c r="S658" s="34" t="s">
        <v>1275</v>
      </c>
      <c r="T658" s="34" t="s">
        <v>1274</v>
      </c>
      <c r="U658" s="34" t="s">
        <v>1275</v>
      </c>
      <c r="V658" s="2" t="str">
        <f t="shared" si="32"/>
        <v>('GL_B_D',NULL,'GL_B_D_02','2022','01','02','표면코팅 또는 도색','표면코팅 또는 도색','N','N','N','N','N','N','241','Y','SYSTEM',NOW(),'SYSTEM',NOW()),</v>
      </c>
    </row>
    <row r="659" spans="1:22" s="26" customFormat="1" x14ac:dyDescent="0.35">
      <c r="A659" s="34">
        <v>25</v>
      </c>
      <c r="B659" s="11" t="s">
        <v>1306</v>
      </c>
      <c r="C659" s="2"/>
      <c r="D659" s="11" t="s">
        <v>1336</v>
      </c>
      <c r="E659" s="34">
        <v>2022</v>
      </c>
      <c r="F659" s="11" t="s">
        <v>1952</v>
      </c>
      <c r="G659" s="82" t="str">
        <f t="shared" si="30"/>
        <v>02</v>
      </c>
      <c r="H659" s="31" t="s">
        <v>1307</v>
      </c>
      <c r="I659" s="31" t="s">
        <v>1307</v>
      </c>
      <c r="J659" s="82" t="str">
        <f t="shared" si="31"/>
        <v/>
      </c>
      <c r="K659" s="34"/>
      <c r="L659" s="34"/>
      <c r="M659" s="34"/>
      <c r="N659" s="34"/>
      <c r="O659" s="34"/>
      <c r="P659" s="34">
        <v>242</v>
      </c>
      <c r="Q659" s="34" t="s">
        <v>1273</v>
      </c>
      <c r="R659" s="34" t="s">
        <v>1274</v>
      </c>
      <c r="S659" s="34" t="s">
        <v>1275</v>
      </c>
      <c r="T659" s="34" t="s">
        <v>1274</v>
      </c>
      <c r="U659" s="34" t="s">
        <v>1275</v>
      </c>
      <c r="V659" s="2" t="str">
        <f t="shared" si="32"/>
        <v>('GL',NULL,'GL_L','2022','01','02','라벨','라벨','N','N','N','N','N','N','242','Y','SYSTEM',NOW(),'SYSTEM',NOW()),</v>
      </c>
    </row>
    <row r="660" spans="1:22" s="26" customFormat="1" x14ac:dyDescent="0.35">
      <c r="A660" s="34">
        <v>26</v>
      </c>
      <c r="B660" s="11" t="s">
        <v>1336</v>
      </c>
      <c r="C660" s="2"/>
      <c r="D660" s="11" t="s">
        <v>1448</v>
      </c>
      <c r="E660" s="34">
        <v>2022</v>
      </c>
      <c r="F660" s="11" t="s">
        <v>1952</v>
      </c>
      <c r="G660" s="82" t="str">
        <f t="shared" si="30"/>
        <v>B</v>
      </c>
      <c r="H660" s="31" t="s">
        <v>1281</v>
      </c>
      <c r="I660" s="31" t="s">
        <v>1281</v>
      </c>
      <c r="J660" s="82" t="str">
        <f t="shared" si="31"/>
        <v/>
      </c>
      <c r="K660" s="34"/>
      <c r="L660" s="34"/>
      <c r="M660" s="34"/>
      <c r="N660" s="34"/>
      <c r="O660" s="34"/>
      <c r="P660" s="34">
        <v>243</v>
      </c>
      <c r="Q660" s="34" t="s">
        <v>171</v>
      </c>
      <c r="R660" s="34" t="s">
        <v>270</v>
      </c>
      <c r="S660" s="34" t="s">
        <v>158</v>
      </c>
      <c r="T660" s="34" t="s">
        <v>270</v>
      </c>
      <c r="U660" s="34" t="s">
        <v>158</v>
      </c>
      <c r="V660" s="2" t="str">
        <f t="shared" si="32"/>
        <v>('GL_L',NULL,'GL_L_B','2022','01','B','우수','우수','N','N','N','N','N','N','243','Y','SYSTEM',NOW(),'SYSTEM',NOW()),</v>
      </c>
    </row>
    <row r="661" spans="1:22" s="26" customFormat="1" x14ac:dyDescent="0.35">
      <c r="A661" s="34">
        <v>27</v>
      </c>
      <c r="B661" s="11" t="s">
        <v>1336</v>
      </c>
      <c r="C661" s="2"/>
      <c r="D661" s="11" t="s">
        <v>1449</v>
      </c>
      <c r="E661" s="34">
        <v>2022</v>
      </c>
      <c r="F661" s="11" t="s">
        <v>1952</v>
      </c>
      <c r="G661" s="82" t="str">
        <f t="shared" si="30"/>
        <v>C</v>
      </c>
      <c r="H661" s="31" t="s">
        <v>1285</v>
      </c>
      <c r="I661" s="31" t="s">
        <v>1285</v>
      </c>
      <c r="J661" s="82" t="str">
        <f t="shared" si="31"/>
        <v/>
      </c>
      <c r="K661" s="34"/>
      <c r="L661" s="34"/>
      <c r="M661" s="34"/>
      <c r="N661" s="34"/>
      <c r="O661" s="34"/>
      <c r="P661" s="34">
        <v>244</v>
      </c>
      <c r="Q661" s="34" t="s">
        <v>171</v>
      </c>
      <c r="R661" s="34" t="s">
        <v>270</v>
      </c>
      <c r="S661" s="34" t="s">
        <v>158</v>
      </c>
      <c r="T661" s="34" t="s">
        <v>270</v>
      </c>
      <c r="U661" s="34" t="s">
        <v>158</v>
      </c>
      <c r="V661" s="2" t="str">
        <f t="shared" si="32"/>
        <v>('GL_L',NULL,'GL_L_C','2022','01','C','보통','보통','N','N','N','N','N','N','244','Y','SYSTEM',NOW(),'SYSTEM',NOW()),</v>
      </c>
    </row>
    <row r="662" spans="1:22" s="26" customFormat="1" x14ac:dyDescent="0.35">
      <c r="A662" s="34">
        <v>28</v>
      </c>
      <c r="B662" s="11" t="s">
        <v>1336</v>
      </c>
      <c r="C662" s="2"/>
      <c r="D662" s="11" t="s">
        <v>1450</v>
      </c>
      <c r="E662" s="34">
        <v>2022</v>
      </c>
      <c r="F662" s="11" t="s">
        <v>1952</v>
      </c>
      <c r="G662" s="82" t="str">
        <f t="shared" si="30"/>
        <v>D</v>
      </c>
      <c r="H662" s="31" t="s">
        <v>1282</v>
      </c>
      <c r="I662" s="31" t="s">
        <v>1282</v>
      </c>
      <c r="J662" s="82" t="str">
        <f t="shared" si="31"/>
        <v/>
      </c>
      <c r="K662" s="34"/>
      <c r="L662" s="34"/>
      <c r="M662" s="34"/>
      <c r="N662" s="34"/>
      <c r="O662" s="34"/>
      <c r="P662" s="34">
        <v>245</v>
      </c>
      <c r="Q662" s="34" t="s">
        <v>171</v>
      </c>
      <c r="R662" s="34" t="s">
        <v>270</v>
      </c>
      <c r="S662" s="34" t="s">
        <v>158</v>
      </c>
      <c r="T662" s="34" t="s">
        <v>270</v>
      </c>
      <c r="U662" s="34" t="s">
        <v>158</v>
      </c>
      <c r="V662" s="2" t="str">
        <f t="shared" si="32"/>
        <v>('GL_L',NULL,'GL_L_D','2022','01','D','어려움','어려움','N','N','N','N','N','N','245','Y','SYSTEM',NOW(),'SYSTEM',NOW()),</v>
      </c>
    </row>
    <row r="663" spans="1:22" s="26" customFormat="1" x14ac:dyDescent="0.35">
      <c r="A663" s="34">
        <v>29</v>
      </c>
      <c r="B663" s="11" t="s">
        <v>1448</v>
      </c>
      <c r="C663" s="2"/>
      <c r="D663" s="11" t="s">
        <v>1451</v>
      </c>
      <c r="E663" s="34">
        <v>2022</v>
      </c>
      <c r="F663" s="11" t="s">
        <v>1952</v>
      </c>
      <c r="G663" s="82" t="str">
        <f t="shared" si="30"/>
        <v>01</v>
      </c>
      <c r="H663" s="31" t="s">
        <v>1313</v>
      </c>
      <c r="I663" s="31" t="s">
        <v>1313</v>
      </c>
      <c r="J663" s="82" t="str">
        <f t="shared" si="31"/>
        <v>Y</v>
      </c>
      <c r="K663" s="34"/>
      <c r="L663" s="82" t="s">
        <v>1954</v>
      </c>
      <c r="M663" s="34"/>
      <c r="N663" s="34"/>
      <c r="O663" s="34"/>
      <c r="P663" s="34">
        <v>246</v>
      </c>
      <c r="Q663" s="34" t="s">
        <v>171</v>
      </c>
      <c r="R663" s="34" t="s">
        <v>270</v>
      </c>
      <c r="S663" s="34" t="s">
        <v>158</v>
      </c>
      <c r="T663" s="34" t="s">
        <v>270</v>
      </c>
      <c r="U663" s="34" t="s">
        <v>158</v>
      </c>
      <c r="V663" s="2" t="str">
        <f t="shared" si="32"/>
        <v>('GL_L_B',NULL,'GL_L_B_01','2022','01','01','미사용(유통기한 및 제조일자만 표시된 경우 포함)','미사용(유통기한 및 제조일자만 표시된 경우 포함)','Y','N','Y','N','N','N','246','Y','SYSTEM',NOW(),'SYSTEM',NOW()),</v>
      </c>
    </row>
    <row r="664" spans="1:22" s="26" customFormat="1" x14ac:dyDescent="0.35">
      <c r="A664" s="34">
        <v>30</v>
      </c>
      <c r="B664" s="11" t="s">
        <v>1448</v>
      </c>
      <c r="C664" s="2"/>
      <c r="D664" s="11" t="s">
        <v>1454</v>
      </c>
      <c r="E664" s="34">
        <v>2022</v>
      </c>
      <c r="F664" s="11" t="s">
        <v>1952</v>
      </c>
      <c r="G664" s="82" t="str">
        <f t="shared" si="30"/>
        <v>02</v>
      </c>
      <c r="H664" s="31" t="s">
        <v>1314</v>
      </c>
      <c r="I664" s="31" t="s">
        <v>1314</v>
      </c>
      <c r="J664" s="82" t="str">
        <f t="shared" si="31"/>
        <v>Y</v>
      </c>
      <c r="K664" s="34"/>
      <c r="L664" s="34"/>
      <c r="M664" s="34"/>
      <c r="N664" s="34"/>
      <c r="O664" s="34"/>
      <c r="P664" s="34">
        <v>247</v>
      </c>
      <c r="Q664" s="34" t="s">
        <v>171</v>
      </c>
      <c r="R664" s="34" t="s">
        <v>270</v>
      </c>
      <c r="S664" s="34" t="s">
        <v>158</v>
      </c>
      <c r="T664" s="34" t="s">
        <v>270</v>
      </c>
      <c r="U664" s="34" t="s">
        <v>158</v>
      </c>
      <c r="V664" s="2" t="str">
        <f t="shared" si="32"/>
        <v>('GL_L_B',NULL,'GL_L_B_02','2022','01','02','종이재질','종이재질','Y','N','N','N','N','N','247','Y','SYSTEM',NOW(),'SYSTEM',NOW()),</v>
      </c>
    </row>
    <row r="665" spans="1:22" s="26" customFormat="1" x14ac:dyDescent="0.35">
      <c r="A665" s="34">
        <v>31</v>
      </c>
      <c r="B665" s="11" t="s">
        <v>1448</v>
      </c>
      <c r="C665" s="2"/>
      <c r="D665" s="11" t="s">
        <v>1455</v>
      </c>
      <c r="E665" s="34">
        <v>2022</v>
      </c>
      <c r="F665" s="11" t="s">
        <v>1952</v>
      </c>
      <c r="G665" s="82" t="str">
        <f t="shared" si="30"/>
        <v>03</v>
      </c>
      <c r="H665" s="31" t="s">
        <v>1315</v>
      </c>
      <c r="I665" s="31" t="s">
        <v>1315</v>
      </c>
      <c r="J665" s="82" t="str">
        <f t="shared" si="31"/>
        <v>Y</v>
      </c>
      <c r="K665" s="34"/>
      <c r="L665" s="82" t="s">
        <v>1954</v>
      </c>
      <c r="M665" s="34"/>
      <c r="N665" s="34"/>
      <c r="O665" s="34"/>
      <c r="P665" s="34">
        <v>248</v>
      </c>
      <c r="Q665" s="34" t="s">
        <v>171</v>
      </c>
      <c r="R665" s="34" t="s">
        <v>270</v>
      </c>
      <c r="S665" s="34" t="s">
        <v>158</v>
      </c>
      <c r="T665" s="34" t="s">
        <v>270</v>
      </c>
      <c r="U665" s="34" t="s">
        <v>158</v>
      </c>
      <c r="V665" s="2" t="str">
        <f t="shared" si="32"/>
        <v>('GL_L_B',NULL,'GL_L_B_03','2022','01','03','절취선을 포함한비접(점)착식 합성수지 재질','절취선을 포함한비접(점)착식 합성수지 재질','Y','N','Y','N','N','N','248','Y','SYSTEM',NOW(),'SYSTEM',NOW()),</v>
      </c>
    </row>
    <row r="666" spans="1:22" s="26" customFormat="1" x14ac:dyDescent="0.35">
      <c r="A666" s="34">
        <v>32</v>
      </c>
      <c r="B666" s="11" t="s">
        <v>1448</v>
      </c>
      <c r="C666" s="2"/>
      <c r="D666" s="11" t="s">
        <v>1456</v>
      </c>
      <c r="E666" s="34">
        <v>2022</v>
      </c>
      <c r="F666" s="11" t="s">
        <v>1952</v>
      </c>
      <c r="G666" s="82" t="str">
        <f t="shared" si="30"/>
        <v>04</v>
      </c>
      <c r="H666" s="89" t="s">
        <v>1628</v>
      </c>
      <c r="I666" s="89" t="s">
        <v>1628</v>
      </c>
      <c r="J666" s="82" t="str">
        <f t="shared" si="31"/>
        <v>Y</v>
      </c>
      <c r="K666" s="34"/>
      <c r="L666" s="34"/>
      <c r="M666" s="34"/>
      <c r="N666" s="34"/>
      <c r="O666" s="34"/>
      <c r="P666" s="34">
        <v>249</v>
      </c>
      <c r="Q666" s="34" t="s">
        <v>171</v>
      </c>
      <c r="R666" s="34" t="s">
        <v>270</v>
      </c>
      <c r="S666" s="34" t="s">
        <v>158</v>
      </c>
      <c r="T666" s="34" t="s">
        <v>270</v>
      </c>
      <c r="U666" s="34" t="s">
        <v>158</v>
      </c>
      <c r="V666" s="2" t="str">
        <f t="shared" si="32"/>
        <v>('GL_L_B',NULL,'GL_L_B_04','2022','01','04','접(점)착제가 사용된 합성수지 재질로서 몸체와 분리가능한 경우','접(점)착제가 사용된 합성수지 재질로서 몸체와 분리가능한 경우','Y','N','N','N','N','N','249','Y','SYSTEM',NOW(),'SYSTEM',NOW()),</v>
      </c>
    </row>
    <row r="667" spans="1:22" s="26" customFormat="1" x14ac:dyDescent="0.35">
      <c r="A667" s="34">
        <v>33</v>
      </c>
      <c r="B667" s="11" t="s">
        <v>1448</v>
      </c>
      <c r="C667" s="2"/>
      <c r="D667" s="11" t="s">
        <v>1457</v>
      </c>
      <c r="E667" s="34">
        <v>2022</v>
      </c>
      <c r="F667" s="11" t="s">
        <v>1952</v>
      </c>
      <c r="G667" s="82" t="str">
        <f t="shared" si="30"/>
        <v>05</v>
      </c>
      <c r="H667" s="89" t="s">
        <v>1629</v>
      </c>
      <c r="I667" s="89" t="s">
        <v>1629</v>
      </c>
      <c r="J667" s="82" t="str">
        <f t="shared" si="31"/>
        <v>Y</v>
      </c>
      <c r="K667" s="34"/>
      <c r="L667" s="34"/>
      <c r="M667" s="34"/>
      <c r="N667" s="34"/>
      <c r="O667" s="34"/>
      <c r="P667" s="34">
        <v>250</v>
      </c>
      <c r="Q667" s="34" t="s">
        <v>171</v>
      </c>
      <c r="R667" s="34" t="s">
        <v>270</v>
      </c>
      <c r="S667" s="34" t="s">
        <v>158</v>
      </c>
      <c r="T667" s="34" t="s">
        <v>270</v>
      </c>
      <c r="U667" s="34" t="s">
        <v>158</v>
      </c>
      <c r="V667" s="2" t="str">
        <f t="shared" si="32"/>
        <v>('GL_L_B',NULL,'GL_L_B_05','2022','01','05','접(점)착제가 사용된 합성수지 재질로서 몸체와 분리가능하고 분리배출유도문구를 기제한경우','접(점)착제가 사용된 합성수지 재질로서 몸체와 분리가능하고 분리배출유도문구를 기제한경우','Y','N','N','N','N','N','250','Y','SYSTEM',NOW(),'SYSTEM',NOW()),</v>
      </c>
    </row>
    <row r="668" spans="1:22" s="26" customFormat="1" x14ac:dyDescent="0.35">
      <c r="A668" s="34">
        <v>34</v>
      </c>
      <c r="B668" s="11" t="s">
        <v>1449</v>
      </c>
      <c r="C668" s="2"/>
      <c r="D668" s="11" t="s">
        <v>1452</v>
      </c>
      <c r="E668" s="34">
        <v>2022</v>
      </c>
      <c r="F668" s="11" t="s">
        <v>1952</v>
      </c>
      <c r="G668" s="82" t="str">
        <f t="shared" si="30"/>
        <v>01</v>
      </c>
      <c r="H668" s="31" t="s">
        <v>1316</v>
      </c>
      <c r="I668" s="31" t="s">
        <v>1316</v>
      </c>
      <c r="J668" s="82" t="str">
        <f t="shared" si="31"/>
        <v>Y</v>
      </c>
      <c r="K668" s="34"/>
      <c r="L668" s="34"/>
      <c r="M668" s="34"/>
      <c r="N668" s="34"/>
      <c r="O668" s="34"/>
      <c r="P668" s="34">
        <v>251</v>
      </c>
      <c r="Q668" s="34" t="s">
        <v>171</v>
      </c>
      <c r="R668" s="34" t="s">
        <v>270</v>
      </c>
      <c r="S668" s="34" t="s">
        <v>158</v>
      </c>
      <c r="T668" s="34" t="s">
        <v>270</v>
      </c>
      <c r="U668" s="34" t="s">
        <v>158</v>
      </c>
      <c r="V668" s="2" t="str">
        <f t="shared" si="32"/>
        <v>('GL_L_C',NULL,'GL_L_C_01','2022','01','01','절취선을 포함하지 않은 비접(점)착식 합성수지 재질','절취선을 포함하지 않은 비접(점)착식 합성수지 재질','Y','N','N','N','N','N','251','Y','SYSTEM',NOW(),'SYSTEM',NOW()),</v>
      </c>
    </row>
    <row r="669" spans="1:22" s="26" customFormat="1" x14ac:dyDescent="0.35">
      <c r="A669" s="34">
        <v>35</v>
      </c>
      <c r="B669" s="11" t="s">
        <v>1449</v>
      </c>
      <c r="C669" s="2"/>
      <c r="D669" s="11" t="s">
        <v>1458</v>
      </c>
      <c r="E669" s="34">
        <v>2022</v>
      </c>
      <c r="F669" s="11" t="s">
        <v>1952</v>
      </c>
      <c r="G669" s="82" t="str">
        <f t="shared" si="30"/>
        <v>02</v>
      </c>
      <c r="H669" s="31" t="s">
        <v>1317</v>
      </c>
      <c r="I669" s="31" t="s">
        <v>1317</v>
      </c>
      <c r="J669" s="82" t="str">
        <f t="shared" si="31"/>
        <v>Y</v>
      </c>
      <c r="K669" s="34"/>
      <c r="L669" s="82" t="s">
        <v>1954</v>
      </c>
      <c r="M669" s="34"/>
      <c r="N669" s="34"/>
      <c r="O669" s="34"/>
      <c r="P669" s="34">
        <v>252</v>
      </c>
      <c r="Q669" s="34" t="s">
        <v>171</v>
      </c>
      <c r="R669" s="34" t="s">
        <v>270</v>
      </c>
      <c r="S669" s="34" t="s">
        <v>158</v>
      </c>
      <c r="T669" s="34" t="s">
        <v>270</v>
      </c>
      <c r="U669" s="34" t="s">
        <v>158</v>
      </c>
      <c r="V669" s="2" t="str">
        <f t="shared" si="32"/>
        <v>('GL_L_C',NULL,'GL_L_C_02','2022','01','02','접(점)착제가 사용된 합성수지 재질로서라벨 분리배출 유도문구를 기제하지 않은 경우 ','접(점)착제가 사용된 합성수지 재질로서라벨 분리배출 유도문구를 기제하지 않은 경우 ','Y','N','Y','N','N','N','252','Y','SYSTEM',NOW(),'SYSTEM',NOW()),</v>
      </c>
    </row>
    <row r="670" spans="1:22" s="26" customFormat="1" x14ac:dyDescent="0.35">
      <c r="A670" s="34">
        <v>36</v>
      </c>
      <c r="B670" s="11" t="s">
        <v>1450</v>
      </c>
      <c r="C670" s="2"/>
      <c r="D670" s="11" t="s">
        <v>1453</v>
      </c>
      <c r="E670" s="34">
        <v>2022</v>
      </c>
      <c r="F670" s="11" t="s">
        <v>1952</v>
      </c>
      <c r="G670" s="82" t="str">
        <f t="shared" si="30"/>
        <v>01</v>
      </c>
      <c r="H670" s="31" t="s">
        <v>1318</v>
      </c>
      <c r="I670" s="31" t="s">
        <v>1318</v>
      </c>
      <c r="J670" s="82" t="str">
        <f t="shared" si="31"/>
        <v/>
      </c>
      <c r="K670" s="34"/>
      <c r="L670" s="34"/>
      <c r="M670" s="34"/>
      <c r="N670" s="34"/>
      <c r="O670" s="34"/>
      <c r="P670" s="34">
        <v>253</v>
      </c>
      <c r="Q670" s="34" t="s">
        <v>171</v>
      </c>
      <c r="R670" s="34" t="s">
        <v>270</v>
      </c>
      <c r="S670" s="34" t="s">
        <v>158</v>
      </c>
      <c r="T670" s="34" t="s">
        <v>270</v>
      </c>
      <c r="U670" s="34" t="s">
        <v>158</v>
      </c>
      <c r="V670" s="2" t="str">
        <f t="shared" si="32"/>
        <v>('GL_L_D',NULL,'GL_L_D_01','2022','01','01','접(점)착제가 사용된 합성수지 재질로서 몸체와 분리 불가능한 경우','접(점)착제가 사용된 합성수지 재질로서 몸체와 분리 불가능한 경우','N','N','N','N','N','N','253','Y','SYSTEM',NOW(),'SYSTEM',NOW()),</v>
      </c>
    </row>
    <row r="671" spans="1:22" s="26" customFormat="1" x14ac:dyDescent="0.35">
      <c r="A671" s="34">
        <v>37</v>
      </c>
      <c r="B671" s="11" t="s">
        <v>1450</v>
      </c>
      <c r="C671" s="2"/>
      <c r="D671" s="11" t="s">
        <v>1459</v>
      </c>
      <c r="E671" s="34">
        <v>2022</v>
      </c>
      <c r="F671" s="11" t="s">
        <v>1952</v>
      </c>
      <c r="G671" s="82" t="str">
        <f t="shared" si="30"/>
        <v>02</v>
      </c>
      <c r="H671" s="31" t="s">
        <v>1319</v>
      </c>
      <c r="I671" s="31" t="s">
        <v>1319</v>
      </c>
      <c r="J671" s="82" t="str">
        <f t="shared" si="31"/>
        <v/>
      </c>
      <c r="K671" s="34"/>
      <c r="L671" s="34"/>
      <c r="M671" s="34"/>
      <c r="N671" s="34"/>
      <c r="O671" s="34"/>
      <c r="P671" s="34">
        <v>254</v>
      </c>
      <c r="Q671" s="34" t="s">
        <v>171</v>
      </c>
      <c r="R671" s="34" t="s">
        <v>270</v>
      </c>
      <c r="S671" s="34" t="s">
        <v>158</v>
      </c>
      <c r="T671" s="34" t="s">
        <v>270</v>
      </c>
      <c r="U671" s="34" t="s">
        <v>158</v>
      </c>
      <c r="V671" s="2" t="str">
        <f t="shared" si="32"/>
        <v>('GL_L_D',NULL,'GL_L_D_02','2022','01','02','몸체에 직접 인쇄(유통기간, 제조일자 표시 제외)','몸체에 직접 인쇄(유통기간, 제조일자 표시 제외)','N','N','N','N','N','N','254','Y','SYSTEM',NOW(),'SYSTEM',NOW()),</v>
      </c>
    </row>
    <row r="672" spans="1:22" s="26" customFormat="1" x14ac:dyDescent="0.35">
      <c r="A672" s="34">
        <v>38</v>
      </c>
      <c r="B672" s="11" t="s">
        <v>1450</v>
      </c>
      <c r="C672" s="2"/>
      <c r="D672" s="11" t="s">
        <v>1460</v>
      </c>
      <c r="E672" s="34">
        <v>2022</v>
      </c>
      <c r="F672" s="11" t="s">
        <v>1952</v>
      </c>
      <c r="G672" s="82" t="str">
        <f t="shared" si="30"/>
        <v>03</v>
      </c>
      <c r="H672" s="31" t="s">
        <v>1320</v>
      </c>
      <c r="I672" s="31" t="s">
        <v>1320</v>
      </c>
      <c r="J672" s="82" t="str">
        <f t="shared" si="31"/>
        <v/>
      </c>
      <c r="K672" s="34"/>
      <c r="L672" s="34"/>
      <c r="M672" s="34"/>
      <c r="N672" s="34"/>
      <c r="O672" s="34"/>
      <c r="P672" s="34">
        <v>255</v>
      </c>
      <c r="Q672" s="34" t="s">
        <v>171</v>
      </c>
      <c r="R672" s="34" t="s">
        <v>270</v>
      </c>
      <c r="S672" s="34" t="s">
        <v>158</v>
      </c>
      <c r="T672" s="34" t="s">
        <v>270</v>
      </c>
      <c r="U672" s="34" t="s">
        <v>158</v>
      </c>
      <c r="V672" s="2" t="str">
        <f t="shared" si="32"/>
        <v>('GL_L_D',NULL,'GL_L_D_03','2022','01','03','금속혼입재질','금속혼입재질','N','N','N','N','N','N','255','Y','SYSTEM',NOW(),'SYSTEM',NOW()),</v>
      </c>
    </row>
    <row r="673" spans="1:22" s="26" customFormat="1" x14ac:dyDescent="0.35">
      <c r="A673" s="34">
        <v>39</v>
      </c>
      <c r="B673" s="11" t="s">
        <v>1450</v>
      </c>
      <c r="C673" s="2"/>
      <c r="D673" s="11" t="s">
        <v>1461</v>
      </c>
      <c r="E673" s="34">
        <v>2022</v>
      </c>
      <c r="F673" s="11" t="s">
        <v>1952</v>
      </c>
      <c r="G673" s="82" t="str">
        <f t="shared" si="30"/>
        <v>04</v>
      </c>
      <c r="H673" s="31" t="s">
        <v>1321</v>
      </c>
      <c r="I673" s="31" t="s">
        <v>1321</v>
      </c>
      <c r="J673" s="82" t="str">
        <f t="shared" si="31"/>
        <v/>
      </c>
      <c r="K673" s="34"/>
      <c r="L673" s="34"/>
      <c r="M673" s="34"/>
      <c r="N673" s="34"/>
      <c r="O673" s="34"/>
      <c r="P673" s="34">
        <v>256</v>
      </c>
      <c r="Q673" s="34" t="s">
        <v>171</v>
      </c>
      <c r="R673" s="34" t="s">
        <v>270</v>
      </c>
      <c r="S673" s="34" t="s">
        <v>158</v>
      </c>
      <c r="T673" s="34" t="s">
        <v>270</v>
      </c>
      <c r="U673" s="34" t="s">
        <v>158</v>
      </c>
      <c r="V673" s="2" t="str">
        <f t="shared" si="32"/>
        <v>('GL_L_D',NULL,'GL_L_D_04','2022','01','04','PVC계열','PVC계열','N','N','N','N','N','N','256','Y','SYSTEM',NOW(),'SYSTEM',NOW()),</v>
      </c>
    </row>
    <row r="674" spans="1:22" s="26" customFormat="1" x14ac:dyDescent="0.35">
      <c r="A674" s="34">
        <v>40</v>
      </c>
      <c r="B674" s="11" t="s">
        <v>1306</v>
      </c>
      <c r="C674" s="2"/>
      <c r="D674" s="11" t="s">
        <v>1335</v>
      </c>
      <c r="E674" s="34">
        <v>2022</v>
      </c>
      <c r="F674" s="11" t="s">
        <v>1952</v>
      </c>
      <c r="G674" s="82" t="str">
        <f t="shared" si="30"/>
        <v>03</v>
      </c>
      <c r="H674" s="31" t="s">
        <v>2279</v>
      </c>
      <c r="I674" s="31" t="s">
        <v>2279</v>
      </c>
      <c r="J674" s="82" t="str">
        <f t="shared" si="31"/>
        <v/>
      </c>
      <c r="K674" s="34"/>
      <c r="L674" s="34"/>
      <c r="M674" s="34"/>
      <c r="N674" s="34"/>
      <c r="O674" s="34"/>
      <c r="P674" s="34">
        <v>257</v>
      </c>
      <c r="Q674" s="34" t="s">
        <v>171</v>
      </c>
      <c r="R674" s="34" t="s">
        <v>270</v>
      </c>
      <c r="S674" s="34" t="s">
        <v>158</v>
      </c>
      <c r="T674" s="34" t="s">
        <v>270</v>
      </c>
      <c r="U674" s="34" t="s">
        <v>158</v>
      </c>
      <c r="V674" s="2" t="str">
        <f t="shared" si="32"/>
        <v>('GL',NULL,'GL_G','2022','01','03','마개및잡자재','마개및잡자재','N','N','N','N','N','N','257','Y','SYSTEM',NOW(),'SYSTEM',NOW()),</v>
      </c>
    </row>
    <row r="675" spans="1:22" s="26" customFormat="1" x14ac:dyDescent="0.35">
      <c r="A675" s="34">
        <v>41</v>
      </c>
      <c r="B675" s="11" t="s">
        <v>1335</v>
      </c>
      <c r="C675" s="2"/>
      <c r="D675" s="11" t="s">
        <v>1462</v>
      </c>
      <c r="E675" s="34">
        <v>2022</v>
      </c>
      <c r="F675" s="11" t="s">
        <v>1952</v>
      </c>
      <c r="G675" s="82" t="str">
        <f t="shared" si="30"/>
        <v>B</v>
      </c>
      <c r="H675" s="31" t="s">
        <v>1281</v>
      </c>
      <c r="I675" s="31" t="s">
        <v>1281</v>
      </c>
      <c r="J675" s="82" t="str">
        <f t="shared" si="31"/>
        <v/>
      </c>
      <c r="K675" s="34"/>
      <c r="L675" s="34"/>
      <c r="M675" s="34"/>
      <c r="N675" s="34"/>
      <c r="O675" s="34"/>
      <c r="P675" s="34">
        <v>258</v>
      </c>
      <c r="Q675" s="34" t="s">
        <v>171</v>
      </c>
      <c r="R675" s="34" t="s">
        <v>270</v>
      </c>
      <c r="S675" s="34" t="s">
        <v>158</v>
      </c>
      <c r="T675" s="34" t="s">
        <v>270</v>
      </c>
      <c r="U675" s="34" t="s">
        <v>158</v>
      </c>
      <c r="V675" s="2" t="str">
        <f t="shared" si="32"/>
        <v>('GL_G',NULL,'GL_G_B','2022','01','B','우수','우수','N','N','N','N','N','N','258','Y','SYSTEM',NOW(),'SYSTEM',NOW()),</v>
      </c>
    </row>
    <row r="676" spans="1:22" s="26" customFormat="1" x14ac:dyDescent="0.35">
      <c r="A676" s="34">
        <v>42</v>
      </c>
      <c r="B676" s="11" t="s">
        <v>1335</v>
      </c>
      <c r="C676" s="2"/>
      <c r="D676" s="11" t="s">
        <v>1463</v>
      </c>
      <c r="E676" s="34">
        <v>2022</v>
      </c>
      <c r="F676" s="11" t="s">
        <v>1952</v>
      </c>
      <c r="G676" s="82" t="str">
        <f t="shared" si="30"/>
        <v>D</v>
      </c>
      <c r="H676" s="31" t="s">
        <v>1282</v>
      </c>
      <c r="I676" s="31" t="s">
        <v>1282</v>
      </c>
      <c r="J676" s="82" t="str">
        <f t="shared" si="31"/>
        <v/>
      </c>
      <c r="K676" s="34"/>
      <c r="L676" s="34"/>
      <c r="M676" s="34"/>
      <c r="N676" s="34"/>
      <c r="O676" s="34"/>
      <c r="P676" s="34">
        <v>259</v>
      </c>
      <c r="Q676" s="34" t="s">
        <v>171</v>
      </c>
      <c r="R676" s="34" t="s">
        <v>270</v>
      </c>
      <c r="S676" s="34" t="s">
        <v>158</v>
      </c>
      <c r="T676" s="34" t="s">
        <v>270</v>
      </c>
      <c r="U676" s="34" t="s">
        <v>158</v>
      </c>
      <c r="V676" s="2" t="str">
        <f t="shared" si="32"/>
        <v>('GL_G',NULL,'GL_G_D','2022','01','D','어려움','어려움','N','N','N','N','N','N','259','Y','SYSTEM',NOW(),'SYSTEM',NOW()),</v>
      </c>
    </row>
    <row r="677" spans="1:22" s="26" customFormat="1" x14ac:dyDescent="0.35">
      <c r="A677" s="34">
        <v>43</v>
      </c>
      <c r="B677" s="11" t="s">
        <v>1462</v>
      </c>
      <c r="C677" s="2"/>
      <c r="D677" s="11" t="s">
        <v>1475</v>
      </c>
      <c r="E677" s="34">
        <v>2022</v>
      </c>
      <c r="F677" s="11" t="s">
        <v>1952</v>
      </c>
      <c r="G677" s="82" t="str">
        <f t="shared" si="30"/>
        <v>01</v>
      </c>
      <c r="H677" s="31" t="s">
        <v>1322</v>
      </c>
      <c r="I677" s="31" t="s">
        <v>1322</v>
      </c>
      <c r="J677" s="82" t="str">
        <f t="shared" si="31"/>
        <v>Y</v>
      </c>
      <c r="K677" s="34"/>
      <c r="L677" s="82" t="s">
        <v>1954</v>
      </c>
      <c r="M677" s="34"/>
      <c r="N677" s="34"/>
      <c r="O677" s="34"/>
      <c r="P677" s="34">
        <v>260</v>
      </c>
      <c r="Q677" s="34" t="s">
        <v>171</v>
      </c>
      <c r="R677" s="34" t="s">
        <v>270</v>
      </c>
      <c r="S677" s="34" t="s">
        <v>158</v>
      </c>
      <c r="T677" s="34" t="s">
        <v>270</v>
      </c>
      <c r="U677" s="34" t="s">
        <v>158</v>
      </c>
      <c r="V677" s="2" t="str">
        <f t="shared" si="32"/>
        <v>('GL_G_B',NULL,'GL_G_B_01','2022','01','01','뚜껑 테 일체형 구조','뚜껑 테 일체형 구조','Y','N','Y','N','N','N','260','Y','SYSTEM',NOW(),'SYSTEM',NOW()),</v>
      </c>
    </row>
    <row r="678" spans="1:22" s="26" customFormat="1" x14ac:dyDescent="0.35">
      <c r="A678" s="34">
        <v>44</v>
      </c>
      <c r="B678" s="11" t="s">
        <v>1462</v>
      </c>
      <c r="C678" s="2"/>
      <c r="D678" s="11" t="s">
        <v>1476</v>
      </c>
      <c r="E678" s="34">
        <v>2022</v>
      </c>
      <c r="F678" s="11" t="s">
        <v>1952</v>
      </c>
      <c r="G678" s="82" t="str">
        <f t="shared" si="30"/>
        <v>02</v>
      </c>
      <c r="H678" s="31" t="s">
        <v>1323</v>
      </c>
      <c r="I678" s="31" t="s">
        <v>1323</v>
      </c>
      <c r="J678" s="82" t="str">
        <f t="shared" si="31"/>
        <v>Y</v>
      </c>
      <c r="K678" s="34"/>
      <c r="L678" s="82" t="s">
        <v>1954</v>
      </c>
      <c r="M678" s="34"/>
      <c r="N678" s="34"/>
      <c r="O678" s="34"/>
      <c r="P678" s="34">
        <v>261</v>
      </c>
      <c r="Q678" s="34" t="s">
        <v>171</v>
      </c>
      <c r="R678" s="34" t="s">
        <v>270</v>
      </c>
      <c r="S678" s="34" t="s">
        <v>158</v>
      </c>
      <c r="T678" s="34" t="s">
        <v>270</v>
      </c>
      <c r="U678" s="34" t="s">
        <v>158</v>
      </c>
      <c r="V678" s="2" t="str">
        <f t="shared" si="32"/>
        <v>('GL_G_B',NULL,'GL_G_B_02','2022','01','02','뚜껑 테 일체형 외 몸체와 분리가능한 마개 및 잡자재 (재질 구분 불필요)','뚜껑 테 일체형 외 몸체와 분리가능한 마개 및 잡자재 (재질 구분 불필요)','Y','N','Y','N','N','N','261','Y','SYSTEM',NOW(),'SYSTEM',NOW()),</v>
      </c>
    </row>
    <row r="679" spans="1:22" s="26" customFormat="1" x14ac:dyDescent="0.35">
      <c r="A679" s="34">
        <v>45</v>
      </c>
      <c r="B679" s="11" t="s">
        <v>1463</v>
      </c>
      <c r="C679" s="2"/>
      <c r="D679" s="11" t="s">
        <v>1477</v>
      </c>
      <c r="E679" s="34">
        <v>2022</v>
      </c>
      <c r="F679" s="11" t="s">
        <v>1952</v>
      </c>
      <c r="G679" s="82" t="str">
        <f t="shared" si="30"/>
        <v>01</v>
      </c>
      <c r="H679" s="31" t="s">
        <v>1324</v>
      </c>
      <c r="I679" s="31" t="s">
        <v>1324</v>
      </c>
      <c r="J679" s="82" t="str">
        <f t="shared" si="31"/>
        <v/>
      </c>
      <c r="K679" s="34"/>
      <c r="L679" s="34"/>
      <c r="M679" s="34"/>
      <c r="N679" s="34"/>
      <c r="O679" s="34"/>
      <c r="P679" s="34">
        <v>262</v>
      </c>
      <c r="Q679" s="34" t="s">
        <v>171</v>
      </c>
      <c r="R679" s="34" t="s">
        <v>270</v>
      </c>
      <c r="S679" s="34" t="s">
        <v>158</v>
      </c>
      <c r="T679" s="34" t="s">
        <v>270</v>
      </c>
      <c r="U679" s="34" t="s">
        <v>158</v>
      </c>
      <c r="V679" s="2" t="str">
        <f t="shared" si="32"/>
        <v>('GL_G_D',NULL,'GL_G_D_01','2022','01','01','합성수지를 덧씌운 금속 마개','합성수지를 덧씌운 금속 마개','N','N','N','N','N','N','262','Y','SYSTEM',NOW(),'SYSTEM',NOW()),</v>
      </c>
    </row>
    <row r="680" spans="1:22" s="26" customFormat="1" x14ac:dyDescent="0.35">
      <c r="A680" s="34">
        <v>46</v>
      </c>
      <c r="B680" s="11" t="s">
        <v>1463</v>
      </c>
      <c r="C680" s="2"/>
      <c r="D680" s="11" t="s">
        <v>1478</v>
      </c>
      <c r="E680" s="34">
        <v>2022</v>
      </c>
      <c r="F680" s="11" t="s">
        <v>1952</v>
      </c>
      <c r="G680" s="82" t="str">
        <f t="shared" si="30"/>
        <v>02</v>
      </c>
      <c r="H680" s="31" t="s">
        <v>1325</v>
      </c>
      <c r="I680" s="31" t="s">
        <v>1325</v>
      </c>
      <c r="J680" s="82" t="str">
        <f t="shared" si="31"/>
        <v/>
      </c>
      <c r="K680" s="34"/>
      <c r="L680" s="34"/>
      <c r="M680" s="34"/>
      <c r="N680" s="34"/>
      <c r="O680" s="34"/>
      <c r="P680" s="34">
        <v>263</v>
      </c>
      <c r="Q680" s="34" t="s">
        <v>171</v>
      </c>
      <c r="R680" s="34" t="s">
        <v>270</v>
      </c>
      <c r="S680" s="34" t="s">
        <v>158</v>
      </c>
      <c r="T680" s="34" t="s">
        <v>270</v>
      </c>
      <c r="U680" s="34" t="s">
        <v>158</v>
      </c>
      <c r="V680" s="2" t="str">
        <f t="shared" si="32"/>
        <v>('GL_G_D',NULL,'GL_G_D_02','2022','01','02','뚜껑·테 분리형','뚜껑·테 분리형','N','N','N','N','N','N','263','Y','SYSTEM',NOW(),'SYSTEM',NOW()),</v>
      </c>
    </row>
    <row r="681" spans="1:22" s="26" customFormat="1" x14ac:dyDescent="0.35">
      <c r="A681" s="34">
        <v>47</v>
      </c>
      <c r="B681" s="11" t="s">
        <v>1463</v>
      </c>
      <c r="C681" s="2"/>
      <c r="D681" s="11" t="s">
        <v>1479</v>
      </c>
      <c r="E681" s="34">
        <v>2022</v>
      </c>
      <c r="F681" s="11" t="s">
        <v>1952</v>
      </c>
      <c r="G681" s="82" t="str">
        <f t="shared" si="30"/>
        <v>03</v>
      </c>
      <c r="H681" s="31" t="s">
        <v>1326</v>
      </c>
      <c r="I681" s="31" t="s">
        <v>1326</v>
      </c>
      <c r="J681" s="82" t="str">
        <f t="shared" si="31"/>
        <v/>
      </c>
      <c r="K681" s="34"/>
      <c r="L681" s="34"/>
      <c r="M681" s="34"/>
      <c r="N681" s="34"/>
      <c r="O681" s="34"/>
      <c r="P681" s="34">
        <v>264</v>
      </c>
      <c r="Q681" s="34" t="s">
        <v>171</v>
      </c>
      <c r="R681" s="34" t="s">
        <v>270</v>
      </c>
      <c r="S681" s="34" t="s">
        <v>158</v>
      </c>
      <c r="T681" s="34" t="s">
        <v>270</v>
      </c>
      <c r="U681" s="34" t="s">
        <v>158</v>
      </c>
      <c r="V681" s="2" t="str">
        <f t="shared" si="32"/>
        <v>('GL_G_D',NULL,'GL_G_D_03','2022','01','03','몸체와 분리불가능한 마개 및 잡자재 (재질 구분 불필요)','몸체와 분리불가능한 마개 및 잡자재 (재질 구분 불필요)','N','N','N','N','N','N','264','Y','SYSTEM',NOW(),'SYSTEM',NOW()),</v>
      </c>
    </row>
    <row r="682" spans="1:22" s="26" customFormat="1" x14ac:dyDescent="0.35">
      <c r="A682" s="34">
        <v>48</v>
      </c>
      <c r="B682" s="34" t="s">
        <v>1291</v>
      </c>
      <c r="C682" s="2"/>
      <c r="D682" s="11" t="s">
        <v>1337</v>
      </c>
      <c r="E682" s="34">
        <v>2022</v>
      </c>
      <c r="F682" s="11" t="s">
        <v>1952</v>
      </c>
      <c r="G682" s="82" t="str">
        <f t="shared" si="30"/>
        <v>03</v>
      </c>
      <c r="H682" s="31" t="s">
        <v>1631</v>
      </c>
      <c r="I682" s="31" t="s">
        <v>1631</v>
      </c>
      <c r="J682" s="82" t="str">
        <f t="shared" si="31"/>
        <v/>
      </c>
      <c r="K682" s="34"/>
      <c r="L682" s="34"/>
      <c r="M682" s="34"/>
      <c r="N682" s="34"/>
      <c r="O682" s="34"/>
      <c r="P682" s="34">
        <v>265</v>
      </c>
      <c r="Q682" s="34" t="s">
        <v>171</v>
      </c>
      <c r="R682" s="34" t="s">
        <v>270</v>
      </c>
      <c r="S682" s="34" t="s">
        <v>158</v>
      </c>
      <c r="T682" s="34" t="s">
        <v>270</v>
      </c>
      <c r="U682" s="34" t="s">
        <v>158</v>
      </c>
      <c r="V682" s="2" t="str">
        <f t="shared" si="32"/>
        <v>('GROUP_ID',NULL,'CA','2022','01','03','금속캔','금속캔','N','N','N','N','N','N','265','Y','SYSTEM',NOW(),'SYSTEM',NOW()),</v>
      </c>
    </row>
    <row r="683" spans="1:22" s="26" customFormat="1" x14ac:dyDescent="0.35">
      <c r="A683" s="34">
        <v>49</v>
      </c>
      <c r="B683" s="11" t="s">
        <v>1337</v>
      </c>
      <c r="C683" s="2"/>
      <c r="D683" s="11" t="s">
        <v>1444</v>
      </c>
      <c r="E683" s="34">
        <v>2022</v>
      </c>
      <c r="F683" s="11" t="s">
        <v>1952</v>
      </c>
      <c r="G683" s="82" t="str">
        <f t="shared" si="30"/>
        <v>01</v>
      </c>
      <c r="H683" s="31" t="s">
        <v>1339</v>
      </c>
      <c r="I683" s="31" t="s">
        <v>1280</v>
      </c>
      <c r="J683" s="82" t="str">
        <f t="shared" si="31"/>
        <v/>
      </c>
      <c r="K683" s="34"/>
      <c r="L683" s="34"/>
      <c r="M683" s="34"/>
      <c r="N683" s="34"/>
      <c r="O683" s="34"/>
      <c r="P683" s="34">
        <v>266</v>
      </c>
      <c r="Q683" s="34" t="s">
        <v>171</v>
      </c>
      <c r="R683" s="34" t="s">
        <v>270</v>
      </c>
      <c r="S683" s="34" t="s">
        <v>158</v>
      </c>
      <c r="T683" s="34" t="s">
        <v>270</v>
      </c>
      <c r="U683" s="34" t="s">
        <v>158</v>
      </c>
      <c r="V683" s="2" t="str">
        <f t="shared" si="32"/>
        <v>('CA',NULL,'CA_B','2022','01','01','몸체','몸체','N','N','N','N','N','N','266','Y','SYSTEM',NOW(),'SYSTEM',NOW()),</v>
      </c>
    </row>
    <row r="684" spans="1:22" s="26" customFormat="1" x14ac:dyDescent="0.35">
      <c r="A684" s="34">
        <v>50</v>
      </c>
      <c r="B684" s="11" t="s">
        <v>1444</v>
      </c>
      <c r="C684" s="2"/>
      <c r="D684" s="11" t="s">
        <v>1480</v>
      </c>
      <c r="E684" s="34">
        <v>2022</v>
      </c>
      <c r="F684" s="11" t="s">
        <v>1952</v>
      </c>
      <c r="G684" s="82" t="str">
        <f t="shared" si="30"/>
        <v>B</v>
      </c>
      <c r="H684" s="31" t="s">
        <v>1341</v>
      </c>
      <c r="I684" s="31" t="s">
        <v>1281</v>
      </c>
      <c r="J684" s="82" t="str">
        <f t="shared" si="31"/>
        <v/>
      </c>
      <c r="K684" s="34"/>
      <c r="L684" s="34"/>
      <c r="M684" s="34"/>
      <c r="N684" s="34"/>
      <c r="O684" s="34"/>
      <c r="P684" s="34">
        <v>267</v>
      </c>
      <c r="Q684" s="34" t="s">
        <v>171</v>
      </c>
      <c r="R684" s="34" t="s">
        <v>270</v>
      </c>
      <c r="S684" s="34" t="s">
        <v>158</v>
      </c>
      <c r="T684" s="34" t="s">
        <v>270</v>
      </c>
      <c r="U684" s="34" t="s">
        <v>158</v>
      </c>
      <c r="V684" s="2" t="str">
        <f t="shared" si="32"/>
        <v>('CA_B',NULL,'CA_B_B','2022','01','B','우수','우수','N','N','N','N','N','N','267','Y','SYSTEM',NOW(),'SYSTEM',NOW()),</v>
      </c>
    </row>
    <row r="685" spans="1:22" s="26" customFormat="1" x14ac:dyDescent="0.35">
      <c r="A685" s="34">
        <v>51</v>
      </c>
      <c r="B685" s="11" t="s">
        <v>1444</v>
      </c>
      <c r="C685" s="2"/>
      <c r="D685" s="11" t="s">
        <v>1481</v>
      </c>
      <c r="E685" s="34">
        <v>2022</v>
      </c>
      <c r="F685" s="11" t="s">
        <v>1952</v>
      </c>
      <c r="G685" s="82" t="str">
        <f t="shared" si="30"/>
        <v>C</v>
      </c>
      <c r="H685" s="31" t="s">
        <v>1345</v>
      </c>
      <c r="I685" s="31" t="s">
        <v>1285</v>
      </c>
      <c r="J685" s="82" t="str">
        <f t="shared" si="31"/>
        <v/>
      </c>
      <c r="K685" s="34"/>
      <c r="L685" s="34"/>
      <c r="M685" s="34"/>
      <c r="N685" s="34"/>
      <c r="O685" s="34"/>
      <c r="P685" s="34">
        <v>268</v>
      </c>
      <c r="Q685" s="34" t="s">
        <v>171</v>
      </c>
      <c r="R685" s="34" t="s">
        <v>270</v>
      </c>
      <c r="S685" s="34" t="s">
        <v>158</v>
      </c>
      <c r="T685" s="34" t="s">
        <v>270</v>
      </c>
      <c r="U685" s="34" t="s">
        <v>158</v>
      </c>
      <c r="V685" s="2" t="str">
        <f t="shared" si="32"/>
        <v>('CA_B',NULL,'CA_B_C','2022','01','C','보통','보통','N','N','N','N','N','N','268','Y','SYSTEM',NOW(),'SYSTEM',NOW()),</v>
      </c>
    </row>
    <row r="686" spans="1:22" s="26" customFormat="1" x14ac:dyDescent="0.35">
      <c r="A686" s="34">
        <v>52</v>
      </c>
      <c r="B686" s="11" t="s">
        <v>1480</v>
      </c>
      <c r="C686" s="2"/>
      <c r="D686" s="11" t="s">
        <v>1482</v>
      </c>
      <c r="E686" s="34">
        <v>2022</v>
      </c>
      <c r="F686" s="11" t="s">
        <v>1952</v>
      </c>
      <c r="G686" s="82" t="str">
        <f t="shared" si="30"/>
        <v>01</v>
      </c>
      <c r="H686" s="31" t="s">
        <v>1346</v>
      </c>
      <c r="I686" s="31" t="s">
        <v>1346</v>
      </c>
      <c r="J686" s="82" t="str">
        <f t="shared" si="31"/>
        <v>Y</v>
      </c>
      <c r="K686" s="34"/>
      <c r="L686" s="34"/>
      <c r="M686" s="34"/>
      <c r="N686" s="34"/>
      <c r="O686" s="34"/>
      <c r="P686" s="34">
        <v>269</v>
      </c>
      <c r="Q686" s="34" t="s">
        <v>171</v>
      </c>
      <c r="R686" s="34" t="s">
        <v>270</v>
      </c>
      <c r="S686" s="34" t="s">
        <v>158</v>
      </c>
      <c r="T686" s="34" t="s">
        <v>270</v>
      </c>
      <c r="U686" s="34" t="s">
        <v>158</v>
      </c>
      <c r="V686" s="2" t="str">
        <f t="shared" si="32"/>
        <v>('CA_B_B',NULL,'CA_B_B_01','2022','01','01','금속 철캔','금속 철캔','Y','N','N','N','N','N','269','Y','SYSTEM',NOW(),'SYSTEM',NOW()),</v>
      </c>
    </row>
    <row r="687" spans="1:22" s="26" customFormat="1" x14ac:dyDescent="0.35">
      <c r="A687" s="34">
        <v>53</v>
      </c>
      <c r="B687" s="11" t="s">
        <v>1481</v>
      </c>
      <c r="C687" s="2"/>
      <c r="D687" s="11" t="s">
        <v>1483</v>
      </c>
      <c r="E687" s="34">
        <v>2022</v>
      </c>
      <c r="F687" s="11" t="s">
        <v>1952</v>
      </c>
      <c r="G687" s="82" t="str">
        <f t="shared" si="30"/>
        <v>01</v>
      </c>
      <c r="H687" s="31" t="s">
        <v>1347</v>
      </c>
      <c r="I687" s="31" t="s">
        <v>1347</v>
      </c>
      <c r="J687" s="82" t="str">
        <f t="shared" si="31"/>
        <v>Y</v>
      </c>
      <c r="K687" s="34"/>
      <c r="L687" s="34"/>
      <c r="M687" s="34"/>
      <c r="N687" s="34"/>
      <c r="O687" s="34"/>
      <c r="P687" s="34">
        <v>270</v>
      </c>
      <c r="Q687" s="34" t="s">
        <v>171</v>
      </c>
      <c r="R687" s="34" t="s">
        <v>270</v>
      </c>
      <c r="S687" s="34" t="s">
        <v>158</v>
      </c>
      <c r="T687" s="34" t="s">
        <v>270</v>
      </c>
      <c r="U687" s="34" t="s">
        <v>158</v>
      </c>
      <c r="V687" s="2" t="str">
        <f t="shared" si="32"/>
        <v>('CA_B_C',NULL,'CA_B_C_01','2022','01','01','철 이외의 복합제질','철 이외의 복합제질','Y','N','N','N','N','N','270','Y','SYSTEM',NOW(),'SYSTEM',NOW()),</v>
      </c>
    </row>
    <row r="688" spans="1:22" s="26" customFormat="1" x14ac:dyDescent="0.35">
      <c r="A688" s="34">
        <v>54</v>
      </c>
      <c r="B688" s="11" t="s">
        <v>1337</v>
      </c>
      <c r="C688" s="2"/>
      <c r="D688" s="11" t="s">
        <v>1445</v>
      </c>
      <c r="E688" s="34">
        <v>2022</v>
      </c>
      <c r="F688" s="11" t="s">
        <v>1952</v>
      </c>
      <c r="G688" s="82" t="str">
        <f t="shared" si="30"/>
        <v>02</v>
      </c>
      <c r="H688" s="31" t="s">
        <v>1349</v>
      </c>
      <c r="I688" s="31" t="s">
        <v>1307</v>
      </c>
      <c r="J688" s="82" t="str">
        <f t="shared" si="31"/>
        <v/>
      </c>
      <c r="K688" s="34"/>
      <c r="L688" s="34"/>
      <c r="M688" s="34"/>
      <c r="N688" s="34"/>
      <c r="O688" s="34"/>
      <c r="P688" s="34">
        <v>271</v>
      </c>
      <c r="Q688" s="34" t="s">
        <v>171</v>
      </c>
      <c r="R688" s="34" t="s">
        <v>270</v>
      </c>
      <c r="S688" s="34" t="s">
        <v>158</v>
      </c>
      <c r="T688" s="34" t="s">
        <v>270</v>
      </c>
      <c r="U688" s="34" t="s">
        <v>158</v>
      </c>
      <c r="V688" s="2" t="str">
        <f t="shared" si="32"/>
        <v>('CA',NULL,'CA_L','2022','01','02','라벨','라벨','N','N','N','N','N','N','271','Y','SYSTEM',NOW(),'SYSTEM',NOW()),</v>
      </c>
    </row>
    <row r="689" spans="1:22" s="26" customFormat="1" x14ac:dyDescent="0.35">
      <c r="A689" s="34">
        <v>55</v>
      </c>
      <c r="B689" s="11" t="s">
        <v>1445</v>
      </c>
      <c r="C689" s="2"/>
      <c r="D689" s="11" t="s">
        <v>1484</v>
      </c>
      <c r="E689" s="34">
        <v>2022</v>
      </c>
      <c r="F689" s="11" t="s">
        <v>1952</v>
      </c>
      <c r="G689" s="82" t="str">
        <f t="shared" si="30"/>
        <v>B</v>
      </c>
      <c r="H689" s="31" t="s">
        <v>1341</v>
      </c>
      <c r="I689" s="31" t="s">
        <v>1281</v>
      </c>
      <c r="J689" s="82" t="str">
        <f t="shared" si="31"/>
        <v/>
      </c>
      <c r="K689" s="34"/>
      <c r="L689" s="34"/>
      <c r="M689" s="34"/>
      <c r="N689" s="34"/>
      <c r="O689" s="34"/>
      <c r="P689" s="34">
        <v>272</v>
      </c>
      <c r="Q689" s="34" t="s">
        <v>171</v>
      </c>
      <c r="R689" s="34" t="s">
        <v>270</v>
      </c>
      <c r="S689" s="34" t="s">
        <v>158</v>
      </c>
      <c r="T689" s="34" t="s">
        <v>270</v>
      </c>
      <c r="U689" s="34" t="s">
        <v>158</v>
      </c>
      <c r="V689" s="2" t="str">
        <f t="shared" si="32"/>
        <v>('CA_L',NULL,'CA_L_B','2022','01','B','우수','우수','N','N','N','N','N','N','272','Y','SYSTEM',NOW(),'SYSTEM',NOW()),</v>
      </c>
    </row>
    <row r="690" spans="1:22" s="26" customFormat="1" x14ac:dyDescent="0.35">
      <c r="A690" s="34">
        <v>56</v>
      </c>
      <c r="B690" s="11" t="s">
        <v>1445</v>
      </c>
      <c r="C690" s="2"/>
      <c r="D690" s="11" t="s">
        <v>1485</v>
      </c>
      <c r="E690" s="34">
        <v>2022</v>
      </c>
      <c r="F690" s="11" t="s">
        <v>1952</v>
      </c>
      <c r="G690" s="82" t="str">
        <f t="shared" si="30"/>
        <v>C</v>
      </c>
      <c r="H690" s="31" t="s">
        <v>1345</v>
      </c>
      <c r="I690" s="31" t="s">
        <v>1285</v>
      </c>
      <c r="J690" s="82" t="str">
        <f t="shared" si="31"/>
        <v/>
      </c>
      <c r="K690" s="34"/>
      <c r="L690" s="34"/>
      <c r="M690" s="34"/>
      <c r="N690" s="34"/>
      <c r="O690" s="34"/>
      <c r="P690" s="34">
        <v>273</v>
      </c>
      <c r="Q690" s="34" t="s">
        <v>171</v>
      </c>
      <c r="R690" s="34" t="s">
        <v>270</v>
      </c>
      <c r="S690" s="34" t="s">
        <v>158</v>
      </c>
      <c r="T690" s="34" t="s">
        <v>270</v>
      </c>
      <c r="U690" s="34" t="s">
        <v>158</v>
      </c>
      <c r="V690" s="2" t="str">
        <f t="shared" si="32"/>
        <v>('CA_L',NULL,'CA_L_C','2022','01','C','보통','보통','N','N','N','N','N','N','273','Y','SYSTEM',NOW(),'SYSTEM',NOW()),</v>
      </c>
    </row>
    <row r="691" spans="1:22" s="26" customFormat="1" x14ac:dyDescent="0.35">
      <c r="A691" s="34">
        <v>57</v>
      </c>
      <c r="B691" s="11" t="s">
        <v>1484</v>
      </c>
      <c r="C691" s="2"/>
      <c r="D691" s="11" t="s">
        <v>1486</v>
      </c>
      <c r="E691" s="34">
        <v>2022</v>
      </c>
      <c r="F691" s="11" t="s">
        <v>1952</v>
      </c>
      <c r="G691" s="82" t="str">
        <f t="shared" si="30"/>
        <v>01</v>
      </c>
      <c r="H691" s="31" t="s">
        <v>1350</v>
      </c>
      <c r="I691" s="31" t="s">
        <v>1350</v>
      </c>
      <c r="J691" s="82" t="str">
        <f t="shared" si="31"/>
        <v>Y</v>
      </c>
      <c r="K691" s="34"/>
      <c r="L691" s="34"/>
      <c r="M691" s="34"/>
      <c r="N691" s="34"/>
      <c r="O691" s="34"/>
      <c r="P691" s="34">
        <v>274</v>
      </c>
      <c r="Q691" s="34" t="s">
        <v>171</v>
      </c>
      <c r="R691" s="34" t="s">
        <v>270</v>
      </c>
      <c r="S691" s="34" t="s">
        <v>158</v>
      </c>
      <c r="T691" s="34" t="s">
        <v>270</v>
      </c>
      <c r="U691" s="34" t="s">
        <v>158</v>
      </c>
      <c r="V691" s="2" t="str">
        <f t="shared" si="32"/>
        <v>('CA_L_B',NULL,'CA_L_B_01','2022','01','01','몸체에 직접 인쇄','몸체에 직접 인쇄','Y','N','N','N','N','N','274','Y','SYSTEM',NOW(),'SYSTEM',NOW()),</v>
      </c>
    </row>
    <row r="692" spans="1:22" s="26" customFormat="1" x14ac:dyDescent="0.35">
      <c r="A692" s="34">
        <v>58</v>
      </c>
      <c r="B692" s="11" t="s">
        <v>1485</v>
      </c>
      <c r="C692" s="2"/>
      <c r="D692" s="11" t="s">
        <v>1487</v>
      </c>
      <c r="E692" s="34">
        <v>2022</v>
      </c>
      <c r="F692" s="11" t="s">
        <v>1952</v>
      </c>
      <c r="G692" s="82" t="str">
        <f t="shared" si="30"/>
        <v>01</v>
      </c>
      <c r="H692" s="31" t="s">
        <v>1351</v>
      </c>
      <c r="I692" s="31" t="s">
        <v>1351</v>
      </c>
      <c r="J692" s="82" t="str">
        <f t="shared" si="31"/>
        <v>Y</v>
      </c>
      <c r="K692" s="34"/>
      <c r="L692" s="82" t="s">
        <v>1954</v>
      </c>
      <c r="M692" s="34"/>
      <c r="N692" s="34"/>
      <c r="O692" s="34"/>
      <c r="P692" s="34">
        <v>275</v>
      </c>
      <c r="Q692" s="34" t="s">
        <v>171</v>
      </c>
      <c r="R692" s="34" t="s">
        <v>270</v>
      </c>
      <c r="S692" s="34" t="s">
        <v>158</v>
      </c>
      <c r="T692" s="34" t="s">
        <v>270</v>
      </c>
      <c r="U692" s="34" t="s">
        <v>158</v>
      </c>
      <c r="V692" s="2" t="str">
        <f t="shared" si="32"/>
        <v>('CA_L_C',NULL,'CA_L_C_01','2022','01','01','라벨 부착 (라벨재질 구분 불필요)','라벨 부착 (라벨재질 구분 불필요)','Y','N','Y','N','N','N','275','Y','SYSTEM',NOW(),'SYSTEM',NOW()),</v>
      </c>
    </row>
    <row r="693" spans="1:22" s="26" customFormat="1" x14ac:dyDescent="0.35">
      <c r="A693" s="34">
        <v>59</v>
      </c>
      <c r="B693" s="11" t="s">
        <v>1337</v>
      </c>
      <c r="C693" s="2"/>
      <c r="D693" s="11" t="s">
        <v>1446</v>
      </c>
      <c r="E693" s="34">
        <v>2022</v>
      </c>
      <c r="F693" s="11" t="s">
        <v>1952</v>
      </c>
      <c r="G693" s="82" t="str">
        <f t="shared" si="30"/>
        <v>03</v>
      </c>
      <c r="H693" s="31" t="s">
        <v>2279</v>
      </c>
      <c r="I693" s="31" t="s">
        <v>2279</v>
      </c>
      <c r="J693" s="82" t="str">
        <f t="shared" si="31"/>
        <v/>
      </c>
      <c r="K693" s="34"/>
      <c r="L693" s="34"/>
      <c r="M693" s="34"/>
      <c r="N693" s="34"/>
      <c r="O693" s="34"/>
      <c r="P693" s="34">
        <v>276</v>
      </c>
      <c r="Q693" s="34" t="s">
        <v>171</v>
      </c>
      <c r="R693" s="34" t="s">
        <v>270</v>
      </c>
      <c r="S693" s="34" t="s">
        <v>158</v>
      </c>
      <c r="T693" s="34" t="s">
        <v>270</v>
      </c>
      <c r="U693" s="34" t="s">
        <v>158</v>
      </c>
      <c r="V693" s="2" t="str">
        <f t="shared" si="32"/>
        <v>('CA',NULL,'CA_G','2022','01','03','마개및잡자재','마개및잡자재','N','N','N','N','N','N','276','Y','SYSTEM',NOW(),'SYSTEM',NOW()),</v>
      </c>
    </row>
    <row r="694" spans="1:22" s="26" customFormat="1" x14ac:dyDescent="0.35">
      <c r="A694" s="34">
        <v>60</v>
      </c>
      <c r="B694" s="11" t="s">
        <v>1446</v>
      </c>
      <c r="C694" s="2"/>
      <c r="D694" s="11" t="s">
        <v>1488</v>
      </c>
      <c r="E694" s="34">
        <v>2022</v>
      </c>
      <c r="F694" s="11" t="s">
        <v>1952</v>
      </c>
      <c r="G694" s="82" t="str">
        <f t="shared" si="30"/>
        <v>B</v>
      </c>
      <c r="H694" s="31" t="s">
        <v>1341</v>
      </c>
      <c r="I694" s="31" t="s">
        <v>1281</v>
      </c>
      <c r="J694" s="82" t="str">
        <f t="shared" si="31"/>
        <v/>
      </c>
      <c r="K694" s="34"/>
      <c r="L694" s="34"/>
      <c r="M694" s="34"/>
      <c r="N694" s="34"/>
      <c r="O694" s="34"/>
      <c r="P694" s="34">
        <v>277</v>
      </c>
      <c r="Q694" s="34" t="s">
        <v>171</v>
      </c>
      <c r="R694" s="34" t="s">
        <v>270</v>
      </c>
      <c r="S694" s="34" t="s">
        <v>158</v>
      </c>
      <c r="T694" s="34" t="s">
        <v>270</v>
      </c>
      <c r="U694" s="34" t="s">
        <v>158</v>
      </c>
      <c r="V694" s="2" t="str">
        <f t="shared" si="32"/>
        <v>('CA_G',NULL,'CA_G_B','2022','01','B','우수','우수','N','N','N','N','N','N','277','Y','SYSTEM',NOW(),'SYSTEM',NOW()),</v>
      </c>
    </row>
    <row r="695" spans="1:22" s="26" customFormat="1" x14ac:dyDescent="0.35">
      <c r="A695" s="34">
        <v>61</v>
      </c>
      <c r="B695" s="11" t="s">
        <v>1446</v>
      </c>
      <c r="C695" s="2"/>
      <c r="D695" s="11" t="s">
        <v>1489</v>
      </c>
      <c r="E695" s="34">
        <v>2022</v>
      </c>
      <c r="F695" s="11" t="s">
        <v>1952</v>
      </c>
      <c r="G695" s="82" t="str">
        <f t="shared" si="30"/>
        <v>C</v>
      </c>
      <c r="H695" s="31" t="s">
        <v>1345</v>
      </c>
      <c r="I695" s="31" t="s">
        <v>1285</v>
      </c>
      <c r="J695" s="82" t="str">
        <f t="shared" si="31"/>
        <v/>
      </c>
      <c r="K695" s="34"/>
      <c r="L695" s="34"/>
      <c r="M695" s="34"/>
      <c r="N695" s="34"/>
      <c r="O695" s="34"/>
      <c r="P695" s="34">
        <v>278</v>
      </c>
      <c r="Q695" s="34" t="s">
        <v>171</v>
      </c>
      <c r="R695" s="34" t="s">
        <v>270</v>
      </c>
      <c r="S695" s="34" t="s">
        <v>158</v>
      </c>
      <c r="T695" s="34" t="s">
        <v>270</v>
      </c>
      <c r="U695" s="34" t="s">
        <v>158</v>
      </c>
      <c r="V695" s="2" t="str">
        <f t="shared" si="32"/>
        <v>('CA_G',NULL,'CA_G_C','2022','01','C','보통','보통','N','N','N','N','N','N','278','Y','SYSTEM',NOW(),'SYSTEM',NOW()),</v>
      </c>
    </row>
    <row r="696" spans="1:22" s="26" customFormat="1" x14ac:dyDescent="0.35">
      <c r="A696" s="34">
        <v>62</v>
      </c>
      <c r="B696" s="11" t="s">
        <v>1488</v>
      </c>
      <c r="C696" s="2"/>
      <c r="D696" s="11" t="s">
        <v>1490</v>
      </c>
      <c r="E696" s="34">
        <v>2022</v>
      </c>
      <c r="F696" s="11" t="s">
        <v>1952</v>
      </c>
      <c r="G696" s="82" t="str">
        <f t="shared" si="30"/>
        <v>01</v>
      </c>
      <c r="H696" s="31" t="s">
        <v>1352</v>
      </c>
      <c r="I696" s="31" t="s">
        <v>1352</v>
      </c>
      <c r="J696" s="82" t="str">
        <f t="shared" si="31"/>
        <v>Y</v>
      </c>
      <c r="K696" s="34"/>
      <c r="L696" s="34"/>
      <c r="M696" s="34"/>
      <c r="N696" s="34"/>
      <c r="O696" s="34"/>
      <c r="P696" s="34">
        <v>279</v>
      </c>
      <c r="Q696" s="34" t="s">
        <v>171</v>
      </c>
      <c r="R696" s="34" t="s">
        <v>270</v>
      </c>
      <c r="S696" s="34" t="s">
        <v>158</v>
      </c>
      <c r="T696" s="34" t="s">
        <v>270</v>
      </c>
      <c r="U696" s="34" t="s">
        <v>158</v>
      </c>
      <c r="V696" s="2" t="str">
        <f t="shared" si="32"/>
        <v>('CA_G_B',NULL,'CA_G_B_01','2022','01','01','몸체와 동일한 재질','몸체와 동일한 재질','Y','N','N','N','N','N','279','Y','SYSTEM',NOW(),'SYSTEM',NOW()),</v>
      </c>
    </row>
    <row r="697" spans="1:22" s="26" customFormat="1" x14ac:dyDescent="0.35">
      <c r="A697" s="34">
        <v>63</v>
      </c>
      <c r="B697" s="11" t="s">
        <v>1488</v>
      </c>
      <c r="C697" s="2"/>
      <c r="D697" s="11" t="s">
        <v>1491</v>
      </c>
      <c r="E697" s="34">
        <v>2022</v>
      </c>
      <c r="F697" s="11" t="s">
        <v>1952</v>
      </c>
      <c r="G697" s="82" t="str">
        <f t="shared" si="30"/>
        <v>02</v>
      </c>
      <c r="H697" s="31" t="s">
        <v>1353</v>
      </c>
      <c r="I697" s="31" t="s">
        <v>1353</v>
      </c>
      <c r="J697" s="82" t="str">
        <f t="shared" si="31"/>
        <v>Y</v>
      </c>
      <c r="K697" s="34"/>
      <c r="L697" s="34"/>
      <c r="M697" s="34"/>
      <c r="N697" s="34"/>
      <c r="O697" s="34"/>
      <c r="P697" s="34">
        <v>280</v>
      </c>
      <c r="Q697" s="34" t="s">
        <v>171</v>
      </c>
      <c r="R697" s="34" t="s">
        <v>270</v>
      </c>
      <c r="S697" s="34" t="s">
        <v>158</v>
      </c>
      <c r="T697" s="34" t="s">
        <v>270</v>
      </c>
      <c r="U697" s="34" t="s">
        <v>158</v>
      </c>
      <c r="V697" s="2" t="str">
        <f t="shared" si="32"/>
        <v>('CA_G_B',NULL,'CA_G_B_02','2022','01','02','알루미늄 재질','알루미늄 재질','Y','N','N','N','N','N','280','Y','SYSTEM',NOW(),'SYSTEM',NOW()),</v>
      </c>
    </row>
    <row r="698" spans="1:22" s="26" customFormat="1" x14ac:dyDescent="0.35">
      <c r="A698" s="34">
        <v>64</v>
      </c>
      <c r="B698" s="11" t="s">
        <v>1489</v>
      </c>
      <c r="C698" s="2"/>
      <c r="D698" s="11" t="s">
        <v>1492</v>
      </c>
      <c r="E698" s="34">
        <v>2022</v>
      </c>
      <c r="F698" s="11" t="s">
        <v>1952</v>
      </c>
      <c r="G698" s="82" t="str">
        <f t="shared" si="30"/>
        <v>01</v>
      </c>
      <c r="H698" s="31" t="s">
        <v>1354</v>
      </c>
      <c r="I698" s="31" t="s">
        <v>1354</v>
      </c>
      <c r="J698" s="82" t="str">
        <f t="shared" si="31"/>
        <v>Y</v>
      </c>
      <c r="K698" s="34"/>
      <c r="L698" s="34"/>
      <c r="M698" s="34"/>
      <c r="N698" s="34"/>
      <c r="O698" s="34"/>
      <c r="P698" s="34">
        <v>281</v>
      </c>
      <c r="Q698" s="34" t="s">
        <v>171</v>
      </c>
      <c r="R698" s="34" t="s">
        <v>270</v>
      </c>
      <c r="S698" s="34" t="s">
        <v>158</v>
      </c>
      <c r="T698" s="34" t="s">
        <v>270</v>
      </c>
      <c r="U698" s="34" t="s">
        <v>158</v>
      </c>
      <c r="V698" s="2" t="str">
        <f t="shared" si="32"/>
        <v>('CA_G_C',NULL,'CA_G_C_01','2022','01','01','철, 알루미늄 이외의 재질(마개 잡자재, 재질 구분 불필요)','철, 알루미늄 이외의 재질(마개 잡자재, 재질 구분 불필요)','Y','N','N','N','N','N','281','Y','SYSTEM',NOW(),'SYSTEM',NOW()),</v>
      </c>
    </row>
    <row r="699" spans="1:22" s="26" customFormat="1" x14ac:dyDescent="0.35">
      <c r="A699" s="34">
        <v>65</v>
      </c>
      <c r="B699" s="34" t="s">
        <v>1291</v>
      </c>
      <c r="C699" s="2"/>
      <c r="D699" s="11" t="s">
        <v>1356</v>
      </c>
      <c r="E699" s="34">
        <v>2022</v>
      </c>
      <c r="F699" s="11" t="s">
        <v>1952</v>
      </c>
      <c r="G699" s="82" t="str">
        <f t="shared" ref="G699:G762" si="33">IF(H699="종이팩","01",IF(H699="유리병","02",IF(H699="금속캔","03",IF(H699="금속캔(알루미늄)","04",IF(H699="일반 발포합성수지 단일·복합재질","05",IF(H699="폴리스티렌페이퍼(PSP)","06",IF(H699="페트병","07",IF(H699="단일재질 용기, 트레이류(페트병, 발포합성수지 제외)","08",IF(H699="합성수지 필름·시트류 (페트병, 발포합성수지 제외)","09",IF(H699="몸체","01",IF(H699="라벨","02",IF(H699="마개및잡자재","03",IF(H699="라벨, 마개및잡자재","04",IF(H699="최우수","A",IF(H699="우수","B",IF(H699="보통","C",IF(H699="어려움","D",RIGHT(D699,2))))))))))))))))))</f>
        <v>04</v>
      </c>
      <c r="H699" s="31" t="s">
        <v>1355</v>
      </c>
      <c r="I699" s="31" t="s">
        <v>1355</v>
      </c>
      <c r="J699" s="82" t="str">
        <f t="shared" ref="J699:J762" si="34">IF(ISNUMBER(SEARCH("_D_",D699))=FALSE,IF(LEN(D699)-LEN(SUBSTITUTE(D699,"_",""))=3,"Y",""),"")</f>
        <v/>
      </c>
      <c r="K699" s="34"/>
      <c r="L699" s="34"/>
      <c r="M699" s="34"/>
      <c r="N699" s="34"/>
      <c r="O699" s="34"/>
      <c r="P699" s="34">
        <v>282</v>
      </c>
      <c r="Q699" s="34" t="s">
        <v>171</v>
      </c>
      <c r="R699" s="34" t="s">
        <v>270</v>
      </c>
      <c r="S699" s="34" t="s">
        <v>158</v>
      </c>
      <c r="T699" s="34" t="s">
        <v>270</v>
      </c>
      <c r="U699" s="34" t="s">
        <v>158</v>
      </c>
      <c r="V699" s="2" t="str">
        <f t="shared" ref="V699:V762" si="35">"('"&amp;B699&amp;"',"&amp;IF(C699="","NULL","'"&amp;C699&amp;"'")&amp;",'"&amp;D699&amp;"','"&amp;E699&amp;"','"&amp;F699&amp;"',"&amp;IF(G699="","NULL","'"&amp;G699&amp;"'")&amp;","&amp;IF(H699="","NULL","'"&amp;H699&amp;"'")&amp;","&amp;IF(I699="","NULL","'"&amp;I699&amp;"'")&amp;","&amp;IF(J699="","'N'","'"&amp;J699&amp;"'")&amp;","&amp;IF(K699="","'N'","'"&amp;K699&amp;"'")&amp;","&amp;IF(L699="","'N'","'"&amp;L699&amp;"'")&amp;","&amp;IF(M699="","'N'","'"&amp;M699&amp;"'")&amp;","&amp;IF(N699="","'N'",""&amp;N699&amp;"'")&amp;","&amp;IF(O699="","'N'",""&amp;O699&amp;"'")&amp;","&amp;IF(P699="","0","'"&amp;P699&amp;"'")&amp;",'"&amp;Q699&amp;"','"&amp;R699&amp;"',"&amp;S699&amp;",'"&amp;T699&amp;"',"&amp;U699&amp;IF(A700="",");","),")</f>
        <v>('GROUP_ID',NULL,'AL','2022','01','04','금속캔(알루미늄)','금속캔(알루미늄)','N','N','N','N','N','N','282','Y','SYSTEM',NOW(),'SYSTEM',NOW()),</v>
      </c>
    </row>
    <row r="700" spans="1:22" s="26" customFormat="1" x14ac:dyDescent="0.35">
      <c r="A700" s="34">
        <v>66</v>
      </c>
      <c r="B700" s="11" t="s">
        <v>1356</v>
      </c>
      <c r="C700" s="2"/>
      <c r="D700" s="11" t="s">
        <v>1447</v>
      </c>
      <c r="E700" s="34">
        <v>2022</v>
      </c>
      <c r="F700" s="11" t="s">
        <v>1952</v>
      </c>
      <c r="G700" s="82" t="str">
        <f t="shared" si="33"/>
        <v>01</v>
      </c>
      <c r="H700" s="31" t="s">
        <v>1339</v>
      </c>
      <c r="I700" s="31" t="s">
        <v>1280</v>
      </c>
      <c r="J700" s="82" t="str">
        <f t="shared" si="34"/>
        <v/>
      </c>
      <c r="K700" s="34"/>
      <c r="L700" s="34"/>
      <c r="M700" s="34"/>
      <c r="N700" s="34"/>
      <c r="O700" s="34"/>
      <c r="P700" s="34">
        <v>283</v>
      </c>
      <c r="Q700" s="34" t="s">
        <v>171</v>
      </c>
      <c r="R700" s="34" t="s">
        <v>270</v>
      </c>
      <c r="S700" s="34" t="s">
        <v>158</v>
      </c>
      <c r="T700" s="34" t="s">
        <v>270</v>
      </c>
      <c r="U700" s="34" t="s">
        <v>158</v>
      </c>
      <c r="V700" s="2" t="str">
        <f t="shared" si="35"/>
        <v>('AL',NULL,'AL_B','2022','01','01','몸체','몸체','N','N','N','N','N','N','283','Y','SYSTEM',NOW(),'SYSTEM',NOW()),</v>
      </c>
    </row>
    <row r="701" spans="1:22" s="26" customFormat="1" x14ac:dyDescent="0.35">
      <c r="A701" s="34">
        <v>67</v>
      </c>
      <c r="B701" s="11" t="s">
        <v>1447</v>
      </c>
      <c r="C701" s="2"/>
      <c r="D701" s="11" t="s">
        <v>1469</v>
      </c>
      <c r="E701" s="34">
        <v>2022</v>
      </c>
      <c r="F701" s="11" t="s">
        <v>1952</v>
      </c>
      <c r="G701" s="82" t="str">
        <f t="shared" si="33"/>
        <v>B</v>
      </c>
      <c r="H701" s="31" t="s">
        <v>1341</v>
      </c>
      <c r="I701" s="31" t="s">
        <v>1281</v>
      </c>
      <c r="J701" s="82" t="str">
        <f t="shared" si="34"/>
        <v/>
      </c>
      <c r="K701" s="34"/>
      <c r="L701" s="34"/>
      <c r="M701" s="34"/>
      <c r="N701" s="34"/>
      <c r="O701" s="34"/>
      <c r="P701" s="34">
        <v>284</v>
      </c>
      <c r="Q701" s="34" t="s">
        <v>171</v>
      </c>
      <c r="R701" s="34" t="s">
        <v>270</v>
      </c>
      <c r="S701" s="34" t="s">
        <v>158</v>
      </c>
      <c r="T701" s="34" t="s">
        <v>270</v>
      </c>
      <c r="U701" s="34" t="s">
        <v>158</v>
      </c>
      <c r="V701" s="2" t="str">
        <f t="shared" si="35"/>
        <v>('AL_B',NULL,'AL_B_B','2022','01','B','우수','우수','N','N','N','N','N','N','284','Y','SYSTEM',NOW(),'SYSTEM',NOW()),</v>
      </c>
    </row>
    <row r="702" spans="1:22" s="26" customFormat="1" x14ac:dyDescent="0.35">
      <c r="A702" s="34">
        <v>68</v>
      </c>
      <c r="B702" s="11" t="s">
        <v>1447</v>
      </c>
      <c r="C702" s="2"/>
      <c r="D702" s="11" t="s">
        <v>1470</v>
      </c>
      <c r="E702" s="34">
        <v>2022</v>
      </c>
      <c r="F702" s="11" t="s">
        <v>1952</v>
      </c>
      <c r="G702" s="82" t="str">
        <f t="shared" si="33"/>
        <v>D</v>
      </c>
      <c r="H702" s="31" t="s">
        <v>1343</v>
      </c>
      <c r="I702" s="31" t="s">
        <v>1282</v>
      </c>
      <c r="J702" s="82" t="str">
        <f t="shared" si="34"/>
        <v/>
      </c>
      <c r="K702" s="34"/>
      <c r="L702" s="34"/>
      <c r="M702" s="34"/>
      <c r="N702" s="34"/>
      <c r="O702" s="34"/>
      <c r="P702" s="34">
        <v>285</v>
      </c>
      <c r="Q702" s="34" t="s">
        <v>171</v>
      </c>
      <c r="R702" s="34" t="s">
        <v>270</v>
      </c>
      <c r="S702" s="34" t="s">
        <v>158</v>
      </c>
      <c r="T702" s="34" t="s">
        <v>270</v>
      </c>
      <c r="U702" s="34" t="s">
        <v>158</v>
      </c>
      <c r="V702" s="2" t="str">
        <f t="shared" si="35"/>
        <v>('AL_B',NULL,'AL_B_D','2022','01','D','어려움','어려움','N','N','N','N','N','N','285','Y','SYSTEM',NOW(),'SYSTEM',NOW()),</v>
      </c>
    </row>
    <row r="703" spans="1:22" s="26" customFormat="1" x14ac:dyDescent="0.35">
      <c r="A703" s="34">
        <v>69</v>
      </c>
      <c r="B703" s="11" t="s">
        <v>1469</v>
      </c>
      <c r="C703" s="2"/>
      <c r="D703" s="11" t="s">
        <v>1471</v>
      </c>
      <c r="E703" s="34">
        <v>2022</v>
      </c>
      <c r="F703" s="11" t="s">
        <v>1952</v>
      </c>
      <c r="G703" s="82" t="str">
        <f t="shared" si="33"/>
        <v>01</v>
      </c>
      <c r="H703" s="31" t="s">
        <v>1360</v>
      </c>
      <c r="I703" s="31" t="s">
        <v>1360</v>
      </c>
      <c r="J703" s="82" t="str">
        <f t="shared" si="34"/>
        <v>Y</v>
      </c>
      <c r="K703" s="34"/>
      <c r="L703" s="34"/>
      <c r="M703" s="34"/>
      <c r="N703" s="34"/>
      <c r="O703" s="34"/>
      <c r="P703" s="34">
        <v>286</v>
      </c>
      <c r="Q703" s="34" t="s">
        <v>171</v>
      </c>
      <c r="R703" s="34" t="s">
        <v>270</v>
      </c>
      <c r="S703" s="34" t="s">
        <v>158</v>
      </c>
      <c r="T703" s="34" t="s">
        <v>270</v>
      </c>
      <c r="U703" s="34" t="s">
        <v>158</v>
      </c>
      <c r="V703" s="2" t="str">
        <f t="shared" si="35"/>
        <v>('AL_B_B',NULL,'AL_B_B_01','2022','01','01','금속 알루미늄 캔','금속 알루미늄 캔','Y','N','N','N','N','N','286','Y','SYSTEM',NOW(),'SYSTEM',NOW()),</v>
      </c>
    </row>
    <row r="704" spans="1:22" s="26" customFormat="1" x14ac:dyDescent="0.35">
      <c r="A704" s="34">
        <v>70</v>
      </c>
      <c r="B704" s="11" t="s">
        <v>1470</v>
      </c>
      <c r="C704" s="2"/>
      <c r="D704" s="11" t="s">
        <v>1472</v>
      </c>
      <c r="E704" s="34">
        <v>2022</v>
      </c>
      <c r="F704" s="11" t="s">
        <v>1952</v>
      </c>
      <c r="G704" s="82" t="str">
        <f t="shared" si="33"/>
        <v>01</v>
      </c>
      <c r="H704" s="31" t="s">
        <v>1361</v>
      </c>
      <c r="I704" s="31" t="s">
        <v>1361</v>
      </c>
      <c r="J704" s="82" t="str">
        <f t="shared" si="34"/>
        <v/>
      </c>
      <c r="K704" s="34"/>
      <c r="L704" s="34"/>
      <c r="M704" s="34"/>
      <c r="N704" s="34"/>
      <c r="O704" s="34"/>
      <c r="P704" s="34">
        <v>287</v>
      </c>
      <c r="Q704" s="34" t="s">
        <v>171</v>
      </c>
      <c r="R704" s="34" t="s">
        <v>270</v>
      </c>
      <c r="S704" s="34" t="s">
        <v>158</v>
      </c>
      <c r="T704" s="34" t="s">
        <v>270</v>
      </c>
      <c r="U704" s="34" t="s">
        <v>158</v>
      </c>
      <c r="V704" s="2" t="str">
        <f t="shared" si="35"/>
        <v>('AL_B_D',NULL,'AL_B_D_01','2022','01','01','알루미늄 이외의 복합재질 구조 (재질 구분 불필요)','알루미늄 이외의 복합재질 구조 (재질 구분 불필요)','N','N','N','N','N','N','287','Y','SYSTEM',NOW(),'SYSTEM',NOW()),</v>
      </c>
    </row>
    <row r="705" spans="1:22" s="26" customFormat="1" x14ac:dyDescent="0.35">
      <c r="A705" s="34">
        <v>71</v>
      </c>
      <c r="B705" s="11" t="s">
        <v>1356</v>
      </c>
      <c r="C705" s="2"/>
      <c r="D705" s="11" t="s">
        <v>1467</v>
      </c>
      <c r="E705" s="34">
        <v>2022</v>
      </c>
      <c r="F705" s="11" t="s">
        <v>1952</v>
      </c>
      <c r="G705" s="82" t="str">
        <f t="shared" si="33"/>
        <v>02</v>
      </c>
      <c r="H705" s="31" t="s">
        <v>1349</v>
      </c>
      <c r="I705" s="31" t="s">
        <v>1307</v>
      </c>
      <c r="J705" s="82" t="str">
        <f t="shared" si="34"/>
        <v/>
      </c>
      <c r="K705" s="34"/>
      <c r="L705" s="34"/>
      <c r="M705" s="34"/>
      <c r="N705" s="34"/>
      <c r="O705" s="34"/>
      <c r="P705" s="34">
        <v>288</v>
      </c>
      <c r="Q705" s="34" t="s">
        <v>171</v>
      </c>
      <c r="R705" s="34" t="s">
        <v>270</v>
      </c>
      <c r="S705" s="34" t="s">
        <v>158</v>
      </c>
      <c r="T705" s="34" t="s">
        <v>270</v>
      </c>
      <c r="U705" s="34" t="s">
        <v>158</v>
      </c>
      <c r="V705" s="2" t="str">
        <f t="shared" si="35"/>
        <v>('AL',NULL,'AL_L','2022','01','02','라벨','라벨','N','N','N','N','N','N','288','Y','SYSTEM',NOW(),'SYSTEM',NOW()),</v>
      </c>
    </row>
    <row r="706" spans="1:22" s="26" customFormat="1" x14ac:dyDescent="0.35">
      <c r="A706" s="34">
        <v>72</v>
      </c>
      <c r="B706" s="11" t="s">
        <v>1467</v>
      </c>
      <c r="C706" s="2"/>
      <c r="D706" s="11" t="s">
        <v>1493</v>
      </c>
      <c r="E706" s="34">
        <v>2022</v>
      </c>
      <c r="F706" s="11" t="s">
        <v>1952</v>
      </c>
      <c r="G706" s="82" t="str">
        <f t="shared" si="33"/>
        <v>B</v>
      </c>
      <c r="H706" s="31" t="s">
        <v>1341</v>
      </c>
      <c r="I706" s="31" t="s">
        <v>1281</v>
      </c>
      <c r="J706" s="82" t="str">
        <f t="shared" si="34"/>
        <v/>
      </c>
      <c r="K706" s="34"/>
      <c r="L706" s="34"/>
      <c r="M706" s="34"/>
      <c r="N706" s="34"/>
      <c r="O706" s="34"/>
      <c r="P706" s="34">
        <v>289</v>
      </c>
      <c r="Q706" s="34" t="s">
        <v>171</v>
      </c>
      <c r="R706" s="34" t="s">
        <v>270</v>
      </c>
      <c r="S706" s="34" t="s">
        <v>158</v>
      </c>
      <c r="T706" s="34" t="s">
        <v>270</v>
      </c>
      <c r="U706" s="34" t="s">
        <v>158</v>
      </c>
      <c r="V706" s="2" t="str">
        <f t="shared" si="35"/>
        <v>('AL_L',NULL,'AL_L_B','2022','01','B','우수','우수','N','N','N','N','N','N','289','Y','SYSTEM',NOW(),'SYSTEM',NOW()),</v>
      </c>
    </row>
    <row r="707" spans="1:22" s="26" customFormat="1" x14ac:dyDescent="0.35">
      <c r="A707" s="34">
        <v>73</v>
      </c>
      <c r="B707" s="11" t="s">
        <v>1467</v>
      </c>
      <c r="C707" s="2"/>
      <c r="D707" s="11" t="s">
        <v>1494</v>
      </c>
      <c r="E707" s="34">
        <v>2022</v>
      </c>
      <c r="F707" s="11" t="s">
        <v>1952</v>
      </c>
      <c r="G707" s="82" t="str">
        <f t="shared" si="33"/>
        <v>C</v>
      </c>
      <c r="H707" s="31" t="s">
        <v>1345</v>
      </c>
      <c r="I707" s="31" t="s">
        <v>1285</v>
      </c>
      <c r="J707" s="82" t="str">
        <f t="shared" si="34"/>
        <v/>
      </c>
      <c r="K707" s="34"/>
      <c r="L707" s="34"/>
      <c r="M707" s="34"/>
      <c r="N707" s="34"/>
      <c r="O707" s="34"/>
      <c r="P707" s="34">
        <v>290</v>
      </c>
      <c r="Q707" s="34" t="s">
        <v>171</v>
      </c>
      <c r="R707" s="34" t="s">
        <v>270</v>
      </c>
      <c r="S707" s="34" t="s">
        <v>158</v>
      </c>
      <c r="T707" s="34" t="s">
        <v>270</v>
      </c>
      <c r="U707" s="34" t="s">
        <v>158</v>
      </c>
      <c r="V707" s="2" t="str">
        <f t="shared" si="35"/>
        <v>('AL_L',NULL,'AL_L_C','2022','01','C','보통','보통','N','N','N','N','N','N','290','Y','SYSTEM',NOW(),'SYSTEM',NOW()),</v>
      </c>
    </row>
    <row r="708" spans="1:22" s="26" customFormat="1" x14ac:dyDescent="0.35">
      <c r="A708" s="34">
        <v>74</v>
      </c>
      <c r="B708" s="11" t="s">
        <v>1467</v>
      </c>
      <c r="C708" s="2"/>
      <c r="D708" s="11" t="s">
        <v>1495</v>
      </c>
      <c r="E708" s="34">
        <v>2022</v>
      </c>
      <c r="F708" s="11" t="s">
        <v>1952</v>
      </c>
      <c r="G708" s="82" t="str">
        <f t="shared" si="33"/>
        <v>D</v>
      </c>
      <c r="H708" s="31" t="s">
        <v>1343</v>
      </c>
      <c r="I708" s="31" t="s">
        <v>1282</v>
      </c>
      <c r="J708" s="82" t="str">
        <f t="shared" si="34"/>
        <v/>
      </c>
      <c r="K708" s="34"/>
      <c r="L708" s="34"/>
      <c r="M708" s="34"/>
      <c r="N708" s="34"/>
      <c r="O708" s="34"/>
      <c r="P708" s="34">
        <v>291</v>
      </c>
      <c r="Q708" s="34" t="s">
        <v>171</v>
      </c>
      <c r="R708" s="34" t="s">
        <v>270</v>
      </c>
      <c r="S708" s="34" t="s">
        <v>158</v>
      </c>
      <c r="T708" s="34" t="s">
        <v>270</v>
      </c>
      <c r="U708" s="34" t="s">
        <v>158</v>
      </c>
      <c r="V708" s="2" t="str">
        <f t="shared" si="35"/>
        <v>('AL_L',NULL,'AL_L_D','2022','01','D','어려움','어려움','N','N','N','N','N','N','291','Y','SYSTEM',NOW(),'SYSTEM',NOW()),</v>
      </c>
    </row>
    <row r="709" spans="1:22" s="26" customFormat="1" x14ac:dyDescent="0.35">
      <c r="A709" s="34">
        <v>75</v>
      </c>
      <c r="B709" s="11" t="s">
        <v>1493</v>
      </c>
      <c r="C709" s="2"/>
      <c r="D709" s="11" t="s">
        <v>1496</v>
      </c>
      <c r="E709" s="34">
        <v>2022</v>
      </c>
      <c r="F709" s="11" t="s">
        <v>1952</v>
      </c>
      <c r="G709" s="82" t="str">
        <f t="shared" si="33"/>
        <v>01</v>
      </c>
      <c r="H709" s="31" t="s">
        <v>1350</v>
      </c>
      <c r="I709" s="31" t="s">
        <v>1350</v>
      </c>
      <c r="J709" s="82" t="str">
        <f t="shared" si="34"/>
        <v>Y</v>
      </c>
      <c r="K709" s="34"/>
      <c r="L709" s="82" t="s">
        <v>1954</v>
      </c>
      <c r="M709" s="34"/>
      <c r="N709" s="34"/>
      <c r="O709" s="34"/>
      <c r="P709" s="34">
        <v>292</v>
      </c>
      <c r="Q709" s="34" t="s">
        <v>171</v>
      </c>
      <c r="R709" s="34" t="s">
        <v>270</v>
      </c>
      <c r="S709" s="34" t="s">
        <v>158</v>
      </c>
      <c r="T709" s="34" t="s">
        <v>270</v>
      </c>
      <c r="U709" s="34" t="s">
        <v>158</v>
      </c>
      <c r="V709" s="2" t="str">
        <f t="shared" si="35"/>
        <v>('AL_L_B',NULL,'AL_L_B_01','2022','01','01','몸체에 직접 인쇄','몸체에 직접 인쇄','Y','N','Y','N','N','N','292','Y','SYSTEM',NOW(),'SYSTEM',NOW()),</v>
      </c>
    </row>
    <row r="710" spans="1:22" s="26" customFormat="1" x14ac:dyDescent="0.35">
      <c r="A710" s="34">
        <v>76</v>
      </c>
      <c r="B710" s="11" t="s">
        <v>1494</v>
      </c>
      <c r="C710" s="2"/>
      <c r="D710" s="11" t="s">
        <v>1497</v>
      </c>
      <c r="E710" s="34">
        <v>2022</v>
      </c>
      <c r="F710" s="11" t="s">
        <v>1952</v>
      </c>
      <c r="G710" s="82" t="str">
        <f t="shared" si="33"/>
        <v>01</v>
      </c>
      <c r="H710" s="31" t="s">
        <v>1357</v>
      </c>
      <c r="I710" s="31" t="s">
        <v>1357</v>
      </c>
      <c r="J710" s="82" t="str">
        <f t="shared" si="34"/>
        <v>Y</v>
      </c>
      <c r="K710" s="34"/>
      <c r="L710" s="34"/>
      <c r="M710" s="34"/>
      <c r="N710" s="34"/>
      <c r="O710" s="34"/>
      <c r="P710" s="34">
        <v>293</v>
      </c>
      <c r="Q710" s="34" t="s">
        <v>171</v>
      </c>
      <c r="R710" s="34" t="s">
        <v>270</v>
      </c>
      <c r="S710" s="34" t="s">
        <v>158</v>
      </c>
      <c r="T710" s="34" t="s">
        <v>270</v>
      </c>
      <c r="U710" s="34" t="s">
        <v>158</v>
      </c>
      <c r="V710" s="2" t="str">
        <f t="shared" si="35"/>
        <v>('AL_L_C',NULL,'AL_L_C_01','2022','01','01','몸체와 동일한 재질의 라벨','몸체와 동일한 재질의 라벨','Y','N','N','N','N','N','293','Y','SYSTEM',NOW(),'SYSTEM',NOW()),</v>
      </c>
    </row>
    <row r="711" spans="1:22" s="26" customFormat="1" x14ac:dyDescent="0.35">
      <c r="A711" s="34">
        <v>77</v>
      </c>
      <c r="B711" s="11" t="s">
        <v>1494</v>
      </c>
      <c r="C711" s="2"/>
      <c r="D711" s="11" t="s">
        <v>1498</v>
      </c>
      <c r="E711" s="34">
        <v>2022</v>
      </c>
      <c r="F711" s="11" t="s">
        <v>1952</v>
      </c>
      <c r="G711" s="82" t="str">
        <f t="shared" si="33"/>
        <v>02</v>
      </c>
      <c r="H711" s="31" t="s">
        <v>1358</v>
      </c>
      <c r="I711" s="31" t="s">
        <v>1358</v>
      </c>
      <c r="J711" s="82" t="str">
        <f t="shared" si="34"/>
        <v>Y</v>
      </c>
      <c r="K711" s="34"/>
      <c r="L711" s="82" t="s">
        <v>1954</v>
      </c>
      <c r="M711" s="34"/>
      <c r="N711" s="34"/>
      <c r="O711" s="34"/>
      <c r="P711" s="34">
        <v>294</v>
      </c>
      <c r="Q711" s="34" t="s">
        <v>171</v>
      </c>
      <c r="R711" s="34" t="s">
        <v>270</v>
      </c>
      <c r="S711" s="34" t="s">
        <v>158</v>
      </c>
      <c r="T711" s="34" t="s">
        <v>270</v>
      </c>
      <c r="U711" s="34" t="s">
        <v>158</v>
      </c>
      <c r="V711" s="2" t="str">
        <f t="shared" si="35"/>
        <v>('AL_L_C',NULL,'AL_L_C_02','2022','01','02','몸체와 다른 재질로서 몸체와 분리가 가능한 라벨 (재질 구분 불필요)','몸체와 다른 재질로서 몸체와 분리가 가능한 라벨 (재질 구분 불필요)','Y','N','Y','N','N','N','294','Y','SYSTEM',NOW(),'SYSTEM',NOW()),</v>
      </c>
    </row>
    <row r="712" spans="1:22" s="26" customFormat="1" x14ac:dyDescent="0.35">
      <c r="A712" s="34">
        <v>78</v>
      </c>
      <c r="B712" s="11" t="s">
        <v>1495</v>
      </c>
      <c r="C712" s="2"/>
      <c r="D712" s="11" t="s">
        <v>1499</v>
      </c>
      <c r="E712" s="34">
        <v>2022</v>
      </c>
      <c r="F712" s="11" t="s">
        <v>1952</v>
      </c>
      <c r="G712" s="82" t="str">
        <f t="shared" si="33"/>
        <v>01</v>
      </c>
      <c r="H712" s="31" t="s">
        <v>1359</v>
      </c>
      <c r="I712" s="31" t="s">
        <v>1359</v>
      </c>
      <c r="J712" s="82" t="str">
        <f t="shared" si="34"/>
        <v/>
      </c>
      <c r="K712" s="34"/>
      <c r="L712" s="34"/>
      <c r="M712" s="34"/>
      <c r="N712" s="34"/>
      <c r="O712" s="34"/>
      <c r="P712" s="34">
        <v>295</v>
      </c>
      <c r="Q712" s="34" t="s">
        <v>171</v>
      </c>
      <c r="R712" s="34" t="s">
        <v>270</v>
      </c>
      <c r="S712" s="34" t="s">
        <v>158</v>
      </c>
      <c r="T712" s="34" t="s">
        <v>270</v>
      </c>
      <c r="U712" s="34" t="s">
        <v>158</v>
      </c>
      <c r="V712" s="2" t="str">
        <f t="shared" si="35"/>
        <v>('AL_L_D',NULL,'AL_L_D_01','2022','01','01','몸체와 다른 재질로서 몸체와 분리가 불가능한 경우','몸체와 다른 재질로서 몸체와 분리가 불가능한 경우','N','N','N','N','N','N','295','Y','SYSTEM',NOW(),'SYSTEM',NOW()),</v>
      </c>
    </row>
    <row r="713" spans="1:22" s="26" customFormat="1" x14ac:dyDescent="0.35">
      <c r="A713" s="34">
        <v>79</v>
      </c>
      <c r="B713" s="11" t="s">
        <v>1356</v>
      </c>
      <c r="C713" s="2"/>
      <c r="D713" s="11" t="s">
        <v>1468</v>
      </c>
      <c r="E713" s="34">
        <v>2022</v>
      </c>
      <c r="F713" s="11" t="s">
        <v>1952</v>
      </c>
      <c r="G713" s="82" t="str">
        <f t="shared" si="33"/>
        <v>03</v>
      </c>
      <c r="H713" s="31" t="s">
        <v>2279</v>
      </c>
      <c r="I713" s="31" t="s">
        <v>2279</v>
      </c>
      <c r="J713" s="82" t="str">
        <f t="shared" si="34"/>
        <v/>
      </c>
      <c r="K713" s="34"/>
      <c r="L713" s="34"/>
      <c r="M713" s="34"/>
      <c r="N713" s="34"/>
      <c r="O713" s="34"/>
      <c r="P713" s="34">
        <v>296</v>
      </c>
      <c r="Q713" s="34" t="s">
        <v>171</v>
      </c>
      <c r="R713" s="34" t="s">
        <v>270</v>
      </c>
      <c r="S713" s="34" t="s">
        <v>158</v>
      </c>
      <c r="T713" s="34" t="s">
        <v>270</v>
      </c>
      <c r="U713" s="34" t="s">
        <v>158</v>
      </c>
      <c r="V713" s="2" t="str">
        <f t="shared" si="35"/>
        <v>('AL',NULL,'AL_G','2022','01','03','마개및잡자재','마개및잡자재','N','N','N','N','N','N','296','Y','SYSTEM',NOW(),'SYSTEM',NOW()),</v>
      </c>
    </row>
    <row r="714" spans="1:22" s="26" customFormat="1" x14ac:dyDescent="0.35">
      <c r="A714" s="34">
        <v>80</v>
      </c>
      <c r="B714" s="11" t="s">
        <v>1468</v>
      </c>
      <c r="C714" s="2"/>
      <c r="D714" s="11" t="s">
        <v>1500</v>
      </c>
      <c r="E714" s="34">
        <v>2022</v>
      </c>
      <c r="F714" s="11" t="s">
        <v>1952</v>
      </c>
      <c r="G714" s="82" t="str">
        <f t="shared" si="33"/>
        <v>B</v>
      </c>
      <c r="H714" s="31" t="s">
        <v>1341</v>
      </c>
      <c r="I714" s="31" t="s">
        <v>1281</v>
      </c>
      <c r="J714" s="82" t="str">
        <f t="shared" si="34"/>
        <v/>
      </c>
      <c r="K714" s="34"/>
      <c r="L714" s="34"/>
      <c r="M714" s="34"/>
      <c r="N714" s="34"/>
      <c r="O714" s="34"/>
      <c r="P714" s="34">
        <v>297</v>
      </c>
      <c r="Q714" s="34" t="s">
        <v>171</v>
      </c>
      <c r="R714" s="34" t="s">
        <v>270</v>
      </c>
      <c r="S714" s="34" t="s">
        <v>158</v>
      </c>
      <c r="T714" s="34" t="s">
        <v>270</v>
      </c>
      <c r="U714" s="34" t="s">
        <v>158</v>
      </c>
      <c r="V714" s="2" t="str">
        <f t="shared" si="35"/>
        <v>('AL_G',NULL,'AL_G_B','2022','01','B','우수','우수','N','N','N','N','N','N','297','Y','SYSTEM',NOW(),'SYSTEM',NOW()),</v>
      </c>
    </row>
    <row r="715" spans="1:22" s="26" customFormat="1" x14ac:dyDescent="0.35">
      <c r="A715" s="34">
        <v>81</v>
      </c>
      <c r="B715" s="11" t="s">
        <v>1468</v>
      </c>
      <c r="C715" s="2"/>
      <c r="D715" s="11" t="s">
        <v>1501</v>
      </c>
      <c r="E715" s="34">
        <v>2022</v>
      </c>
      <c r="F715" s="11" t="s">
        <v>1952</v>
      </c>
      <c r="G715" s="82" t="str">
        <f t="shared" si="33"/>
        <v>C</v>
      </c>
      <c r="H715" s="31" t="s">
        <v>1345</v>
      </c>
      <c r="I715" s="31" t="s">
        <v>1285</v>
      </c>
      <c r="J715" s="82" t="str">
        <f t="shared" si="34"/>
        <v/>
      </c>
      <c r="K715" s="34"/>
      <c r="L715" s="34"/>
      <c r="M715" s="34"/>
      <c r="N715" s="34"/>
      <c r="O715" s="34"/>
      <c r="P715" s="34">
        <v>298</v>
      </c>
      <c r="Q715" s="34" t="s">
        <v>171</v>
      </c>
      <c r="R715" s="34" t="s">
        <v>270</v>
      </c>
      <c r="S715" s="34" t="s">
        <v>158</v>
      </c>
      <c r="T715" s="34" t="s">
        <v>270</v>
      </c>
      <c r="U715" s="34" t="s">
        <v>158</v>
      </c>
      <c r="V715" s="2" t="str">
        <f t="shared" si="35"/>
        <v>('AL_G',NULL,'AL_G_C','2022','01','C','보통','보통','N','N','N','N','N','N','298','Y','SYSTEM',NOW(),'SYSTEM',NOW()),</v>
      </c>
    </row>
    <row r="716" spans="1:22" s="26" customFormat="1" x14ac:dyDescent="0.35">
      <c r="A716" s="34">
        <v>82</v>
      </c>
      <c r="B716" s="11" t="s">
        <v>1468</v>
      </c>
      <c r="C716" s="2"/>
      <c r="D716" s="11" t="s">
        <v>1502</v>
      </c>
      <c r="E716" s="34">
        <v>2022</v>
      </c>
      <c r="F716" s="11" t="s">
        <v>1952</v>
      </c>
      <c r="G716" s="82" t="str">
        <f t="shared" si="33"/>
        <v>D</v>
      </c>
      <c r="H716" s="31" t="s">
        <v>1343</v>
      </c>
      <c r="I716" s="31" t="s">
        <v>1282</v>
      </c>
      <c r="J716" s="82" t="str">
        <f t="shared" si="34"/>
        <v/>
      </c>
      <c r="K716" s="34"/>
      <c r="L716" s="34"/>
      <c r="M716" s="34"/>
      <c r="N716" s="34"/>
      <c r="O716" s="34"/>
      <c r="P716" s="34">
        <v>299</v>
      </c>
      <c r="Q716" s="34" t="s">
        <v>171</v>
      </c>
      <c r="R716" s="34" t="s">
        <v>270</v>
      </c>
      <c r="S716" s="34" t="s">
        <v>158</v>
      </c>
      <c r="T716" s="34" t="s">
        <v>270</v>
      </c>
      <c r="U716" s="34" t="s">
        <v>158</v>
      </c>
      <c r="V716" s="2" t="str">
        <f t="shared" si="35"/>
        <v>('AL_G',NULL,'AL_G_D','2022','01','D','어려움','어려움','N','N','N','N','N','N','299','Y','SYSTEM',NOW(),'SYSTEM',NOW()),</v>
      </c>
    </row>
    <row r="717" spans="1:22" s="26" customFormat="1" x14ac:dyDescent="0.35">
      <c r="A717" s="34">
        <v>83</v>
      </c>
      <c r="B717" s="11" t="s">
        <v>1500</v>
      </c>
      <c r="C717" s="2"/>
      <c r="D717" s="11" t="s">
        <v>1503</v>
      </c>
      <c r="E717" s="34">
        <v>2022</v>
      </c>
      <c r="F717" s="11" t="s">
        <v>1952</v>
      </c>
      <c r="G717" s="82" t="str">
        <f t="shared" si="33"/>
        <v>01</v>
      </c>
      <c r="H717" s="31" t="s">
        <v>1352</v>
      </c>
      <c r="I717" s="31" t="s">
        <v>1352</v>
      </c>
      <c r="J717" s="82" t="str">
        <f t="shared" si="34"/>
        <v>Y</v>
      </c>
      <c r="K717" s="34"/>
      <c r="L717" s="34"/>
      <c r="M717" s="34"/>
      <c r="N717" s="34"/>
      <c r="O717" s="34"/>
      <c r="P717" s="34">
        <v>300</v>
      </c>
      <c r="Q717" s="34" t="s">
        <v>171</v>
      </c>
      <c r="R717" s="34" t="s">
        <v>270</v>
      </c>
      <c r="S717" s="34" t="s">
        <v>158</v>
      </c>
      <c r="T717" s="34" t="s">
        <v>270</v>
      </c>
      <c r="U717" s="34" t="s">
        <v>158</v>
      </c>
      <c r="V717" s="2" t="str">
        <f t="shared" si="35"/>
        <v>('AL_G_B',NULL,'AL_G_B_01','2022','01','01','몸체와 동일한 재질','몸체와 동일한 재질','Y','N','N','N','N','N','300','Y','SYSTEM',NOW(),'SYSTEM',NOW()),</v>
      </c>
    </row>
    <row r="718" spans="1:22" s="26" customFormat="1" x14ac:dyDescent="0.35">
      <c r="A718" s="34">
        <v>84</v>
      </c>
      <c r="B718" s="11" t="s">
        <v>1501</v>
      </c>
      <c r="C718" s="2"/>
      <c r="D718" s="11" t="s">
        <v>1504</v>
      </c>
      <c r="E718" s="34">
        <v>2022</v>
      </c>
      <c r="F718" s="11" t="s">
        <v>1952</v>
      </c>
      <c r="G718" s="82" t="str">
        <f t="shared" si="33"/>
        <v>01</v>
      </c>
      <c r="H718" s="31" t="s">
        <v>1362</v>
      </c>
      <c r="I718" s="31" t="s">
        <v>1362</v>
      </c>
      <c r="J718" s="82" t="str">
        <f t="shared" si="34"/>
        <v>Y</v>
      </c>
      <c r="K718" s="34"/>
      <c r="L718" s="34"/>
      <c r="M718" s="34"/>
      <c r="N718" s="34"/>
      <c r="O718" s="34"/>
      <c r="P718" s="34">
        <v>301</v>
      </c>
      <c r="Q718" s="34" t="s">
        <v>171</v>
      </c>
      <c r="R718" s="34" t="s">
        <v>270</v>
      </c>
      <c r="S718" s="34" t="s">
        <v>158</v>
      </c>
      <c r="T718" s="34" t="s">
        <v>270</v>
      </c>
      <c r="U718" s="34" t="s">
        <v>158</v>
      </c>
      <c r="V718" s="2" t="str">
        <f t="shared" si="35"/>
        <v>('AL_G_C',NULL,'AL_G_C_01','2022','01','01','몸체와 다른재질로서 분리 가능 (재질, 마개, 잡자재 구분 불필요)','몸체와 다른재질로서 분리 가능 (재질, 마개, 잡자재 구분 불필요)','Y','N','N','N','N','N','301','Y','SYSTEM',NOW(),'SYSTEM',NOW()),</v>
      </c>
    </row>
    <row r="719" spans="1:22" s="26" customFormat="1" x14ac:dyDescent="0.35">
      <c r="A719" s="34">
        <v>85</v>
      </c>
      <c r="B719" s="11" t="s">
        <v>1502</v>
      </c>
      <c r="C719" s="2"/>
      <c r="D719" s="11" t="s">
        <v>1505</v>
      </c>
      <c r="E719" s="34">
        <v>2022</v>
      </c>
      <c r="F719" s="11" t="s">
        <v>1952</v>
      </c>
      <c r="G719" s="82" t="str">
        <f t="shared" si="33"/>
        <v>01</v>
      </c>
      <c r="H719" s="31" t="s">
        <v>1359</v>
      </c>
      <c r="I719" s="31" t="s">
        <v>1359</v>
      </c>
      <c r="J719" s="82" t="str">
        <f t="shared" si="34"/>
        <v/>
      </c>
      <c r="K719" s="34"/>
      <c r="L719" s="34"/>
      <c r="M719" s="34"/>
      <c r="N719" s="34"/>
      <c r="O719" s="34"/>
      <c r="P719" s="34">
        <v>302</v>
      </c>
      <c r="Q719" s="34" t="s">
        <v>171</v>
      </c>
      <c r="R719" s="34" t="s">
        <v>270</v>
      </c>
      <c r="S719" s="34" t="s">
        <v>158</v>
      </c>
      <c r="T719" s="34" t="s">
        <v>270</v>
      </c>
      <c r="U719" s="34" t="s">
        <v>158</v>
      </c>
      <c r="V719" s="2" t="str">
        <f t="shared" si="35"/>
        <v>('AL_G_D',NULL,'AL_G_D_01','2022','01','01','몸체와 다른 재질로서 몸체와 분리가 불가능한 경우','몸체와 다른 재질로서 몸체와 분리가 불가능한 경우','N','N','N','N','N','N','302','Y','SYSTEM',NOW(),'SYSTEM',NOW()),</v>
      </c>
    </row>
    <row r="720" spans="1:22" s="26" customFormat="1" x14ac:dyDescent="0.35">
      <c r="A720" s="34">
        <v>86</v>
      </c>
      <c r="B720" s="34" t="s">
        <v>1291</v>
      </c>
      <c r="C720" s="2"/>
      <c r="D720" s="11" t="s">
        <v>1364</v>
      </c>
      <c r="E720" s="34">
        <v>2022</v>
      </c>
      <c r="F720" s="11" t="s">
        <v>1952</v>
      </c>
      <c r="G720" s="82" t="str">
        <f t="shared" si="33"/>
        <v>05</v>
      </c>
      <c r="H720" s="31" t="s">
        <v>1363</v>
      </c>
      <c r="I720" s="31" t="s">
        <v>1363</v>
      </c>
      <c r="J720" s="82" t="str">
        <f t="shared" si="34"/>
        <v/>
      </c>
      <c r="K720" s="34"/>
      <c r="L720" s="34"/>
      <c r="M720" s="34"/>
      <c r="N720" s="34"/>
      <c r="O720" s="34"/>
      <c r="P720" s="34">
        <v>303</v>
      </c>
      <c r="Q720" s="34" t="s">
        <v>171</v>
      </c>
      <c r="R720" s="34" t="s">
        <v>270</v>
      </c>
      <c r="S720" s="34" t="s">
        <v>158</v>
      </c>
      <c r="T720" s="34" t="s">
        <v>270</v>
      </c>
      <c r="U720" s="34" t="s">
        <v>158</v>
      </c>
      <c r="V720" s="2" t="str">
        <f t="shared" si="35"/>
        <v>('GROUP_ID',NULL,'SY','2022','01','05','일반 발포합성수지 단일·복합재질','일반 발포합성수지 단일·복합재질','N','N','N','N','N','N','303','Y','SYSTEM',NOW(),'SYSTEM',NOW()),</v>
      </c>
    </row>
    <row r="721" spans="1:22" s="26" customFormat="1" x14ac:dyDescent="0.35">
      <c r="A721" s="34">
        <v>87</v>
      </c>
      <c r="B721" s="11" t="s">
        <v>1364</v>
      </c>
      <c r="C721" s="2"/>
      <c r="D721" s="11" t="s">
        <v>1506</v>
      </c>
      <c r="E721" s="34">
        <v>2022</v>
      </c>
      <c r="F721" s="11" t="s">
        <v>1952</v>
      </c>
      <c r="G721" s="82" t="str">
        <f t="shared" si="33"/>
        <v>01</v>
      </c>
      <c r="H721" s="31" t="s">
        <v>1339</v>
      </c>
      <c r="I721" s="31" t="s">
        <v>1280</v>
      </c>
      <c r="J721" s="82" t="str">
        <f t="shared" si="34"/>
        <v/>
      </c>
      <c r="K721" s="34"/>
      <c r="L721" s="34"/>
      <c r="M721" s="34"/>
      <c r="N721" s="34"/>
      <c r="O721" s="34"/>
      <c r="P721" s="34">
        <v>304</v>
      </c>
      <c r="Q721" s="34" t="s">
        <v>171</v>
      </c>
      <c r="R721" s="34" t="s">
        <v>270</v>
      </c>
      <c r="S721" s="34" t="s">
        <v>158</v>
      </c>
      <c r="T721" s="34" t="s">
        <v>270</v>
      </c>
      <c r="U721" s="34" t="s">
        <v>158</v>
      </c>
      <c r="V721" s="2" t="str">
        <f t="shared" si="35"/>
        <v>('SY',NULL,'SY_B','2022','01','01','몸체','몸체','N','N','N','N','N','N','304','Y','SYSTEM',NOW(),'SYSTEM',NOW()),</v>
      </c>
    </row>
    <row r="722" spans="1:22" s="26" customFormat="1" x14ac:dyDescent="0.35">
      <c r="A722" s="34">
        <v>88</v>
      </c>
      <c r="B722" s="11" t="s">
        <v>1506</v>
      </c>
      <c r="C722" s="2"/>
      <c r="D722" s="11" t="s">
        <v>1508</v>
      </c>
      <c r="E722" s="34">
        <v>2022</v>
      </c>
      <c r="F722" s="11" t="s">
        <v>1952</v>
      </c>
      <c r="G722" s="82" t="str">
        <f t="shared" si="33"/>
        <v>B</v>
      </c>
      <c r="H722" s="31" t="s">
        <v>1341</v>
      </c>
      <c r="I722" s="31" t="s">
        <v>1281</v>
      </c>
      <c r="J722" s="82" t="str">
        <f t="shared" si="34"/>
        <v/>
      </c>
      <c r="K722" s="34"/>
      <c r="L722" s="34"/>
      <c r="M722" s="34"/>
      <c r="N722" s="34"/>
      <c r="O722" s="34"/>
      <c r="P722" s="34">
        <v>305</v>
      </c>
      <c r="Q722" s="34" t="s">
        <v>171</v>
      </c>
      <c r="R722" s="34" t="s">
        <v>270</v>
      </c>
      <c r="S722" s="34" t="s">
        <v>158</v>
      </c>
      <c r="T722" s="34" t="s">
        <v>270</v>
      </c>
      <c r="U722" s="34" t="s">
        <v>158</v>
      </c>
      <c r="V722" s="2" t="str">
        <f t="shared" si="35"/>
        <v>('SY_B',NULL,'SY_B_B','2022','01','B','우수','우수','N','N','N','N','N','N','305','Y','SYSTEM',NOW(),'SYSTEM',NOW()),</v>
      </c>
    </row>
    <row r="723" spans="1:22" s="26" customFormat="1" x14ac:dyDescent="0.35">
      <c r="A723" s="34">
        <v>89</v>
      </c>
      <c r="B723" s="11" t="s">
        <v>1506</v>
      </c>
      <c r="C723" s="2"/>
      <c r="D723" s="11" t="s">
        <v>1509</v>
      </c>
      <c r="E723" s="34">
        <v>2022</v>
      </c>
      <c r="F723" s="11" t="s">
        <v>1952</v>
      </c>
      <c r="G723" s="82" t="str">
        <f t="shared" si="33"/>
        <v>C</v>
      </c>
      <c r="H723" s="31" t="s">
        <v>1345</v>
      </c>
      <c r="I723" s="31" t="s">
        <v>1285</v>
      </c>
      <c r="J723" s="82" t="str">
        <f t="shared" si="34"/>
        <v/>
      </c>
      <c r="K723" s="34"/>
      <c r="L723" s="34"/>
      <c r="M723" s="34"/>
      <c r="N723" s="34"/>
      <c r="O723" s="34"/>
      <c r="P723" s="34">
        <v>306</v>
      </c>
      <c r="Q723" s="34" t="s">
        <v>171</v>
      </c>
      <c r="R723" s="34" t="s">
        <v>270</v>
      </c>
      <c r="S723" s="34" t="s">
        <v>158</v>
      </c>
      <c r="T723" s="34" t="s">
        <v>270</v>
      </c>
      <c r="U723" s="34" t="s">
        <v>158</v>
      </c>
      <c r="V723" s="2" t="str">
        <f t="shared" si="35"/>
        <v>('SY_B',NULL,'SY_B_C','2022','01','C','보통','보통','N','N','N','N','N','N','306','Y','SYSTEM',NOW(),'SYSTEM',NOW()),</v>
      </c>
    </row>
    <row r="724" spans="1:22" s="26" customFormat="1" x14ac:dyDescent="0.35">
      <c r="A724" s="34">
        <v>90</v>
      </c>
      <c r="B724" s="11" t="s">
        <v>1506</v>
      </c>
      <c r="C724" s="2"/>
      <c r="D724" s="11" t="s">
        <v>1510</v>
      </c>
      <c r="E724" s="34">
        <v>2022</v>
      </c>
      <c r="F724" s="11" t="s">
        <v>1952</v>
      </c>
      <c r="G724" s="82" t="str">
        <f t="shared" si="33"/>
        <v>D</v>
      </c>
      <c r="H724" s="31" t="s">
        <v>1343</v>
      </c>
      <c r="I724" s="31" t="s">
        <v>1282</v>
      </c>
      <c r="J724" s="82" t="str">
        <f t="shared" si="34"/>
        <v/>
      </c>
      <c r="K724" s="34"/>
      <c r="L724" s="34"/>
      <c r="M724" s="34"/>
      <c r="N724" s="34"/>
      <c r="O724" s="34"/>
      <c r="P724" s="34">
        <v>307</v>
      </c>
      <c r="Q724" s="34" t="s">
        <v>171</v>
      </c>
      <c r="R724" s="34" t="s">
        <v>270</v>
      </c>
      <c r="S724" s="34" t="s">
        <v>158</v>
      </c>
      <c r="T724" s="34" t="s">
        <v>270</v>
      </c>
      <c r="U724" s="34" t="s">
        <v>158</v>
      </c>
      <c r="V724" s="2" t="str">
        <f t="shared" si="35"/>
        <v>('SY_B',NULL,'SY_B_D','2022','01','D','어려움','어려움','N','N','N','N','N','N','307','Y','SYSTEM',NOW(),'SYSTEM',NOW()),</v>
      </c>
    </row>
    <row r="725" spans="1:22" s="26" customFormat="1" x14ac:dyDescent="0.35">
      <c r="A725" s="34">
        <v>91</v>
      </c>
      <c r="B725" s="11" t="s">
        <v>1508</v>
      </c>
      <c r="C725" s="2"/>
      <c r="D725" s="11" t="s">
        <v>1511</v>
      </c>
      <c r="E725" s="34">
        <v>2022</v>
      </c>
      <c r="F725" s="11" t="s">
        <v>1952</v>
      </c>
      <c r="G725" s="82" t="str">
        <f t="shared" si="33"/>
        <v>01</v>
      </c>
      <c r="H725" s="31" t="s">
        <v>1365</v>
      </c>
      <c r="I725" s="31" t="s">
        <v>1365</v>
      </c>
      <c r="J725" s="82" t="str">
        <f t="shared" si="34"/>
        <v>Y</v>
      </c>
      <c r="K725" s="34"/>
      <c r="L725" s="34"/>
      <c r="M725" s="34"/>
      <c r="N725" s="34"/>
      <c r="O725" s="34"/>
      <c r="P725" s="34">
        <v>308</v>
      </c>
      <c r="Q725" s="34" t="s">
        <v>171</v>
      </c>
      <c r="R725" s="34" t="s">
        <v>270</v>
      </c>
      <c r="S725" s="34" t="s">
        <v>158</v>
      </c>
      <c r="T725" s="34" t="s">
        <v>270</v>
      </c>
      <c r="U725" s="34" t="s">
        <v>158</v>
      </c>
      <c r="V725" s="2" t="str">
        <f t="shared" si="35"/>
        <v>('SY_B_B',NULL,'SY_B_B_01','2022','01','01','백색 EPS ','백색 EPS ','Y','N','N','N','N','N','308','Y','SYSTEM',NOW(),'SYSTEM',NOW()),</v>
      </c>
    </row>
    <row r="726" spans="1:22" s="26" customFormat="1" x14ac:dyDescent="0.35">
      <c r="A726" s="34">
        <v>92</v>
      </c>
      <c r="B726" s="11" t="s">
        <v>1508</v>
      </c>
      <c r="C726" s="2"/>
      <c r="D726" s="11" t="s">
        <v>1514</v>
      </c>
      <c r="E726" s="34">
        <v>2022</v>
      </c>
      <c r="F726" s="11" t="s">
        <v>1952</v>
      </c>
      <c r="G726" s="82" t="str">
        <f t="shared" si="33"/>
        <v>02</v>
      </c>
      <c r="H726" s="31" t="s">
        <v>1366</v>
      </c>
      <c r="I726" s="31" t="s">
        <v>1366</v>
      </c>
      <c r="J726" s="82" t="str">
        <f t="shared" si="34"/>
        <v>Y</v>
      </c>
      <c r="K726" s="34"/>
      <c r="L726" s="34"/>
      <c r="M726" s="34"/>
      <c r="N726" s="34"/>
      <c r="O726" s="34"/>
      <c r="P726" s="34">
        <v>309</v>
      </c>
      <c r="Q726" s="34" t="s">
        <v>171</v>
      </c>
      <c r="R726" s="34" t="s">
        <v>270</v>
      </c>
      <c r="S726" s="34" t="s">
        <v>158</v>
      </c>
      <c r="T726" s="34" t="s">
        <v>270</v>
      </c>
      <c r="U726" s="34" t="s">
        <v>158</v>
      </c>
      <c r="V726" s="2" t="str">
        <f t="shared" si="35"/>
        <v>('SY_B_B',NULL,'SY_B_B_02','2022','01','02','백색 EPE','백색 EPE','Y','N','N','N','N','N','309','Y','SYSTEM',NOW(),'SYSTEM',NOW()),</v>
      </c>
    </row>
    <row r="727" spans="1:22" s="26" customFormat="1" x14ac:dyDescent="0.35">
      <c r="A727" s="34">
        <v>93</v>
      </c>
      <c r="B727" s="11" t="s">
        <v>1508</v>
      </c>
      <c r="C727" s="2"/>
      <c r="D727" s="11" t="s">
        <v>1515</v>
      </c>
      <c r="E727" s="34">
        <v>2022</v>
      </c>
      <c r="F727" s="11" t="s">
        <v>1952</v>
      </c>
      <c r="G727" s="82" t="str">
        <f t="shared" si="33"/>
        <v>03</v>
      </c>
      <c r="H727" s="31" t="s">
        <v>1367</v>
      </c>
      <c r="I727" s="31" t="s">
        <v>1367</v>
      </c>
      <c r="J727" s="82" t="str">
        <f t="shared" si="34"/>
        <v>Y</v>
      </c>
      <c r="K727" s="34"/>
      <c r="L727" s="34"/>
      <c r="M727" s="34"/>
      <c r="N727" s="34"/>
      <c r="O727" s="34"/>
      <c r="P727" s="34">
        <v>310</v>
      </c>
      <c r="Q727" s="34" t="s">
        <v>171</v>
      </c>
      <c r="R727" s="34" t="s">
        <v>270</v>
      </c>
      <c r="S727" s="34" t="s">
        <v>158</v>
      </c>
      <c r="T727" s="34" t="s">
        <v>270</v>
      </c>
      <c r="U727" s="34" t="s">
        <v>158</v>
      </c>
      <c r="V727" s="2" t="str">
        <f t="shared" si="35"/>
        <v>('SY_B_B',NULL,'SY_B_B_03','2022','01','03','백색 EPP','백색 EPP','Y','N','N','N','N','N','310','Y','SYSTEM',NOW(),'SYSTEM',NOW()),</v>
      </c>
    </row>
    <row r="728" spans="1:22" s="26" customFormat="1" x14ac:dyDescent="0.35">
      <c r="A728" s="34">
        <v>94</v>
      </c>
      <c r="B728" s="11" t="s">
        <v>1508</v>
      </c>
      <c r="C728" s="2"/>
      <c r="D728" s="11" t="s">
        <v>1516</v>
      </c>
      <c r="E728" s="34">
        <v>2022</v>
      </c>
      <c r="F728" s="11" t="s">
        <v>1952</v>
      </c>
      <c r="G728" s="82" t="str">
        <f t="shared" si="33"/>
        <v>04</v>
      </c>
      <c r="H728" s="31" t="s">
        <v>1368</v>
      </c>
      <c r="I728" s="31" t="s">
        <v>1368</v>
      </c>
      <c r="J728" s="82" t="str">
        <f t="shared" si="34"/>
        <v>Y</v>
      </c>
      <c r="K728" s="34"/>
      <c r="L728" s="34"/>
      <c r="M728" s="34"/>
      <c r="N728" s="34"/>
      <c r="O728" s="34"/>
      <c r="P728" s="34">
        <v>311</v>
      </c>
      <c r="Q728" s="34" t="s">
        <v>171</v>
      </c>
      <c r="R728" s="34" t="s">
        <v>270</v>
      </c>
      <c r="S728" s="34" t="s">
        <v>158</v>
      </c>
      <c r="T728" s="34" t="s">
        <v>270</v>
      </c>
      <c r="U728" s="34" t="s">
        <v>158</v>
      </c>
      <c r="V728" s="2" t="str">
        <f t="shared" si="35"/>
        <v>('SY_B_B',NULL,'SY_B_B_04','2022','01','04','기타 단일재질 백색','기타 단일재질 백색','Y','N','N','N','N','N','311','Y','SYSTEM',NOW(),'SYSTEM',NOW()),</v>
      </c>
    </row>
    <row r="729" spans="1:22" s="26" customFormat="1" x14ac:dyDescent="0.35">
      <c r="A729" s="34">
        <v>95</v>
      </c>
      <c r="B729" s="11" t="s">
        <v>1509</v>
      </c>
      <c r="C729" s="2"/>
      <c r="D729" s="11" t="s">
        <v>1512</v>
      </c>
      <c r="E729" s="34">
        <v>2022</v>
      </c>
      <c r="F729" s="11" t="s">
        <v>1952</v>
      </c>
      <c r="G729" s="82" t="str">
        <f t="shared" si="33"/>
        <v>01</v>
      </c>
      <c r="H729" s="31" t="s">
        <v>1369</v>
      </c>
      <c r="I729" s="31" t="s">
        <v>1369</v>
      </c>
      <c r="J729" s="82" t="str">
        <f t="shared" si="34"/>
        <v>Y</v>
      </c>
      <c r="K729" s="34"/>
      <c r="L729" s="34"/>
      <c r="M729" s="34"/>
      <c r="N729" s="34"/>
      <c r="O729" s="34"/>
      <c r="P729" s="34">
        <v>312</v>
      </c>
      <c r="Q729" s="34" t="s">
        <v>171</v>
      </c>
      <c r="R729" s="34" t="s">
        <v>270</v>
      </c>
      <c r="S729" s="34" t="s">
        <v>158</v>
      </c>
      <c r="T729" s="34" t="s">
        <v>270</v>
      </c>
      <c r="U729" s="34" t="s">
        <v>158</v>
      </c>
      <c r="V729" s="2" t="str">
        <f t="shared" si="35"/>
        <v>('SY_B_C',NULL,'SY_B_C_01','2022','01','01','검은색 EPE','검은색 EPE','Y','N','N','N','N','N','312','Y','SYSTEM',NOW(),'SYSTEM',NOW()),</v>
      </c>
    </row>
    <row r="730" spans="1:22" s="26" customFormat="1" x14ac:dyDescent="0.35">
      <c r="A730" s="34">
        <v>96</v>
      </c>
      <c r="B730" s="11" t="s">
        <v>1509</v>
      </c>
      <c r="C730" s="2"/>
      <c r="D730" s="11" t="s">
        <v>1517</v>
      </c>
      <c r="E730" s="34">
        <v>2022</v>
      </c>
      <c r="F730" s="11" t="s">
        <v>1952</v>
      </c>
      <c r="G730" s="82" t="str">
        <f t="shared" si="33"/>
        <v>02</v>
      </c>
      <c r="H730" s="31" t="s">
        <v>1370</v>
      </c>
      <c r="I730" s="31" t="s">
        <v>1370</v>
      </c>
      <c r="J730" s="82" t="str">
        <f t="shared" si="34"/>
        <v>Y</v>
      </c>
      <c r="K730" s="34"/>
      <c r="L730" s="34"/>
      <c r="M730" s="34"/>
      <c r="N730" s="34"/>
      <c r="O730" s="34"/>
      <c r="P730" s="34">
        <v>313</v>
      </c>
      <c r="Q730" s="34" t="s">
        <v>171</v>
      </c>
      <c r="R730" s="34" t="s">
        <v>270</v>
      </c>
      <c r="S730" s="34" t="s">
        <v>158</v>
      </c>
      <c r="T730" s="34" t="s">
        <v>270</v>
      </c>
      <c r="U730" s="34" t="s">
        <v>158</v>
      </c>
      <c r="V730" s="2" t="str">
        <f t="shared" si="35"/>
        <v>('SY_B_C',NULL,'SY_B_C_02','2022','01','02','검은색 EPP','검은색 EPP','Y','N','N','N','N','N','313','Y','SYSTEM',NOW(),'SYSTEM',NOW()),</v>
      </c>
    </row>
    <row r="731" spans="1:22" s="26" customFormat="1" x14ac:dyDescent="0.35">
      <c r="A731" s="34">
        <v>97</v>
      </c>
      <c r="B731" s="11" t="s">
        <v>1509</v>
      </c>
      <c r="C731" s="2"/>
      <c r="D731" s="11" t="s">
        <v>1518</v>
      </c>
      <c r="E731" s="34">
        <v>2022</v>
      </c>
      <c r="F731" s="11" t="s">
        <v>1952</v>
      </c>
      <c r="G731" s="82" t="str">
        <f t="shared" si="33"/>
        <v>03</v>
      </c>
      <c r="H731" s="31" t="s">
        <v>1371</v>
      </c>
      <c r="I731" s="31" t="s">
        <v>1371</v>
      </c>
      <c r="J731" s="82" t="str">
        <f t="shared" si="34"/>
        <v>Y</v>
      </c>
      <c r="K731" s="34"/>
      <c r="L731" s="82" t="s">
        <v>1954</v>
      </c>
      <c r="M731" s="34"/>
      <c r="N731" s="34"/>
      <c r="O731" s="34"/>
      <c r="P731" s="34">
        <v>314</v>
      </c>
      <c r="Q731" s="34" t="s">
        <v>171</v>
      </c>
      <c r="R731" s="34" t="s">
        <v>270</v>
      </c>
      <c r="S731" s="34" t="s">
        <v>158</v>
      </c>
      <c r="T731" s="34" t="s">
        <v>270</v>
      </c>
      <c r="U731" s="34" t="s">
        <v>158</v>
      </c>
      <c r="V731" s="2" t="str">
        <f t="shared" si="35"/>
        <v>('SY_B_C',NULL,'SY_B_C_03','2022','01','03','복합재질 구조(기타 재질과의 조합 포함)로서 분리 가능한 경우','복합재질 구조(기타 재질과의 조합 포함)로서 분리 가능한 경우','Y','N','Y','N','N','N','314','Y','SYSTEM',NOW(),'SYSTEM',NOW()),</v>
      </c>
    </row>
    <row r="732" spans="1:22" s="26" customFormat="1" x14ac:dyDescent="0.35">
      <c r="A732" s="34">
        <v>98</v>
      </c>
      <c r="B732" s="11" t="s">
        <v>1510</v>
      </c>
      <c r="C732" s="2"/>
      <c r="D732" s="11" t="s">
        <v>1513</v>
      </c>
      <c r="E732" s="34">
        <v>2022</v>
      </c>
      <c r="F732" s="11" t="s">
        <v>1952</v>
      </c>
      <c r="G732" s="82" t="str">
        <f t="shared" si="33"/>
        <v>01</v>
      </c>
      <c r="H732" s="31" t="s">
        <v>1372</v>
      </c>
      <c r="I732" s="31" t="s">
        <v>1372</v>
      </c>
      <c r="J732" s="82" t="str">
        <f t="shared" si="34"/>
        <v/>
      </c>
      <c r="K732" s="34"/>
      <c r="L732" s="34"/>
      <c r="M732" s="34"/>
      <c r="N732" s="34"/>
      <c r="O732" s="34"/>
      <c r="P732" s="34">
        <v>315</v>
      </c>
      <c r="Q732" s="34" t="s">
        <v>171</v>
      </c>
      <c r="R732" s="34" t="s">
        <v>270</v>
      </c>
      <c r="S732" s="34" t="s">
        <v>158</v>
      </c>
      <c r="T732" s="34" t="s">
        <v>270</v>
      </c>
      <c r="U732" s="34" t="s">
        <v>158</v>
      </c>
      <c r="V732" s="2" t="str">
        <f t="shared" si="35"/>
        <v>('SY_B_D',NULL,'SY_B_D_01','2022','01','01','복합재질 구조(기타 재질과의 조합 포함)로서 분리 불가능한 경우','복합재질 구조(기타 재질과의 조합 포함)로서 분리 불가능한 경우','N','N','N','N','N','N','315','Y','SYSTEM',NOW(),'SYSTEM',NOW()),</v>
      </c>
    </row>
    <row r="733" spans="1:22" s="26" customFormat="1" x14ac:dyDescent="0.35">
      <c r="A733" s="34">
        <v>99</v>
      </c>
      <c r="B733" s="11" t="s">
        <v>1510</v>
      </c>
      <c r="C733" s="2"/>
      <c r="D733" s="11" t="s">
        <v>1519</v>
      </c>
      <c r="E733" s="34">
        <v>2022</v>
      </c>
      <c r="F733" s="11" t="s">
        <v>1952</v>
      </c>
      <c r="G733" s="82" t="str">
        <f t="shared" si="33"/>
        <v>02</v>
      </c>
      <c r="H733" s="31" t="s">
        <v>1373</v>
      </c>
      <c r="I733" s="31" t="s">
        <v>1373</v>
      </c>
      <c r="J733" s="82" t="str">
        <f t="shared" si="34"/>
        <v/>
      </c>
      <c r="K733" s="34"/>
      <c r="L733" s="34"/>
      <c r="M733" s="34"/>
      <c r="N733" s="34"/>
      <c r="O733" s="34"/>
      <c r="P733" s="34">
        <v>316</v>
      </c>
      <c r="Q733" s="34" t="s">
        <v>171</v>
      </c>
      <c r="R733" s="34" t="s">
        <v>270</v>
      </c>
      <c r="S733" s="34" t="s">
        <v>158</v>
      </c>
      <c r="T733" s="34" t="s">
        <v>270</v>
      </c>
      <c r="U733" s="34" t="s">
        <v>158</v>
      </c>
      <c r="V733" s="2" t="str">
        <f t="shared" si="35"/>
        <v>('SY_B_D',NULL,'SY_B_D_02','2022','01','02','백색 이외의 색상(재질, 색상 구분 불필요)','백색 이외의 색상(재질, 색상 구분 불필요)','N','N','N','N','N','N','316','Y','SYSTEM',NOW(),'SYSTEM',NOW()),</v>
      </c>
    </row>
    <row r="734" spans="1:22" s="26" customFormat="1" x14ac:dyDescent="0.35">
      <c r="A734" s="34">
        <v>100</v>
      </c>
      <c r="B734" s="11" t="s">
        <v>1364</v>
      </c>
      <c r="C734" s="2"/>
      <c r="D734" s="11" t="s">
        <v>1507</v>
      </c>
      <c r="E734" s="34">
        <v>2022</v>
      </c>
      <c r="F734" s="11" t="s">
        <v>1952</v>
      </c>
      <c r="G734" s="82" t="str">
        <f t="shared" si="33"/>
        <v>04</v>
      </c>
      <c r="H734" s="31" t="s">
        <v>1374</v>
      </c>
      <c r="I734" s="31" t="s">
        <v>1374</v>
      </c>
      <c r="J734" s="82" t="str">
        <f t="shared" si="34"/>
        <v/>
      </c>
      <c r="K734" s="34"/>
      <c r="L734" s="34"/>
      <c r="M734" s="34"/>
      <c r="N734" s="34"/>
      <c r="O734" s="34"/>
      <c r="P734" s="34">
        <v>317</v>
      </c>
      <c r="Q734" s="34" t="s">
        <v>171</v>
      </c>
      <c r="R734" s="34" t="s">
        <v>270</v>
      </c>
      <c r="S734" s="34" t="s">
        <v>158</v>
      </c>
      <c r="T734" s="34" t="s">
        <v>270</v>
      </c>
      <c r="U734" s="34" t="s">
        <v>158</v>
      </c>
      <c r="V734" s="2" t="str">
        <f t="shared" si="35"/>
        <v>('SY',NULL,'SY_C','2022','01','04','라벨, 마개및잡자재','라벨, 마개및잡자재','N','N','N','N','N','N','317','Y','SYSTEM',NOW(),'SYSTEM',NOW()),</v>
      </c>
    </row>
    <row r="735" spans="1:22" s="26" customFormat="1" x14ac:dyDescent="0.35">
      <c r="A735" s="34">
        <v>101</v>
      </c>
      <c r="B735" s="11" t="s">
        <v>1507</v>
      </c>
      <c r="C735" s="2"/>
      <c r="D735" s="11" t="s">
        <v>1520</v>
      </c>
      <c r="E735" s="34">
        <v>2022</v>
      </c>
      <c r="F735" s="11" t="s">
        <v>1952</v>
      </c>
      <c r="G735" s="82" t="str">
        <f t="shared" si="33"/>
        <v>B</v>
      </c>
      <c r="H735" s="31" t="s">
        <v>1341</v>
      </c>
      <c r="I735" s="31" t="s">
        <v>1281</v>
      </c>
      <c r="J735" s="82" t="str">
        <f t="shared" si="34"/>
        <v/>
      </c>
      <c r="K735" s="34"/>
      <c r="L735" s="34"/>
      <c r="M735" s="34"/>
      <c r="N735" s="34"/>
      <c r="O735" s="34"/>
      <c r="P735" s="34">
        <v>318</v>
      </c>
      <c r="Q735" s="34" t="s">
        <v>171</v>
      </c>
      <c r="R735" s="34" t="s">
        <v>270</v>
      </c>
      <c r="S735" s="34" t="s">
        <v>158</v>
      </c>
      <c r="T735" s="34" t="s">
        <v>270</v>
      </c>
      <c r="U735" s="34" t="s">
        <v>158</v>
      </c>
      <c r="V735" s="2" t="str">
        <f t="shared" si="35"/>
        <v>('SY_C',NULL,'SY_C_B','2022','01','B','우수','우수','N','N','N','N','N','N','318','Y','SYSTEM',NOW(),'SYSTEM',NOW()),</v>
      </c>
    </row>
    <row r="736" spans="1:22" s="26" customFormat="1" x14ac:dyDescent="0.35">
      <c r="A736" s="34">
        <v>102</v>
      </c>
      <c r="B736" s="11" t="s">
        <v>1507</v>
      </c>
      <c r="C736" s="2"/>
      <c r="D736" s="11" t="s">
        <v>1521</v>
      </c>
      <c r="E736" s="34">
        <v>2022</v>
      </c>
      <c r="F736" s="11" t="s">
        <v>1952</v>
      </c>
      <c r="G736" s="82" t="str">
        <f t="shared" si="33"/>
        <v>C</v>
      </c>
      <c r="H736" s="31" t="s">
        <v>1345</v>
      </c>
      <c r="I736" s="31" t="s">
        <v>1285</v>
      </c>
      <c r="J736" s="82" t="str">
        <f t="shared" si="34"/>
        <v/>
      </c>
      <c r="K736" s="34"/>
      <c r="L736" s="34"/>
      <c r="M736" s="34"/>
      <c r="N736" s="34"/>
      <c r="O736" s="34"/>
      <c r="P736" s="34">
        <v>319</v>
      </c>
      <c r="Q736" s="34" t="s">
        <v>171</v>
      </c>
      <c r="R736" s="34" t="s">
        <v>270</v>
      </c>
      <c r="S736" s="34" t="s">
        <v>158</v>
      </c>
      <c r="T736" s="34" t="s">
        <v>270</v>
      </c>
      <c r="U736" s="34" t="s">
        <v>158</v>
      </c>
      <c r="V736" s="2" t="str">
        <f t="shared" si="35"/>
        <v>('SY_C',NULL,'SY_C_C','2022','01','C','보통','보통','N','N','N','N','N','N','319','Y','SYSTEM',NOW(),'SYSTEM',NOW()),</v>
      </c>
    </row>
    <row r="737" spans="1:22" s="26" customFormat="1" x14ac:dyDescent="0.35">
      <c r="A737" s="34">
        <v>103</v>
      </c>
      <c r="B737" s="11" t="s">
        <v>1507</v>
      </c>
      <c r="C737" s="2"/>
      <c r="D737" s="11" t="s">
        <v>1522</v>
      </c>
      <c r="E737" s="34">
        <v>2022</v>
      </c>
      <c r="F737" s="11" t="s">
        <v>1952</v>
      </c>
      <c r="G737" s="82" t="str">
        <f t="shared" si="33"/>
        <v>D</v>
      </c>
      <c r="H737" s="31" t="s">
        <v>1343</v>
      </c>
      <c r="I737" s="31" t="s">
        <v>1282</v>
      </c>
      <c r="J737" s="82" t="str">
        <f t="shared" si="34"/>
        <v/>
      </c>
      <c r="K737" s="34"/>
      <c r="L737" s="34"/>
      <c r="M737" s="34"/>
      <c r="N737" s="34"/>
      <c r="O737" s="34"/>
      <c r="P737" s="34">
        <v>320</v>
      </c>
      <c r="Q737" s="34" t="s">
        <v>171</v>
      </c>
      <c r="R737" s="34" t="s">
        <v>270</v>
      </c>
      <c r="S737" s="34" t="s">
        <v>158</v>
      </c>
      <c r="T737" s="34" t="s">
        <v>270</v>
      </c>
      <c r="U737" s="34" t="s">
        <v>158</v>
      </c>
      <c r="V737" s="2" t="str">
        <f t="shared" si="35"/>
        <v>('SY_C',NULL,'SY_C_D','2022','01','D','어려움','어려움','N','N','N','N','N','N','320','Y','SYSTEM',NOW(),'SYSTEM',NOW()),</v>
      </c>
    </row>
    <row r="738" spans="1:22" s="26" customFormat="1" x14ac:dyDescent="0.35">
      <c r="A738" s="34">
        <v>104</v>
      </c>
      <c r="B738" s="11" t="s">
        <v>1520</v>
      </c>
      <c r="C738" s="2"/>
      <c r="D738" s="11" t="s">
        <v>1523</v>
      </c>
      <c r="E738" s="34">
        <v>2022</v>
      </c>
      <c r="F738" s="11" t="s">
        <v>1952</v>
      </c>
      <c r="G738" s="82" t="str">
        <f t="shared" si="33"/>
        <v>01</v>
      </c>
      <c r="H738" s="31" t="s">
        <v>871</v>
      </c>
      <c r="I738" s="31" t="s">
        <v>871</v>
      </c>
      <c r="J738" s="82" t="str">
        <f t="shared" si="34"/>
        <v>Y</v>
      </c>
      <c r="K738" s="34"/>
      <c r="L738" s="82" t="s">
        <v>1954</v>
      </c>
      <c r="M738" s="34"/>
      <c r="N738" s="34"/>
      <c r="O738" s="34"/>
      <c r="P738" s="34">
        <v>321</v>
      </c>
      <c r="Q738" s="34" t="s">
        <v>171</v>
      </c>
      <c r="R738" s="34" t="s">
        <v>270</v>
      </c>
      <c r="S738" s="34" t="s">
        <v>158</v>
      </c>
      <c r="T738" s="34" t="s">
        <v>270</v>
      </c>
      <c r="U738" s="34" t="s">
        <v>158</v>
      </c>
      <c r="V738" s="2" t="str">
        <f t="shared" si="35"/>
        <v>('SY_C_B',NULL,'SY_C_B_01','2022','01','01','미사용','미사용','Y','N','Y','N','N','N','321','Y','SYSTEM',NOW(),'SYSTEM',NOW()),</v>
      </c>
    </row>
    <row r="739" spans="1:22" s="26" customFormat="1" x14ac:dyDescent="0.35">
      <c r="A739" s="34">
        <v>105</v>
      </c>
      <c r="B739" s="11" t="s">
        <v>1520</v>
      </c>
      <c r="C739" s="2"/>
      <c r="D739" s="11" t="s">
        <v>1526</v>
      </c>
      <c r="E739" s="34">
        <v>2022</v>
      </c>
      <c r="F739" s="11" t="s">
        <v>1952</v>
      </c>
      <c r="G739" s="82" t="str">
        <f t="shared" si="33"/>
        <v>02</v>
      </c>
      <c r="H739" s="31" t="s">
        <v>1352</v>
      </c>
      <c r="I739" s="31" t="s">
        <v>1352</v>
      </c>
      <c r="J739" s="82" t="str">
        <f t="shared" si="34"/>
        <v>Y</v>
      </c>
      <c r="K739" s="34"/>
      <c r="L739" s="34"/>
      <c r="M739" s="34"/>
      <c r="N739" s="34"/>
      <c r="O739" s="34"/>
      <c r="P739" s="34">
        <v>322</v>
      </c>
      <c r="Q739" s="34" t="s">
        <v>171</v>
      </c>
      <c r="R739" s="34" t="s">
        <v>270</v>
      </c>
      <c r="S739" s="34" t="s">
        <v>158</v>
      </c>
      <c r="T739" s="34" t="s">
        <v>270</v>
      </c>
      <c r="U739" s="34" t="s">
        <v>158</v>
      </c>
      <c r="V739" s="2" t="str">
        <f t="shared" si="35"/>
        <v>('SY_C_B',NULL,'SY_C_B_02','2022','01','02','몸체와 동일한 재질','몸체와 동일한 재질','Y','N','N','N','N','N','322','Y','SYSTEM',NOW(),'SYSTEM',NOW()),</v>
      </c>
    </row>
    <row r="740" spans="1:22" s="26" customFormat="1" x14ac:dyDescent="0.35">
      <c r="A740" s="34">
        <v>106</v>
      </c>
      <c r="B740" s="11" t="s">
        <v>1520</v>
      </c>
      <c r="C740" s="2"/>
      <c r="D740" s="11" t="s">
        <v>1527</v>
      </c>
      <c r="E740" s="34">
        <v>2022</v>
      </c>
      <c r="F740" s="11" t="s">
        <v>1952</v>
      </c>
      <c r="G740" s="82" t="str">
        <f t="shared" si="33"/>
        <v>03</v>
      </c>
      <c r="H740" s="31" t="s">
        <v>1375</v>
      </c>
      <c r="I740" s="31" t="s">
        <v>1375</v>
      </c>
      <c r="J740" s="82" t="str">
        <f t="shared" si="34"/>
        <v>Y</v>
      </c>
      <c r="K740" s="34"/>
      <c r="L740" s="82" t="s">
        <v>1954</v>
      </c>
      <c r="M740" s="34"/>
      <c r="N740" s="34"/>
      <c r="O740" s="34"/>
      <c r="P740" s="34">
        <v>323</v>
      </c>
      <c r="Q740" s="34" t="s">
        <v>171</v>
      </c>
      <c r="R740" s="34" t="s">
        <v>270</v>
      </c>
      <c r="S740" s="34" t="s">
        <v>158</v>
      </c>
      <c r="T740" s="34" t="s">
        <v>270</v>
      </c>
      <c r="U740" s="34" t="s">
        <v>158</v>
      </c>
      <c r="V740" s="2" t="str">
        <f t="shared" si="35"/>
        <v>('SY_C_B',NULL,'SY_C_B_03','2022','01','03','직접 인쇄(부분인쇄)','직접 인쇄(부분인쇄)','Y','N','Y','N','N','N','323','Y','SYSTEM',NOW(),'SYSTEM',NOW()),</v>
      </c>
    </row>
    <row r="741" spans="1:22" s="26" customFormat="1" x14ac:dyDescent="0.35">
      <c r="A741" s="34">
        <v>107</v>
      </c>
      <c r="B741" s="11" t="s">
        <v>1521</v>
      </c>
      <c r="C741" s="2"/>
      <c r="D741" s="11" t="s">
        <v>1524</v>
      </c>
      <c r="E741" s="34">
        <v>2022</v>
      </c>
      <c r="F741" s="11" t="s">
        <v>1952</v>
      </c>
      <c r="G741" s="82" t="str">
        <f t="shared" si="33"/>
        <v>01</v>
      </c>
      <c r="H741" s="31" t="s">
        <v>1376</v>
      </c>
      <c r="I741" s="31" t="s">
        <v>1376</v>
      </c>
      <c r="J741" s="82" t="str">
        <f t="shared" si="34"/>
        <v>Y</v>
      </c>
      <c r="K741" s="34"/>
      <c r="L741" s="82" t="s">
        <v>1954</v>
      </c>
      <c r="M741" s="34"/>
      <c r="N741" s="34"/>
      <c r="O741" s="34"/>
      <c r="P741" s="34">
        <v>324</v>
      </c>
      <c r="Q741" s="34" t="s">
        <v>171</v>
      </c>
      <c r="R741" s="34" t="s">
        <v>270</v>
      </c>
      <c r="S741" s="34" t="s">
        <v>158</v>
      </c>
      <c r="T741" s="34" t="s">
        <v>270</v>
      </c>
      <c r="U741" s="34" t="s">
        <v>158</v>
      </c>
      <c r="V741" s="2" t="str">
        <f t="shared" si="35"/>
        <v>('SY_C_C',NULL,'SY_C_C_01','2022','01','01','몸체와 다른 재질로서 몸체와 분리가 가능(라벨, 마개, 잡자재, 재질 구분불필요)','몸체와 다른 재질로서 몸체와 분리가 가능(라벨, 마개, 잡자재, 재질 구분불필요)','Y','N','Y','N','N','N','324','Y','SYSTEM',NOW(),'SYSTEM',NOW()),</v>
      </c>
    </row>
    <row r="742" spans="1:22" s="26" customFormat="1" x14ac:dyDescent="0.35">
      <c r="A742" s="34">
        <v>108</v>
      </c>
      <c r="B742" s="11" t="s">
        <v>1522</v>
      </c>
      <c r="C742" s="2"/>
      <c r="D742" s="11" t="s">
        <v>1525</v>
      </c>
      <c r="E742" s="34">
        <v>2022</v>
      </c>
      <c r="F742" s="11" t="s">
        <v>1952</v>
      </c>
      <c r="G742" s="82" t="str">
        <f t="shared" si="33"/>
        <v>01</v>
      </c>
      <c r="H742" s="31" t="s">
        <v>1350</v>
      </c>
      <c r="I742" s="31" t="s">
        <v>1350</v>
      </c>
      <c r="J742" s="82" t="str">
        <f t="shared" si="34"/>
        <v/>
      </c>
      <c r="K742" s="34"/>
      <c r="L742" s="34"/>
      <c r="M742" s="34"/>
      <c r="N742" s="34"/>
      <c r="O742" s="34"/>
      <c r="P742" s="34">
        <v>325</v>
      </c>
      <c r="Q742" s="34" t="s">
        <v>171</v>
      </c>
      <c r="R742" s="34" t="s">
        <v>270</v>
      </c>
      <c r="S742" s="34" t="s">
        <v>158</v>
      </c>
      <c r="T742" s="34" t="s">
        <v>270</v>
      </c>
      <c r="U742" s="34" t="s">
        <v>158</v>
      </c>
      <c r="V742" s="2" t="str">
        <f t="shared" si="35"/>
        <v>('SY_C_D',NULL,'SY_C_D_01','2022','01','01','몸체에 직접 인쇄','몸체에 직접 인쇄','N','N','N','N','N','N','325','Y','SYSTEM',NOW(),'SYSTEM',NOW()),</v>
      </c>
    </row>
    <row r="743" spans="1:22" s="26" customFormat="1" x14ac:dyDescent="0.35">
      <c r="A743" s="34">
        <v>109</v>
      </c>
      <c r="B743" s="11" t="s">
        <v>1522</v>
      </c>
      <c r="C743" s="2"/>
      <c r="D743" s="11" t="s">
        <v>1528</v>
      </c>
      <c r="E743" s="34">
        <v>2022</v>
      </c>
      <c r="F743" s="11" t="s">
        <v>1952</v>
      </c>
      <c r="G743" s="82" t="str">
        <f t="shared" si="33"/>
        <v>02</v>
      </c>
      <c r="H743" s="31" t="s">
        <v>1377</v>
      </c>
      <c r="I743" s="31" t="s">
        <v>1377</v>
      </c>
      <c r="J743" s="82" t="str">
        <f t="shared" si="34"/>
        <v/>
      </c>
      <c r="K743" s="34"/>
      <c r="L743" s="34"/>
      <c r="M743" s="34"/>
      <c r="N743" s="34"/>
      <c r="O743" s="34"/>
      <c r="P743" s="34">
        <v>326</v>
      </c>
      <c r="Q743" s="34" t="s">
        <v>171</v>
      </c>
      <c r="R743" s="34" t="s">
        <v>270</v>
      </c>
      <c r="S743" s="34" t="s">
        <v>158</v>
      </c>
      <c r="T743" s="34" t="s">
        <v>270</v>
      </c>
      <c r="U743" s="34" t="s">
        <v>158</v>
      </c>
      <c r="V743" s="2" t="str">
        <f t="shared" si="35"/>
        <v>('SY_C_D',NULL,'SY_C_D_02','2022','01','02','몸체와 다른 재질의 라벨로서 몸체와 분리 불가능 (재질구분 불필요)','몸체와 다른 재질의 라벨로서 몸체와 분리 불가능 (재질구분 불필요)','N','N','N','N','N','N','326','Y','SYSTEM',NOW(),'SYSTEM',NOW()),</v>
      </c>
    </row>
    <row r="744" spans="1:22" s="26" customFormat="1" x14ac:dyDescent="0.35">
      <c r="A744" s="34">
        <v>110</v>
      </c>
      <c r="B744" s="11" t="s">
        <v>1522</v>
      </c>
      <c r="C744" s="2"/>
      <c r="D744" s="11" t="s">
        <v>1529</v>
      </c>
      <c r="E744" s="34">
        <v>2022</v>
      </c>
      <c r="F744" s="11" t="s">
        <v>1952</v>
      </c>
      <c r="G744" s="82" t="str">
        <f t="shared" si="33"/>
        <v>03</v>
      </c>
      <c r="H744" s="31" t="s">
        <v>1378</v>
      </c>
      <c r="I744" s="31" t="s">
        <v>1378</v>
      </c>
      <c r="J744" s="82" t="str">
        <f t="shared" si="34"/>
        <v/>
      </c>
      <c r="K744" s="34"/>
      <c r="L744" s="34"/>
      <c r="M744" s="34"/>
      <c r="N744" s="34"/>
      <c r="O744" s="34"/>
      <c r="P744" s="34">
        <v>327</v>
      </c>
      <c r="Q744" s="34" t="s">
        <v>171</v>
      </c>
      <c r="R744" s="34" t="s">
        <v>270</v>
      </c>
      <c r="S744" s="34" t="s">
        <v>158</v>
      </c>
      <c r="T744" s="34" t="s">
        <v>270</v>
      </c>
      <c r="U744" s="34" t="s">
        <v>158</v>
      </c>
      <c r="V744" s="2" t="str">
        <f t="shared" si="35"/>
        <v>('SY_C_D',NULL,'SY_C_D_03','2022','01','03','PVC계열의 재질','PVC계열의 재질','N','N','N','N','N','N','327','Y','SYSTEM',NOW(),'SYSTEM',NOW()),</v>
      </c>
    </row>
    <row r="745" spans="1:22" s="26" customFormat="1" x14ac:dyDescent="0.35">
      <c r="A745" s="34">
        <v>111</v>
      </c>
      <c r="B745" s="34" t="s">
        <v>1291</v>
      </c>
      <c r="C745" s="2"/>
      <c r="D745" s="11" t="s">
        <v>1380</v>
      </c>
      <c r="E745" s="34">
        <v>2022</v>
      </c>
      <c r="F745" s="11" t="s">
        <v>1952</v>
      </c>
      <c r="G745" s="82" t="str">
        <f t="shared" si="33"/>
        <v>06</v>
      </c>
      <c r="H745" s="31" t="s">
        <v>1379</v>
      </c>
      <c r="I745" s="31" t="s">
        <v>1379</v>
      </c>
      <c r="J745" s="82" t="str">
        <f t="shared" si="34"/>
        <v/>
      </c>
      <c r="K745" s="34"/>
      <c r="L745" s="34"/>
      <c r="M745" s="34"/>
      <c r="N745" s="34"/>
      <c r="O745" s="34"/>
      <c r="P745" s="34">
        <v>328</v>
      </c>
      <c r="Q745" s="34" t="s">
        <v>171</v>
      </c>
      <c r="R745" s="34" t="s">
        <v>270</v>
      </c>
      <c r="S745" s="34" t="s">
        <v>158</v>
      </c>
      <c r="T745" s="34" t="s">
        <v>270</v>
      </c>
      <c r="U745" s="34" t="s">
        <v>158</v>
      </c>
      <c r="V745" s="2" t="str">
        <f t="shared" si="35"/>
        <v>('GROUP_ID',NULL,'PO','2022','01','06','폴리스티렌페이퍼(PSP)','폴리스티렌페이퍼(PSP)','N','N','N','N','N','N','328','Y','SYSTEM',NOW(),'SYSTEM',NOW()),</v>
      </c>
    </row>
    <row r="746" spans="1:22" s="26" customFormat="1" x14ac:dyDescent="0.35">
      <c r="A746" s="34">
        <v>112</v>
      </c>
      <c r="B746" s="11" t="s">
        <v>1380</v>
      </c>
      <c r="C746" s="2"/>
      <c r="D746" s="11" t="s">
        <v>1474</v>
      </c>
      <c r="E746" s="34">
        <v>2022</v>
      </c>
      <c r="F746" s="11" t="s">
        <v>1952</v>
      </c>
      <c r="G746" s="82" t="str">
        <f t="shared" si="33"/>
        <v>01</v>
      </c>
      <c r="H746" s="31" t="s">
        <v>1338</v>
      </c>
      <c r="I746" s="31" t="s">
        <v>1338</v>
      </c>
      <c r="J746" s="82" t="str">
        <f t="shared" si="34"/>
        <v/>
      </c>
      <c r="K746" s="34"/>
      <c r="L746" s="34"/>
      <c r="M746" s="34"/>
      <c r="N746" s="34"/>
      <c r="O746" s="34"/>
      <c r="P746" s="34">
        <v>329</v>
      </c>
      <c r="Q746" s="34" t="s">
        <v>171</v>
      </c>
      <c r="R746" s="34" t="s">
        <v>270</v>
      </c>
      <c r="S746" s="34" t="s">
        <v>158</v>
      </c>
      <c r="T746" s="34" t="s">
        <v>270</v>
      </c>
      <c r="U746" s="34" t="s">
        <v>158</v>
      </c>
      <c r="V746" s="2" t="str">
        <f t="shared" si="35"/>
        <v>('PO',NULL,'PO_B','2022','01','01','몸체','몸체','N','N','N','N','N','N','329','Y','SYSTEM',NOW(),'SYSTEM',NOW()),</v>
      </c>
    </row>
    <row r="747" spans="1:22" s="26" customFormat="1" x14ac:dyDescent="0.35">
      <c r="A747" s="34">
        <v>113</v>
      </c>
      <c r="B747" s="11" t="s">
        <v>1474</v>
      </c>
      <c r="C747" s="2"/>
      <c r="D747" s="11" t="s">
        <v>1536</v>
      </c>
      <c r="E747" s="34">
        <v>2022</v>
      </c>
      <c r="F747" s="11" t="s">
        <v>1952</v>
      </c>
      <c r="G747" s="82" t="str">
        <f t="shared" si="33"/>
        <v>B</v>
      </c>
      <c r="H747" s="31" t="s">
        <v>1340</v>
      </c>
      <c r="I747" s="31" t="s">
        <v>1340</v>
      </c>
      <c r="J747" s="82" t="str">
        <f t="shared" si="34"/>
        <v/>
      </c>
      <c r="K747" s="34"/>
      <c r="L747" s="34"/>
      <c r="M747" s="34"/>
      <c r="N747" s="34"/>
      <c r="O747" s="34"/>
      <c r="P747" s="34">
        <v>330</v>
      </c>
      <c r="Q747" s="34" t="s">
        <v>171</v>
      </c>
      <c r="R747" s="34" t="s">
        <v>270</v>
      </c>
      <c r="S747" s="34" t="s">
        <v>158</v>
      </c>
      <c r="T747" s="34" t="s">
        <v>270</v>
      </c>
      <c r="U747" s="34" t="s">
        <v>158</v>
      </c>
      <c r="V747" s="2" t="str">
        <f t="shared" si="35"/>
        <v>('PO_B',NULL,'PO_B_B','2022','01','B','우수','우수','N','N','N','N','N','N','330','Y','SYSTEM',NOW(),'SYSTEM',NOW()),</v>
      </c>
    </row>
    <row r="748" spans="1:22" s="26" customFormat="1" x14ac:dyDescent="0.35">
      <c r="A748" s="34">
        <v>114</v>
      </c>
      <c r="B748" s="11" t="s">
        <v>1474</v>
      </c>
      <c r="C748" s="2"/>
      <c r="D748" s="11" t="s">
        <v>1537</v>
      </c>
      <c r="E748" s="34">
        <v>2022</v>
      </c>
      <c r="F748" s="11" t="s">
        <v>1952</v>
      </c>
      <c r="G748" s="82" t="str">
        <f t="shared" si="33"/>
        <v>C</v>
      </c>
      <c r="H748" s="31" t="s">
        <v>1344</v>
      </c>
      <c r="I748" s="31" t="s">
        <v>1344</v>
      </c>
      <c r="J748" s="82" t="str">
        <f t="shared" si="34"/>
        <v/>
      </c>
      <c r="K748" s="34"/>
      <c r="L748" s="34"/>
      <c r="M748" s="34"/>
      <c r="N748" s="34"/>
      <c r="O748" s="34"/>
      <c r="P748" s="34">
        <v>331</v>
      </c>
      <c r="Q748" s="34" t="s">
        <v>171</v>
      </c>
      <c r="R748" s="34" t="s">
        <v>270</v>
      </c>
      <c r="S748" s="34" t="s">
        <v>158</v>
      </c>
      <c r="T748" s="34" t="s">
        <v>270</v>
      </c>
      <c r="U748" s="34" t="s">
        <v>158</v>
      </c>
      <c r="V748" s="2" t="str">
        <f t="shared" si="35"/>
        <v>('PO_B',NULL,'PO_B_C','2022','01','C','보통','보통','N','N','N','N','N','N','331','Y','SYSTEM',NOW(),'SYSTEM',NOW()),</v>
      </c>
    </row>
    <row r="749" spans="1:22" s="26" customFormat="1" x14ac:dyDescent="0.35">
      <c r="A749" s="34">
        <v>115</v>
      </c>
      <c r="B749" s="11" t="s">
        <v>1474</v>
      </c>
      <c r="C749" s="2"/>
      <c r="D749" s="11" t="s">
        <v>1538</v>
      </c>
      <c r="E749" s="34">
        <v>2022</v>
      </c>
      <c r="F749" s="11" t="s">
        <v>1952</v>
      </c>
      <c r="G749" s="82" t="str">
        <f t="shared" si="33"/>
        <v>D</v>
      </c>
      <c r="H749" s="31" t="s">
        <v>1342</v>
      </c>
      <c r="I749" s="31" t="s">
        <v>1342</v>
      </c>
      <c r="J749" s="82" t="str">
        <f t="shared" si="34"/>
        <v/>
      </c>
      <c r="K749" s="34"/>
      <c r="L749" s="34"/>
      <c r="M749" s="34"/>
      <c r="N749" s="34"/>
      <c r="O749" s="34"/>
      <c r="P749" s="34">
        <v>332</v>
      </c>
      <c r="Q749" s="34" t="s">
        <v>171</v>
      </c>
      <c r="R749" s="34" t="s">
        <v>270</v>
      </c>
      <c r="S749" s="34" t="s">
        <v>158</v>
      </c>
      <c r="T749" s="34" t="s">
        <v>270</v>
      </c>
      <c r="U749" s="34" t="s">
        <v>158</v>
      </c>
      <c r="V749" s="2" t="str">
        <f t="shared" si="35"/>
        <v>('PO_B',NULL,'PO_B_D','2022','01','D','어려움','어려움','N','N','N','N','N','N','332','Y','SYSTEM',NOW(),'SYSTEM',NOW()),</v>
      </c>
    </row>
    <row r="750" spans="1:22" s="26" customFormat="1" x14ac:dyDescent="0.35">
      <c r="A750" s="34">
        <v>116</v>
      </c>
      <c r="B750" s="11" t="s">
        <v>1536</v>
      </c>
      <c r="C750" s="2"/>
      <c r="D750" s="11" t="s">
        <v>1539</v>
      </c>
      <c r="E750" s="34">
        <v>2022</v>
      </c>
      <c r="F750" s="11" t="s">
        <v>1952</v>
      </c>
      <c r="G750" s="82" t="str">
        <f t="shared" si="33"/>
        <v>01</v>
      </c>
      <c r="H750" s="31" t="s">
        <v>1381</v>
      </c>
      <c r="I750" s="31" t="s">
        <v>1381</v>
      </c>
      <c r="J750" s="82" t="str">
        <f t="shared" si="34"/>
        <v>Y</v>
      </c>
      <c r="K750" s="34"/>
      <c r="L750" s="34"/>
      <c r="M750" s="34"/>
      <c r="N750" s="34"/>
      <c r="O750" s="34"/>
      <c r="P750" s="34">
        <v>333</v>
      </c>
      <c r="Q750" s="34" t="s">
        <v>171</v>
      </c>
      <c r="R750" s="34" t="s">
        <v>270</v>
      </c>
      <c r="S750" s="34" t="s">
        <v>158</v>
      </c>
      <c r="T750" s="34" t="s">
        <v>270</v>
      </c>
      <c r="U750" s="34" t="s">
        <v>158</v>
      </c>
      <c r="V750" s="2" t="str">
        <f t="shared" si="35"/>
        <v>('PO_B_B',NULL,'PO_B_B_01','2022','01','01','백색 단일재질','백색 단일재질','Y','N','N','N','N','N','333','Y','SYSTEM',NOW(),'SYSTEM',NOW()),</v>
      </c>
    </row>
    <row r="751" spans="1:22" s="26" customFormat="1" x14ac:dyDescent="0.35">
      <c r="A751" s="34">
        <v>117</v>
      </c>
      <c r="B751" s="11" t="s">
        <v>1537</v>
      </c>
      <c r="C751" s="2"/>
      <c r="D751" s="11" t="s">
        <v>1540</v>
      </c>
      <c r="E751" s="34">
        <v>2022</v>
      </c>
      <c r="F751" s="11" t="s">
        <v>1952</v>
      </c>
      <c r="G751" s="82" t="str">
        <f t="shared" si="33"/>
        <v>01</v>
      </c>
      <c r="H751" s="31" t="s">
        <v>1382</v>
      </c>
      <c r="I751" s="31" t="s">
        <v>1382</v>
      </c>
      <c r="J751" s="82" t="str">
        <f t="shared" si="34"/>
        <v>Y</v>
      </c>
      <c r="K751" s="34"/>
      <c r="L751" s="82" t="s">
        <v>1954</v>
      </c>
      <c r="M751" s="34"/>
      <c r="N751" s="34"/>
      <c r="O751" s="34"/>
      <c r="P751" s="34">
        <v>334</v>
      </c>
      <c r="Q751" s="34" t="s">
        <v>171</v>
      </c>
      <c r="R751" s="34" t="s">
        <v>270</v>
      </c>
      <c r="S751" s="34" t="s">
        <v>158</v>
      </c>
      <c r="T751" s="34" t="s">
        <v>270</v>
      </c>
      <c r="U751" s="34" t="s">
        <v>158</v>
      </c>
      <c r="V751" s="2" t="str">
        <f t="shared" si="35"/>
        <v>('PO_B_C',NULL,'PO_B_C_01','2022','01','01','복합재질 구조(기타 재질과의 조합 포함)로서 분리가능한 경우','복합재질 구조(기타 재질과의 조합 포함)로서 분리가능한 경우','Y','N','Y','N','N','N','334','Y','SYSTEM',NOW(),'SYSTEM',NOW()),</v>
      </c>
    </row>
    <row r="752" spans="1:22" s="26" customFormat="1" x14ac:dyDescent="0.35">
      <c r="A752" s="34">
        <v>118</v>
      </c>
      <c r="B752" s="11" t="s">
        <v>1538</v>
      </c>
      <c r="C752" s="2"/>
      <c r="D752" s="11" t="s">
        <v>1541</v>
      </c>
      <c r="E752" s="34">
        <v>2022</v>
      </c>
      <c r="F752" s="11" t="s">
        <v>1952</v>
      </c>
      <c r="G752" s="82" t="str">
        <f t="shared" si="33"/>
        <v>01</v>
      </c>
      <c r="H752" s="31" t="s">
        <v>1372</v>
      </c>
      <c r="I752" s="31" t="s">
        <v>1372</v>
      </c>
      <c r="J752" s="82" t="str">
        <f t="shared" si="34"/>
        <v/>
      </c>
      <c r="K752" s="34"/>
      <c r="L752" s="34"/>
      <c r="M752" s="34"/>
      <c r="N752" s="34"/>
      <c r="O752" s="34"/>
      <c r="P752" s="34">
        <v>335</v>
      </c>
      <c r="Q752" s="34" t="s">
        <v>171</v>
      </c>
      <c r="R752" s="34" t="s">
        <v>270</v>
      </c>
      <c r="S752" s="34" t="s">
        <v>158</v>
      </c>
      <c r="T752" s="34" t="s">
        <v>270</v>
      </c>
      <c r="U752" s="34" t="s">
        <v>158</v>
      </c>
      <c r="V752" s="2" t="str">
        <f t="shared" si="35"/>
        <v>('PO_B_D',NULL,'PO_B_D_01','2022','01','01','복합재질 구조(기타 재질과의 조합 포함)로서 분리 불가능한 경우','복합재질 구조(기타 재질과의 조합 포함)로서 분리 불가능한 경우','N','N','N','N','N','N','335','Y','SYSTEM',NOW(),'SYSTEM',NOW()),</v>
      </c>
    </row>
    <row r="753" spans="1:22" s="26" customFormat="1" x14ac:dyDescent="0.35">
      <c r="A753" s="34">
        <v>119</v>
      </c>
      <c r="B753" s="11" t="s">
        <v>1538</v>
      </c>
      <c r="C753" s="2"/>
      <c r="D753" s="11" t="s">
        <v>1542</v>
      </c>
      <c r="E753" s="34">
        <v>2022</v>
      </c>
      <c r="F753" s="11" t="s">
        <v>1952</v>
      </c>
      <c r="G753" s="82" t="str">
        <f t="shared" si="33"/>
        <v>02</v>
      </c>
      <c r="H753" s="31" t="s">
        <v>1383</v>
      </c>
      <c r="I753" s="31" t="s">
        <v>1383</v>
      </c>
      <c r="J753" s="82" t="str">
        <f t="shared" si="34"/>
        <v/>
      </c>
      <c r="K753" s="34"/>
      <c r="L753" s="34"/>
      <c r="M753" s="34"/>
      <c r="N753" s="34"/>
      <c r="O753" s="34"/>
      <c r="P753" s="34">
        <v>336</v>
      </c>
      <c r="Q753" s="34" t="s">
        <v>171</v>
      </c>
      <c r="R753" s="34" t="s">
        <v>270</v>
      </c>
      <c r="S753" s="34" t="s">
        <v>158</v>
      </c>
      <c r="T753" s="34" t="s">
        <v>270</v>
      </c>
      <c r="U753" s="34" t="s">
        <v>158</v>
      </c>
      <c r="V753" s="2" t="str">
        <f t="shared" si="35"/>
        <v>('PO_B_D',NULL,'PO_B_D_02','2022','01','02','백색 이외의 색상(색상 구분 불필요)','백색 이외의 색상(색상 구분 불필요)','N','N','N','N','N','N','336','Y','SYSTEM',NOW(),'SYSTEM',NOW()),</v>
      </c>
    </row>
    <row r="754" spans="1:22" s="26" customFormat="1" x14ac:dyDescent="0.35">
      <c r="A754" s="34">
        <v>120</v>
      </c>
      <c r="B754" s="11" t="s">
        <v>1380</v>
      </c>
      <c r="C754" s="2"/>
      <c r="D754" s="11" t="s">
        <v>1473</v>
      </c>
      <c r="E754" s="34">
        <v>2022</v>
      </c>
      <c r="F754" s="11" t="s">
        <v>1952</v>
      </c>
      <c r="G754" s="82" t="str">
        <f t="shared" si="33"/>
        <v>04</v>
      </c>
      <c r="H754" s="31" t="s">
        <v>1374</v>
      </c>
      <c r="I754" s="31" t="s">
        <v>1374</v>
      </c>
      <c r="J754" s="82" t="str">
        <f t="shared" si="34"/>
        <v/>
      </c>
      <c r="K754" s="34"/>
      <c r="L754" s="34"/>
      <c r="M754" s="34"/>
      <c r="N754" s="34"/>
      <c r="O754" s="34"/>
      <c r="P754" s="34">
        <v>337</v>
      </c>
      <c r="Q754" s="34" t="s">
        <v>1273</v>
      </c>
      <c r="R754" s="34" t="s">
        <v>1274</v>
      </c>
      <c r="S754" s="34" t="s">
        <v>1275</v>
      </c>
      <c r="T754" s="34" t="s">
        <v>1274</v>
      </c>
      <c r="U754" s="34" t="s">
        <v>1275</v>
      </c>
      <c r="V754" s="2" t="str">
        <f t="shared" si="35"/>
        <v>('PO',NULL,'PO_C','2022','01','04','라벨, 마개및잡자재','라벨, 마개및잡자재','N','N','N','N','N','N','337','Y','SYSTEM',NOW(),'SYSTEM',NOW()),</v>
      </c>
    </row>
    <row r="755" spans="1:22" x14ac:dyDescent="0.35">
      <c r="A755" s="34">
        <v>121</v>
      </c>
      <c r="B755" s="11" t="s">
        <v>1473</v>
      </c>
      <c r="C755" s="2"/>
      <c r="D755" s="11" t="s">
        <v>1543</v>
      </c>
      <c r="E755" s="34">
        <v>2022</v>
      </c>
      <c r="F755" s="11" t="s">
        <v>1952</v>
      </c>
      <c r="G755" s="82" t="str">
        <f t="shared" si="33"/>
        <v>A</v>
      </c>
      <c r="H755" s="31" t="s">
        <v>1384</v>
      </c>
      <c r="I755" s="31" t="s">
        <v>1384</v>
      </c>
      <c r="J755" s="82" t="str">
        <f t="shared" si="34"/>
        <v/>
      </c>
      <c r="K755" s="34"/>
      <c r="L755" s="34"/>
      <c r="M755" s="34"/>
      <c r="N755" s="34"/>
      <c r="O755" s="34"/>
      <c r="P755" s="34">
        <v>338</v>
      </c>
      <c r="Q755" s="34" t="s">
        <v>1273</v>
      </c>
      <c r="R755" s="34" t="s">
        <v>1274</v>
      </c>
      <c r="S755" s="34" t="s">
        <v>1275</v>
      </c>
      <c r="T755" s="34" t="s">
        <v>1274</v>
      </c>
      <c r="U755" s="34" t="s">
        <v>1275</v>
      </c>
      <c r="V755" s="2" t="str">
        <f t="shared" si="35"/>
        <v>('PO_C',NULL,'PO_C_A','2022','01','A','최우수','최우수','N','N','N','N','N','N','338','Y','SYSTEM',NOW(),'SYSTEM',NOW()),</v>
      </c>
    </row>
    <row r="756" spans="1:22" x14ac:dyDescent="0.35">
      <c r="A756" s="34">
        <v>122</v>
      </c>
      <c r="B756" s="11" t="s">
        <v>1473</v>
      </c>
      <c r="C756" s="2"/>
      <c r="D756" s="11" t="s">
        <v>1544</v>
      </c>
      <c r="E756" s="34">
        <v>2022</v>
      </c>
      <c r="F756" s="11" t="s">
        <v>1952</v>
      </c>
      <c r="G756" s="82" t="str">
        <f t="shared" si="33"/>
        <v>B</v>
      </c>
      <c r="H756" s="31" t="s">
        <v>1341</v>
      </c>
      <c r="I756" s="31" t="s">
        <v>1281</v>
      </c>
      <c r="J756" s="82" t="str">
        <f t="shared" si="34"/>
        <v/>
      </c>
      <c r="K756" s="34"/>
      <c r="L756" s="34"/>
      <c r="M756" s="34"/>
      <c r="N756" s="34"/>
      <c r="O756" s="34"/>
      <c r="P756" s="34">
        <v>339</v>
      </c>
      <c r="Q756" s="34" t="s">
        <v>1273</v>
      </c>
      <c r="R756" s="34" t="s">
        <v>1274</v>
      </c>
      <c r="S756" s="34" t="s">
        <v>1275</v>
      </c>
      <c r="T756" s="34" t="s">
        <v>1274</v>
      </c>
      <c r="U756" s="34" t="s">
        <v>1275</v>
      </c>
      <c r="V756" s="2" t="str">
        <f t="shared" si="35"/>
        <v>('PO_C',NULL,'PO_C_B','2022','01','B','우수','우수','N','N','N','N','N','N','339','Y','SYSTEM',NOW(),'SYSTEM',NOW()),</v>
      </c>
    </row>
    <row r="757" spans="1:22" x14ac:dyDescent="0.35">
      <c r="A757" s="34">
        <v>123</v>
      </c>
      <c r="B757" s="11" t="s">
        <v>1473</v>
      </c>
      <c r="C757" s="2"/>
      <c r="D757" s="11" t="s">
        <v>1545</v>
      </c>
      <c r="E757" s="34">
        <v>2022</v>
      </c>
      <c r="F757" s="11" t="s">
        <v>1952</v>
      </c>
      <c r="G757" s="82" t="str">
        <f t="shared" si="33"/>
        <v>C</v>
      </c>
      <c r="H757" s="31" t="s">
        <v>1345</v>
      </c>
      <c r="I757" s="31" t="s">
        <v>1285</v>
      </c>
      <c r="J757" s="82" t="str">
        <f t="shared" si="34"/>
        <v/>
      </c>
      <c r="K757" s="34"/>
      <c r="L757" s="34"/>
      <c r="M757" s="34"/>
      <c r="N757" s="34"/>
      <c r="O757" s="34"/>
      <c r="P757" s="34">
        <v>340</v>
      </c>
      <c r="Q757" s="34" t="s">
        <v>1273</v>
      </c>
      <c r="R757" s="34" t="s">
        <v>1274</v>
      </c>
      <c r="S757" s="34" t="s">
        <v>1275</v>
      </c>
      <c r="T757" s="34" t="s">
        <v>1274</v>
      </c>
      <c r="U757" s="34" t="s">
        <v>1275</v>
      </c>
      <c r="V757" s="2" t="str">
        <f t="shared" si="35"/>
        <v>('PO_C',NULL,'PO_C_C','2022','01','C','보통','보통','N','N','N','N','N','N','340','Y','SYSTEM',NOW(),'SYSTEM',NOW()),</v>
      </c>
    </row>
    <row r="758" spans="1:22" x14ac:dyDescent="0.35">
      <c r="A758" s="34">
        <v>124</v>
      </c>
      <c r="B758" s="11" t="s">
        <v>1473</v>
      </c>
      <c r="C758" s="2"/>
      <c r="D758" s="11" t="s">
        <v>1546</v>
      </c>
      <c r="E758" s="34">
        <v>2022</v>
      </c>
      <c r="F758" s="11" t="s">
        <v>1952</v>
      </c>
      <c r="G758" s="82" t="str">
        <f t="shared" si="33"/>
        <v>D</v>
      </c>
      <c r="H758" s="31" t="s">
        <v>1343</v>
      </c>
      <c r="I758" s="31" t="s">
        <v>1282</v>
      </c>
      <c r="J758" s="82" t="str">
        <f t="shared" si="34"/>
        <v/>
      </c>
      <c r="K758" s="34"/>
      <c r="L758" s="34"/>
      <c r="M758" s="34"/>
      <c r="N758" s="34"/>
      <c r="O758" s="34"/>
      <c r="P758" s="34">
        <v>341</v>
      </c>
      <c r="Q758" s="34" t="s">
        <v>1273</v>
      </c>
      <c r="R758" s="34" t="s">
        <v>1274</v>
      </c>
      <c r="S758" s="34" t="s">
        <v>1275</v>
      </c>
      <c r="T758" s="34" t="s">
        <v>1274</v>
      </c>
      <c r="U758" s="34" t="s">
        <v>1275</v>
      </c>
      <c r="V758" s="2" t="str">
        <f t="shared" si="35"/>
        <v>('PO_C',NULL,'PO_C_D','2022','01','D','어려움','어려움','N','N','N','N','N','N','341','Y','SYSTEM',NOW(),'SYSTEM',NOW()),</v>
      </c>
    </row>
    <row r="759" spans="1:22" x14ac:dyDescent="0.35">
      <c r="A759" s="34">
        <v>125</v>
      </c>
      <c r="B759" s="11" t="s">
        <v>1543</v>
      </c>
      <c r="C759" s="2"/>
      <c r="D759" s="11" t="s">
        <v>1547</v>
      </c>
      <c r="E759" s="34">
        <v>2022</v>
      </c>
      <c r="F759" s="11" t="s">
        <v>1952</v>
      </c>
      <c r="G759" s="82" t="str">
        <f t="shared" si="33"/>
        <v>01</v>
      </c>
      <c r="H759" s="31" t="s">
        <v>871</v>
      </c>
      <c r="I759" s="31" t="s">
        <v>871</v>
      </c>
      <c r="J759" s="82" t="str">
        <f t="shared" si="34"/>
        <v>Y</v>
      </c>
      <c r="K759" s="34"/>
      <c r="L759" s="82" t="s">
        <v>1954</v>
      </c>
      <c r="M759" s="34"/>
      <c r="N759" s="34"/>
      <c r="O759" s="34"/>
      <c r="P759" s="34">
        <v>342</v>
      </c>
      <c r="Q759" s="34" t="s">
        <v>1273</v>
      </c>
      <c r="R759" s="34" t="s">
        <v>1274</v>
      </c>
      <c r="S759" s="34" t="s">
        <v>1275</v>
      </c>
      <c r="T759" s="34" t="s">
        <v>1274</v>
      </c>
      <c r="U759" s="34" t="s">
        <v>1275</v>
      </c>
      <c r="V759" s="2" t="str">
        <f t="shared" si="35"/>
        <v>('PO_C_A',NULL,'PO_C_A_01','2022','01','01','미사용','미사용','Y','N','Y','N','N','N','342','Y','SYSTEM',NOW(),'SYSTEM',NOW()),</v>
      </c>
    </row>
    <row r="760" spans="1:22" x14ac:dyDescent="0.35">
      <c r="A760" s="34">
        <v>126</v>
      </c>
      <c r="B760" s="11" t="s">
        <v>1543</v>
      </c>
      <c r="C760" s="2"/>
      <c r="D760" s="11" t="s">
        <v>1548</v>
      </c>
      <c r="E760" s="34">
        <v>2022</v>
      </c>
      <c r="F760" s="11" t="s">
        <v>1952</v>
      </c>
      <c r="G760" s="82" t="str">
        <f t="shared" si="33"/>
        <v>02</v>
      </c>
      <c r="H760" s="31" t="s">
        <v>1385</v>
      </c>
      <c r="I760" s="31" t="s">
        <v>1385</v>
      </c>
      <c r="J760" s="82" t="str">
        <f t="shared" si="34"/>
        <v>Y</v>
      </c>
      <c r="K760" s="34"/>
      <c r="L760" s="82" t="s">
        <v>1954</v>
      </c>
      <c r="M760" s="34"/>
      <c r="N760" s="34"/>
      <c r="O760" s="34"/>
      <c r="P760" s="34">
        <v>343</v>
      </c>
      <c r="Q760" s="34" t="s">
        <v>1273</v>
      </c>
      <c r="R760" s="34" t="s">
        <v>1274</v>
      </c>
      <c r="S760" s="34" t="s">
        <v>1275</v>
      </c>
      <c r="T760" s="34" t="s">
        <v>1274</v>
      </c>
      <c r="U760" s="34" t="s">
        <v>1275</v>
      </c>
      <c r="V760" s="2" t="str">
        <f t="shared" si="35"/>
        <v>('PO_C_A',NULL,'PO_C_A_02','2022','01','02','몸체와 동일한 재질로써 분리가 가능한 경우','몸체와 동일한 재질로써 분리가 가능한 경우','Y','N','Y','N','N','N','343','Y','SYSTEM',NOW(),'SYSTEM',NOW()),</v>
      </c>
    </row>
    <row r="761" spans="1:22" s="26" customFormat="1" x14ac:dyDescent="0.35">
      <c r="A761" s="34">
        <v>127</v>
      </c>
      <c r="B761" s="11" t="s">
        <v>1544</v>
      </c>
      <c r="C761" s="2"/>
      <c r="D761" s="11" t="s">
        <v>1549</v>
      </c>
      <c r="E761" s="34">
        <v>2022</v>
      </c>
      <c r="F761" s="11" t="s">
        <v>1952</v>
      </c>
      <c r="G761" s="82" t="str">
        <f t="shared" si="33"/>
        <v>01</v>
      </c>
      <c r="H761" s="31" t="s">
        <v>1386</v>
      </c>
      <c r="I761" s="31" t="s">
        <v>1386</v>
      </c>
      <c r="J761" s="82" t="str">
        <f t="shared" si="34"/>
        <v>Y</v>
      </c>
      <c r="K761" s="34"/>
      <c r="L761" s="34"/>
      <c r="M761" s="34"/>
      <c r="N761" s="34"/>
      <c r="O761" s="34"/>
      <c r="P761" s="34">
        <v>344</v>
      </c>
      <c r="Q761" s="34" t="s">
        <v>171</v>
      </c>
      <c r="R761" s="34" t="s">
        <v>270</v>
      </c>
      <c r="S761" s="34" t="s">
        <v>158</v>
      </c>
      <c r="T761" s="34" t="s">
        <v>270</v>
      </c>
      <c r="U761" s="34" t="s">
        <v>158</v>
      </c>
      <c r="V761" s="2" t="str">
        <f t="shared" si="35"/>
        <v>('PO_C_B',NULL,'PO_C_B_01','2022','01','01','몸체와 다른 재질로써 분리가 가능한 경우(재질 구분 불필요)','몸체와 다른 재질로써 분리가 가능한 경우(재질 구분 불필요)','Y','N','N','N','N','N','344','Y','SYSTEM',NOW(),'SYSTEM',NOW()),</v>
      </c>
    </row>
    <row r="762" spans="1:22" s="26" customFormat="1" x14ac:dyDescent="0.35">
      <c r="A762" s="34">
        <v>128</v>
      </c>
      <c r="B762" s="11" t="s">
        <v>1544</v>
      </c>
      <c r="C762" s="2"/>
      <c r="D762" s="11" t="s">
        <v>1550</v>
      </c>
      <c r="E762" s="34">
        <v>2022</v>
      </c>
      <c r="F762" s="11" t="s">
        <v>1952</v>
      </c>
      <c r="G762" s="82" t="str">
        <f t="shared" si="33"/>
        <v>02</v>
      </c>
      <c r="H762" s="31" t="s">
        <v>1387</v>
      </c>
      <c r="I762" s="31" t="s">
        <v>1387</v>
      </c>
      <c r="J762" s="82" t="str">
        <f t="shared" si="34"/>
        <v>Y</v>
      </c>
      <c r="K762" s="34"/>
      <c r="L762" s="82" t="s">
        <v>1954</v>
      </c>
      <c r="M762" s="34"/>
      <c r="N762" s="34"/>
      <c r="O762" s="34"/>
      <c r="P762" s="34">
        <v>345</v>
      </c>
      <c r="Q762" s="34" t="s">
        <v>171</v>
      </c>
      <c r="R762" s="34" t="s">
        <v>270</v>
      </c>
      <c r="S762" s="34" t="s">
        <v>158</v>
      </c>
      <c r="T762" s="34" t="s">
        <v>270</v>
      </c>
      <c r="U762" s="34" t="s">
        <v>158</v>
      </c>
      <c r="V762" s="2" t="str">
        <f t="shared" si="35"/>
        <v>('PO_C_B',NULL,'PO_C_B_02','2022','01','02','직접인쇄(부분인쇄)','직접인쇄(부분인쇄)','Y','N','Y','N','N','N','345','Y','SYSTEM',NOW(),'SYSTEM',NOW()),</v>
      </c>
    </row>
    <row r="763" spans="1:22" s="26" customFormat="1" x14ac:dyDescent="0.35">
      <c r="A763" s="34">
        <v>129</v>
      </c>
      <c r="B763" s="11" t="s">
        <v>1545</v>
      </c>
      <c r="C763" s="2"/>
      <c r="D763" s="11" t="s">
        <v>1551</v>
      </c>
      <c r="E763" s="34">
        <v>2022</v>
      </c>
      <c r="F763" s="11" t="s">
        <v>1952</v>
      </c>
      <c r="G763" s="82" t="str">
        <f t="shared" ref="G763:G825" si="36">IF(H763="종이팩","01",IF(H763="유리병","02",IF(H763="금속캔","03",IF(H763="금속캔(알루미늄)","04",IF(H763="일반 발포합성수지 단일·복합재질","05",IF(H763="폴리스티렌페이퍼(PSP)","06",IF(H763="페트병","07",IF(H763="단일재질 용기, 트레이류(페트병, 발포합성수지 제외)","08",IF(H763="합성수지 필름·시트류 (페트병, 발포합성수지 제외)","09",IF(H763="몸체","01",IF(H763="라벨","02",IF(H763="마개및잡자재","03",IF(H763="라벨, 마개및잡자재","04",IF(H763="최우수","A",IF(H763="우수","B",IF(H763="보통","C",IF(H763="어려움","D",RIGHT(D763,2))))))))))))))))))</f>
        <v>01</v>
      </c>
      <c r="H763" s="31" t="s">
        <v>1388</v>
      </c>
      <c r="I763" s="31" t="s">
        <v>1388</v>
      </c>
      <c r="J763" s="82" t="str">
        <f t="shared" ref="J763:J826" si="37">IF(ISNUMBER(SEARCH("_D_",D763))=FALSE,IF(LEN(D763)-LEN(SUBSTITUTE(D763,"_",""))=3,"Y",""),"")</f>
        <v>Y</v>
      </c>
      <c r="K763" s="34"/>
      <c r="L763" s="34"/>
      <c r="M763" s="34"/>
      <c r="N763" s="34"/>
      <c r="O763" s="34"/>
      <c r="P763" s="34">
        <v>346</v>
      </c>
      <c r="Q763" s="34" t="s">
        <v>171</v>
      </c>
      <c r="R763" s="34" t="s">
        <v>270</v>
      </c>
      <c r="S763" s="34" t="s">
        <v>158</v>
      </c>
      <c r="T763" s="34" t="s">
        <v>270</v>
      </c>
      <c r="U763" s="34" t="s">
        <v>158</v>
      </c>
      <c r="V763" s="2" t="str">
        <f t="shared" ref="V763:V826" si="38">"('"&amp;B763&amp;"',"&amp;IF(C763="","NULL","'"&amp;C763&amp;"'")&amp;",'"&amp;D763&amp;"','"&amp;E763&amp;"','"&amp;F763&amp;"',"&amp;IF(G763="","NULL","'"&amp;G763&amp;"'")&amp;","&amp;IF(H763="","NULL","'"&amp;H763&amp;"'")&amp;","&amp;IF(I763="","NULL","'"&amp;I763&amp;"'")&amp;","&amp;IF(J763="","'N'","'"&amp;J763&amp;"'")&amp;","&amp;IF(K763="","'N'","'"&amp;K763&amp;"'")&amp;","&amp;IF(L763="","'N'","'"&amp;L763&amp;"'")&amp;","&amp;IF(M763="","'N'","'"&amp;M763&amp;"'")&amp;","&amp;IF(N763="","'N'",""&amp;N763&amp;"'")&amp;","&amp;IF(O763="","'N'",""&amp;O763&amp;"'")&amp;","&amp;IF(P763="","0","'"&amp;P763&amp;"'")&amp;",'"&amp;Q763&amp;"','"&amp;R763&amp;"',"&amp;S763&amp;",'"&amp;T763&amp;"',"&amp;U763&amp;IF(A764="",");","),")</f>
        <v>('PO_C_C',NULL,'PO_C_C_01','2022','01','01','몸체와 동일한 재질로서 몸체와 분리가 불가능한 경우','몸체와 동일한 재질로서 몸체와 분리가 불가능한 경우','Y','N','N','N','N','N','346','Y','SYSTEM',NOW(),'SYSTEM',NOW()),</v>
      </c>
    </row>
    <row r="764" spans="1:22" s="26" customFormat="1" x14ac:dyDescent="0.35">
      <c r="A764" s="34">
        <v>130</v>
      </c>
      <c r="B764" s="11" t="s">
        <v>1546</v>
      </c>
      <c r="C764" s="2"/>
      <c r="D764" s="11" t="s">
        <v>1552</v>
      </c>
      <c r="E764" s="34">
        <v>2022</v>
      </c>
      <c r="F764" s="11" t="s">
        <v>1952</v>
      </c>
      <c r="G764" s="82" t="str">
        <f t="shared" si="36"/>
        <v>01</v>
      </c>
      <c r="H764" s="31" t="s">
        <v>1350</v>
      </c>
      <c r="I764" s="31" t="s">
        <v>1350</v>
      </c>
      <c r="J764" s="82" t="str">
        <f t="shared" si="37"/>
        <v/>
      </c>
      <c r="K764" s="34"/>
      <c r="L764" s="34"/>
      <c r="M764" s="34"/>
      <c r="N764" s="34"/>
      <c r="O764" s="34"/>
      <c r="P764" s="34">
        <v>347</v>
      </c>
      <c r="Q764" s="34" t="s">
        <v>171</v>
      </c>
      <c r="R764" s="34" t="s">
        <v>270</v>
      </c>
      <c r="S764" s="34" t="s">
        <v>158</v>
      </c>
      <c r="T764" s="34" t="s">
        <v>270</v>
      </c>
      <c r="U764" s="34" t="s">
        <v>158</v>
      </c>
      <c r="V764" s="2" t="str">
        <f t="shared" si="38"/>
        <v>('PO_C_D',NULL,'PO_C_D_01','2022','01','01','몸체에 직접 인쇄','몸체에 직접 인쇄','N','N','N','N','N','N','347','Y','SYSTEM',NOW(),'SYSTEM',NOW()),</v>
      </c>
    </row>
    <row r="765" spans="1:22" s="26" customFormat="1" x14ac:dyDescent="0.35">
      <c r="A765" s="34">
        <v>131</v>
      </c>
      <c r="B765" s="11" t="s">
        <v>1546</v>
      </c>
      <c r="C765" s="2"/>
      <c r="D765" s="11" t="s">
        <v>1553</v>
      </c>
      <c r="E765" s="34">
        <v>2022</v>
      </c>
      <c r="F765" s="11" t="s">
        <v>1952</v>
      </c>
      <c r="G765" s="82" t="str">
        <f t="shared" si="36"/>
        <v>02</v>
      </c>
      <c r="H765" s="31" t="s">
        <v>1389</v>
      </c>
      <c r="I765" s="31" t="s">
        <v>1389</v>
      </c>
      <c r="J765" s="82" t="str">
        <f t="shared" si="37"/>
        <v/>
      </c>
      <c r="K765" s="34"/>
      <c r="L765" s="34"/>
      <c r="M765" s="34"/>
      <c r="N765" s="34"/>
      <c r="O765" s="34"/>
      <c r="P765" s="34">
        <v>348</v>
      </c>
      <c r="Q765" s="34" t="s">
        <v>171</v>
      </c>
      <c r="R765" s="34" t="s">
        <v>270</v>
      </c>
      <c r="S765" s="34" t="s">
        <v>158</v>
      </c>
      <c r="T765" s="34" t="s">
        <v>270</v>
      </c>
      <c r="U765" s="34" t="s">
        <v>158</v>
      </c>
      <c r="V765" s="2" t="str">
        <f t="shared" si="38"/>
        <v>('PO_C_D',NULL,'PO_C_D_02','2022','01','02','몸체와 다른 재질로서 몸체와 분리 불가능(라벨 재질구분 불필요)','몸체와 다른 재질로서 몸체와 분리 불가능(라벨 재질구분 불필요)','N','N','N','N','N','N','348','Y','SYSTEM',NOW(),'SYSTEM',NOW()),</v>
      </c>
    </row>
    <row r="766" spans="1:22" s="26" customFormat="1" x14ac:dyDescent="0.35">
      <c r="A766" s="34">
        <v>132</v>
      </c>
      <c r="B766" s="11" t="s">
        <v>1546</v>
      </c>
      <c r="C766" s="2"/>
      <c r="D766" s="11" t="s">
        <v>1554</v>
      </c>
      <c r="E766" s="34">
        <v>2022</v>
      </c>
      <c r="F766" s="11" t="s">
        <v>1952</v>
      </c>
      <c r="G766" s="82" t="str">
        <f t="shared" si="36"/>
        <v>03</v>
      </c>
      <c r="H766" s="31" t="s">
        <v>1390</v>
      </c>
      <c r="I766" s="31" t="s">
        <v>1390</v>
      </c>
      <c r="J766" s="82" t="str">
        <f t="shared" si="37"/>
        <v/>
      </c>
      <c r="K766" s="34"/>
      <c r="L766" s="34"/>
      <c r="M766" s="34"/>
      <c r="N766" s="34"/>
      <c r="O766" s="34"/>
      <c r="P766" s="34">
        <v>349</v>
      </c>
      <c r="Q766" s="34" t="s">
        <v>171</v>
      </c>
      <c r="R766" s="34" t="s">
        <v>270</v>
      </c>
      <c r="S766" s="34" t="s">
        <v>158</v>
      </c>
      <c r="T766" s="34" t="s">
        <v>270</v>
      </c>
      <c r="U766" s="34" t="s">
        <v>158</v>
      </c>
      <c r="V766" s="2" t="str">
        <f t="shared" si="38"/>
        <v>('PO_C_D',NULL,'PO_C_D_03','2022','01','03','PVC 계열 재질','PVC 계열 재질','N','N','N','N','N','N','349','Y','SYSTEM',NOW(),'SYSTEM',NOW()),</v>
      </c>
    </row>
    <row r="767" spans="1:22" s="26" customFormat="1" x14ac:dyDescent="0.35">
      <c r="A767" s="34">
        <v>133</v>
      </c>
      <c r="B767" s="34" t="s">
        <v>1291</v>
      </c>
      <c r="C767" s="2"/>
      <c r="D767" s="11" t="s">
        <v>1392</v>
      </c>
      <c r="E767" s="34">
        <v>2022</v>
      </c>
      <c r="F767" s="11" t="s">
        <v>1952</v>
      </c>
      <c r="G767" s="82" t="str">
        <f t="shared" si="36"/>
        <v>07</v>
      </c>
      <c r="H767" s="31" t="s">
        <v>1391</v>
      </c>
      <c r="I767" s="31" t="s">
        <v>1391</v>
      </c>
      <c r="J767" s="82" t="str">
        <f t="shared" si="37"/>
        <v/>
      </c>
      <c r="K767" s="34"/>
      <c r="L767" s="34"/>
      <c r="M767" s="34"/>
      <c r="N767" s="34"/>
      <c r="O767" s="34"/>
      <c r="P767" s="34">
        <v>350</v>
      </c>
      <c r="Q767" s="34" t="s">
        <v>171</v>
      </c>
      <c r="R767" s="34" t="s">
        <v>270</v>
      </c>
      <c r="S767" s="34" t="s">
        <v>158</v>
      </c>
      <c r="T767" s="34" t="s">
        <v>270</v>
      </c>
      <c r="U767" s="34" t="s">
        <v>158</v>
      </c>
      <c r="V767" s="2" t="str">
        <f t="shared" si="38"/>
        <v>('GROUP_ID',NULL,'PE','2022','01','07','페트병','페트병','N','N','N','N','N','N','350','Y','SYSTEM',NOW(),'SYSTEM',NOW()),</v>
      </c>
    </row>
    <row r="768" spans="1:22" s="26" customFormat="1" x14ac:dyDescent="0.35">
      <c r="A768" s="34">
        <v>134</v>
      </c>
      <c r="B768" s="11" t="s">
        <v>1392</v>
      </c>
      <c r="C768" s="2"/>
      <c r="D768" s="11" t="s">
        <v>1530</v>
      </c>
      <c r="E768" s="34">
        <v>2022</v>
      </c>
      <c r="F768" s="11" t="s">
        <v>1952</v>
      </c>
      <c r="G768" s="82" t="str">
        <f t="shared" si="36"/>
        <v>01</v>
      </c>
      <c r="H768" s="31" t="s">
        <v>1339</v>
      </c>
      <c r="I768" s="31" t="s">
        <v>1280</v>
      </c>
      <c r="J768" s="82" t="str">
        <f t="shared" si="37"/>
        <v/>
      </c>
      <c r="K768" s="34"/>
      <c r="L768" s="34"/>
      <c r="M768" s="34"/>
      <c r="N768" s="34"/>
      <c r="O768" s="34"/>
      <c r="P768" s="34">
        <v>351</v>
      </c>
      <c r="Q768" s="34" t="s">
        <v>171</v>
      </c>
      <c r="R768" s="34" t="s">
        <v>270</v>
      </c>
      <c r="S768" s="34" t="s">
        <v>158</v>
      </c>
      <c r="T768" s="34" t="s">
        <v>270</v>
      </c>
      <c r="U768" s="34" t="s">
        <v>158</v>
      </c>
      <c r="V768" s="2" t="str">
        <f t="shared" si="38"/>
        <v>('PE',NULL,'PE_B','2022','01','01','몸체','몸체','N','N','N','N','N','N','351','Y','SYSTEM',NOW(),'SYSTEM',NOW()),</v>
      </c>
    </row>
    <row r="769" spans="1:22" s="26" customFormat="1" x14ac:dyDescent="0.35">
      <c r="A769" s="34">
        <v>135</v>
      </c>
      <c r="B769" s="11" t="s">
        <v>1530</v>
      </c>
      <c r="C769" s="2"/>
      <c r="D769" s="11" t="s">
        <v>1555</v>
      </c>
      <c r="E769" s="34">
        <v>2022</v>
      </c>
      <c r="F769" s="11" t="s">
        <v>1952</v>
      </c>
      <c r="G769" s="82" t="str">
        <f t="shared" si="36"/>
        <v>B</v>
      </c>
      <c r="H769" s="31" t="s">
        <v>1341</v>
      </c>
      <c r="I769" s="31" t="s">
        <v>1281</v>
      </c>
      <c r="J769" s="82" t="str">
        <f t="shared" si="37"/>
        <v/>
      </c>
      <c r="K769" s="34"/>
      <c r="L769" s="34"/>
      <c r="M769" s="34"/>
      <c r="N769" s="34"/>
      <c r="O769" s="34"/>
      <c r="P769" s="34">
        <v>352</v>
      </c>
      <c r="Q769" s="34" t="s">
        <v>171</v>
      </c>
      <c r="R769" s="34" t="s">
        <v>270</v>
      </c>
      <c r="S769" s="34" t="s">
        <v>158</v>
      </c>
      <c r="T769" s="34" t="s">
        <v>270</v>
      </c>
      <c r="U769" s="34" t="s">
        <v>158</v>
      </c>
      <c r="V769" s="2" t="str">
        <f t="shared" si="38"/>
        <v>('PE_B',NULL,'PE_B_B','2022','01','B','우수','우수','N','N','N','N','N','N','352','Y','SYSTEM',NOW(),'SYSTEM',NOW()),</v>
      </c>
    </row>
    <row r="770" spans="1:22" s="26" customFormat="1" x14ac:dyDescent="0.35">
      <c r="A770" s="34">
        <v>136</v>
      </c>
      <c r="B770" s="11" t="s">
        <v>1530</v>
      </c>
      <c r="C770" s="2"/>
      <c r="D770" s="11" t="s">
        <v>1556</v>
      </c>
      <c r="E770" s="34">
        <v>2022</v>
      </c>
      <c r="F770" s="11" t="s">
        <v>1952</v>
      </c>
      <c r="G770" s="82" t="str">
        <f t="shared" si="36"/>
        <v>C</v>
      </c>
      <c r="H770" s="31" t="s">
        <v>1345</v>
      </c>
      <c r="I770" s="31" t="s">
        <v>1285</v>
      </c>
      <c r="J770" s="82" t="str">
        <f t="shared" si="37"/>
        <v/>
      </c>
      <c r="K770" s="34"/>
      <c r="L770" s="34"/>
      <c r="M770" s="34"/>
      <c r="N770" s="34"/>
      <c r="O770" s="34"/>
      <c r="P770" s="34">
        <v>353</v>
      </c>
      <c r="Q770" s="34" t="s">
        <v>171</v>
      </c>
      <c r="R770" s="34" t="s">
        <v>270</v>
      </c>
      <c r="S770" s="34" t="s">
        <v>158</v>
      </c>
      <c r="T770" s="34" t="s">
        <v>270</v>
      </c>
      <c r="U770" s="34" t="s">
        <v>158</v>
      </c>
      <c r="V770" s="2" t="str">
        <f t="shared" si="38"/>
        <v>('PE_B',NULL,'PE_B_C','2022','01','C','보통','보통','N','N','N','N','N','N','353','Y','SYSTEM',NOW(),'SYSTEM',NOW()),</v>
      </c>
    </row>
    <row r="771" spans="1:22" s="26" customFormat="1" x14ac:dyDescent="0.35">
      <c r="A771" s="34">
        <v>137</v>
      </c>
      <c r="B771" s="11" t="s">
        <v>1530</v>
      </c>
      <c r="C771" s="2"/>
      <c r="D771" s="11" t="s">
        <v>1557</v>
      </c>
      <c r="E771" s="34">
        <v>2022</v>
      </c>
      <c r="F771" s="11" t="s">
        <v>1952</v>
      </c>
      <c r="G771" s="82" t="str">
        <f t="shared" si="36"/>
        <v>D</v>
      </c>
      <c r="H771" s="31" t="s">
        <v>1343</v>
      </c>
      <c r="I771" s="31" t="s">
        <v>1282</v>
      </c>
      <c r="J771" s="82" t="str">
        <f t="shared" si="37"/>
        <v/>
      </c>
      <c r="K771" s="34"/>
      <c r="L771" s="34"/>
      <c r="M771" s="34"/>
      <c r="N771" s="34"/>
      <c r="O771" s="34"/>
      <c r="P771" s="34">
        <v>354</v>
      </c>
      <c r="Q771" s="34" t="s">
        <v>171</v>
      </c>
      <c r="R771" s="34" t="s">
        <v>270</v>
      </c>
      <c r="S771" s="34" t="s">
        <v>158</v>
      </c>
      <c r="T771" s="34" t="s">
        <v>270</v>
      </c>
      <c r="U771" s="34" t="s">
        <v>158</v>
      </c>
      <c r="V771" s="2" t="str">
        <f t="shared" si="38"/>
        <v>('PE_B',NULL,'PE_B_D','2022','01','D','어려움','어려움','N','N','N','N','N','N','354','Y','SYSTEM',NOW(),'SYSTEM',NOW()),</v>
      </c>
    </row>
    <row r="772" spans="1:22" s="26" customFormat="1" x14ac:dyDescent="0.35">
      <c r="A772" s="34">
        <v>138</v>
      </c>
      <c r="B772" s="11" t="s">
        <v>1555</v>
      </c>
      <c r="C772" s="2"/>
      <c r="D772" s="11" t="s">
        <v>1558</v>
      </c>
      <c r="E772" s="34">
        <v>2022</v>
      </c>
      <c r="F772" s="11" t="s">
        <v>1952</v>
      </c>
      <c r="G772" s="82" t="str">
        <f t="shared" si="36"/>
        <v>01</v>
      </c>
      <c r="H772" s="31" t="s">
        <v>1393</v>
      </c>
      <c r="I772" s="31" t="s">
        <v>1393</v>
      </c>
      <c r="J772" s="82" t="str">
        <f t="shared" si="37"/>
        <v>Y</v>
      </c>
      <c r="K772" s="34"/>
      <c r="L772" s="34"/>
      <c r="M772" s="34"/>
      <c r="N772" s="34"/>
      <c r="O772" s="34"/>
      <c r="P772" s="34">
        <v>355</v>
      </c>
      <c r="Q772" s="34" t="s">
        <v>171</v>
      </c>
      <c r="R772" s="34" t="s">
        <v>270</v>
      </c>
      <c r="S772" s="34" t="s">
        <v>158</v>
      </c>
      <c r="T772" s="34" t="s">
        <v>270</v>
      </c>
      <c r="U772" s="34" t="s">
        <v>158</v>
      </c>
      <c r="V772" s="2" t="str">
        <f t="shared" si="38"/>
        <v>('PE_B_B',NULL,'PE_B_B_01','2022','01','01','단일재질 무색','단일재질 무색','Y','N','N','N','N','N','355','Y','SYSTEM',NOW(),'SYSTEM',NOW()),</v>
      </c>
    </row>
    <row r="773" spans="1:22" s="26" customFormat="1" x14ac:dyDescent="0.35">
      <c r="A773" s="34">
        <v>139</v>
      </c>
      <c r="B773" s="11" t="s">
        <v>1556</v>
      </c>
      <c r="C773" s="2"/>
      <c r="D773" s="11" t="s">
        <v>1559</v>
      </c>
      <c r="E773" s="34">
        <v>2022</v>
      </c>
      <c r="F773" s="11" t="s">
        <v>1952</v>
      </c>
      <c r="G773" s="82" t="str">
        <f t="shared" si="36"/>
        <v>01</v>
      </c>
      <c r="H773" s="31" t="s">
        <v>1394</v>
      </c>
      <c r="I773" s="31" t="s">
        <v>1394</v>
      </c>
      <c r="J773" s="82" t="str">
        <f t="shared" si="37"/>
        <v>Y</v>
      </c>
      <c r="K773" s="34"/>
      <c r="L773" s="34"/>
      <c r="M773" s="34"/>
      <c r="N773" s="34"/>
      <c r="O773" s="34"/>
      <c r="P773" s="34">
        <v>356</v>
      </c>
      <c r="Q773" s="34" t="s">
        <v>171</v>
      </c>
      <c r="R773" s="34" t="s">
        <v>270</v>
      </c>
      <c r="S773" s="34" t="s">
        <v>158</v>
      </c>
      <c r="T773" s="34" t="s">
        <v>270</v>
      </c>
      <c r="U773" s="34" t="s">
        <v>158</v>
      </c>
      <c r="V773" s="2" t="str">
        <f t="shared" si="38"/>
        <v>('PE_B_C',NULL,'PE_B_C_01','2022','01','01','단일재질 녹색(먹는샘물, 음료류 제외)','단일재질 녹색(먹는샘물, 음료류 제외)','Y','N','N','N','N','N','356','Y','SYSTEM',NOW(),'SYSTEM',NOW()),</v>
      </c>
    </row>
    <row r="774" spans="1:22" s="26" customFormat="1" x14ac:dyDescent="0.35">
      <c r="A774" s="34">
        <v>140</v>
      </c>
      <c r="B774" s="11" t="s">
        <v>1557</v>
      </c>
      <c r="C774" s="2"/>
      <c r="D774" s="11" t="s">
        <v>1560</v>
      </c>
      <c r="E774" s="34">
        <v>2022</v>
      </c>
      <c r="F774" s="11" t="s">
        <v>1952</v>
      </c>
      <c r="G774" s="82" t="str">
        <f t="shared" si="36"/>
        <v>01</v>
      </c>
      <c r="H774" s="31" t="s">
        <v>1395</v>
      </c>
      <c r="I774" s="31" t="s">
        <v>1395</v>
      </c>
      <c r="J774" s="82" t="str">
        <f t="shared" si="37"/>
        <v/>
      </c>
      <c r="K774" s="34"/>
      <c r="L774" s="34"/>
      <c r="M774" s="34"/>
      <c r="N774" s="34"/>
      <c r="O774" s="34"/>
      <c r="P774" s="34">
        <v>357</v>
      </c>
      <c r="Q774" s="34" t="s">
        <v>171</v>
      </c>
      <c r="R774" s="34" t="s">
        <v>270</v>
      </c>
      <c r="S774" s="34" t="s">
        <v>158</v>
      </c>
      <c r="T774" s="34" t="s">
        <v>270</v>
      </c>
      <c r="U774" s="34" t="s">
        <v>158</v>
      </c>
      <c r="V774" s="2" t="str">
        <f t="shared" si="38"/>
        <v>('PE_B_D',NULL,'PE_B_D_01','2022','01','01','PET-G 재질 혼합','PET-G 재질 혼합','N','N','N','N','N','N','357','Y','SYSTEM',NOW(),'SYSTEM',NOW()),</v>
      </c>
    </row>
    <row r="775" spans="1:22" s="26" customFormat="1" x14ac:dyDescent="0.35">
      <c r="A775" s="34">
        <v>141</v>
      </c>
      <c r="B775" s="11" t="s">
        <v>1557</v>
      </c>
      <c r="C775" s="2"/>
      <c r="D775" s="11" t="s">
        <v>1561</v>
      </c>
      <c r="E775" s="34">
        <v>2022</v>
      </c>
      <c r="F775" s="11" t="s">
        <v>1952</v>
      </c>
      <c r="G775" s="82" t="str">
        <f t="shared" si="36"/>
        <v>02</v>
      </c>
      <c r="H775" s="31" t="s">
        <v>1396</v>
      </c>
      <c r="I775" s="31" t="s">
        <v>1396</v>
      </c>
      <c r="J775" s="82" t="str">
        <f t="shared" si="37"/>
        <v/>
      </c>
      <c r="K775" s="34"/>
      <c r="L775" s="34"/>
      <c r="M775" s="34"/>
      <c r="N775" s="34"/>
      <c r="O775" s="34"/>
      <c r="P775" s="34">
        <v>358</v>
      </c>
      <c r="Q775" s="34" t="s">
        <v>171</v>
      </c>
      <c r="R775" s="34" t="s">
        <v>270</v>
      </c>
      <c r="S775" s="34" t="s">
        <v>158</v>
      </c>
      <c r="T775" s="34" t="s">
        <v>270</v>
      </c>
      <c r="U775" s="34" t="s">
        <v>158</v>
      </c>
      <c r="V775" s="2" t="str">
        <f t="shared" si="38"/>
        <v>('PE_B_D',NULL,'PE_B_D_02','2022','01','02','유색(먹는샘물, 음료류)','유색(먹는샘물, 음료류)','N','N','N','N','N','N','358','Y','SYSTEM',NOW(),'SYSTEM',NOW()),</v>
      </c>
    </row>
    <row r="776" spans="1:22" s="26" customFormat="1" x14ac:dyDescent="0.35">
      <c r="A776" s="34">
        <v>142</v>
      </c>
      <c r="B776" s="11" t="s">
        <v>1557</v>
      </c>
      <c r="C776" s="2"/>
      <c r="D776" s="11" t="s">
        <v>1562</v>
      </c>
      <c r="E776" s="34">
        <v>2022</v>
      </c>
      <c r="F776" s="11" t="s">
        <v>1952</v>
      </c>
      <c r="G776" s="82" t="str">
        <f t="shared" si="36"/>
        <v>03</v>
      </c>
      <c r="H776" s="31" t="s">
        <v>1397</v>
      </c>
      <c r="I776" s="31" t="s">
        <v>1397</v>
      </c>
      <c r="J776" s="82" t="str">
        <f t="shared" si="37"/>
        <v/>
      </c>
      <c r="K776" s="34"/>
      <c r="L776" s="34"/>
      <c r="M776" s="34"/>
      <c r="N776" s="34"/>
      <c r="O776" s="34"/>
      <c r="P776" s="34">
        <v>359</v>
      </c>
      <c r="Q776" s="34" t="s">
        <v>171</v>
      </c>
      <c r="R776" s="34" t="s">
        <v>270</v>
      </c>
      <c r="S776" s="34" t="s">
        <v>158</v>
      </c>
      <c r="T776" s="34" t="s">
        <v>270</v>
      </c>
      <c r="U776" s="34" t="s">
        <v>158</v>
      </c>
      <c r="V776" s="2" t="str">
        <f t="shared" si="38"/>
        <v>('PE_B_D',NULL,'PE_B_D_03','2022','01','03','녹색 이외의 유색(먹는샘물, 음료류 제외)','녹색 이외의 유색(먹는샘물, 음료류 제외)','N','N','N','N','N','N','359','Y','SYSTEM',NOW(),'SYSTEM',NOW()),</v>
      </c>
    </row>
    <row r="777" spans="1:22" s="26" customFormat="1" x14ac:dyDescent="0.35">
      <c r="A777" s="34">
        <v>143</v>
      </c>
      <c r="B777" s="11" t="s">
        <v>1557</v>
      </c>
      <c r="C777" s="2"/>
      <c r="D777" s="11" t="s">
        <v>1563</v>
      </c>
      <c r="E777" s="34">
        <v>2022</v>
      </c>
      <c r="F777" s="11" t="s">
        <v>1952</v>
      </c>
      <c r="G777" s="82" t="str">
        <f t="shared" si="36"/>
        <v>04</v>
      </c>
      <c r="H777" s="31" t="s">
        <v>1398</v>
      </c>
      <c r="I777" s="31" t="s">
        <v>1398</v>
      </c>
      <c r="J777" s="82" t="str">
        <f t="shared" si="37"/>
        <v/>
      </c>
      <c r="K777" s="34"/>
      <c r="L777" s="34"/>
      <c r="M777" s="34"/>
      <c r="N777" s="34"/>
      <c r="O777" s="34"/>
      <c r="P777" s="34">
        <v>360</v>
      </c>
      <c r="Q777" s="34" t="s">
        <v>171</v>
      </c>
      <c r="R777" s="34" t="s">
        <v>270</v>
      </c>
      <c r="S777" s="34" t="s">
        <v>158</v>
      </c>
      <c r="T777" s="34" t="s">
        <v>270</v>
      </c>
      <c r="U777" s="34" t="s">
        <v>158</v>
      </c>
      <c r="V777" s="2" t="str">
        <f t="shared" si="38"/>
        <v>('PE_B_D',NULL,'PE_B_D_04','2022','01','04','복합재질','복합재질','N','N','N','N','N','N','360','Y','SYSTEM',NOW(),'SYSTEM',NOW()),</v>
      </c>
    </row>
    <row r="778" spans="1:22" s="26" customFormat="1" x14ac:dyDescent="0.35">
      <c r="A778" s="34">
        <v>144</v>
      </c>
      <c r="B778" s="11" t="s">
        <v>1392</v>
      </c>
      <c r="C778" s="2"/>
      <c r="D778" s="11" t="s">
        <v>1531</v>
      </c>
      <c r="E778" s="34">
        <v>2022</v>
      </c>
      <c r="F778" s="11" t="s">
        <v>1952</v>
      </c>
      <c r="G778" s="82" t="str">
        <f t="shared" si="36"/>
        <v>02</v>
      </c>
      <c r="H778" s="31" t="s">
        <v>1348</v>
      </c>
      <c r="I778" s="31" t="s">
        <v>1348</v>
      </c>
      <c r="J778" s="82" t="str">
        <f t="shared" si="37"/>
        <v/>
      </c>
      <c r="K778" s="34"/>
      <c r="L778" s="34"/>
      <c r="M778" s="34"/>
      <c r="N778" s="34"/>
      <c r="O778" s="34"/>
      <c r="P778" s="34">
        <v>361</v>
      </c>
      <c r="Q778" s="34" t="s">
        <v>171</v>
      </c>
      <c r="R778" s="34" t="s">
        <v>270</v>
      </c>
      <c r="S778" s="34" t="s">
        <v>158</v>
      </c>
      <c r="T778" s="34" t="s">
        <v>270</v>
      </c>
      <c r="U778" s="34" t="s">
        <v>158</v>
      </c>
      <c r="V778" s="2" t="str">
        <f t="shared" si="38"/>
        <v>('PE',NULL,'PE_L','2022','01','02','라벨','라벨','N','N','N','N','N','N','361','Y','SYSTEM',NOW(),'SYSTEM',NOW()),</v>
      </c>
    </row>
    <row r="779" spans="1:22" s="26" customFormat="1" x14ac:dyDescent="0.35">
      <c r="A779" s="34">
        <v>145</v>
      </c>
      <c r="B779" s="11" t="s">
        <v>1531</v>
      </c>
      <c r="C779" s="2"/>
      <c r="D779" s="11" t="s">
        <v>1564</v>
      </c>
      <c r="E779" s="34">
        <v>2022</v>
      </c>
      <c r="F779" s="11" t="s">
        <v>1952</v>
      </c>
      <c r="G779" s="82" t="str">
        <f t="shared" si="36"/>
        <v>A</v>
      </c>
      <c r="H779" s="31" t="s">
        <v>1384</v>
      </c>
      <c r="I779" s="31" t="s">
        <v>1384</v>
      </c>
      <c r="J779" s="82" t="str">
        <f t="shared" si="37"/>
        <v/>
      </c>
      <c r="K779" s="34"/>
      <c r="L779" s="34"/>
      <c r="M779" s="34"/>
      <c r="N779" s="34"/>
      <c r="O779" s="34"/>
      <c r="P779" s="34">
        <v>362</v>
      </c>
      <c r="Q779" s="34" t="s">
        <v>171</v>
      </c>
      <c r="R779" s="34" t="s">
        <v>270</v>
      </c>
      <c r="S779" s="34" t="s">
        <v>158</v>
      </c>
      <c r="T779" s="34" t="s">
        <v>270</v>
      </c>
      <c r="U779" s="34" t="s">
        <v>158</v>
      </c>
      <c r="V779" s="2" t="str">
        <f t="shared" si="38"/>
        <v>('PE_L',NULL,'PE_L_A','2022','01','A','최우수','최우수','N','N','N','N','N','N','362','Y','SYSTEM',NOW(),'SYSTEM',NOW()),</v>
      </c>
    </row>
    <row r="780" spans="1:22" s="26" customFormat="1" x14ac:dyDescent="0.35">
      <c r="A780" s="34">
        <v>146</v>
      </c>
      <c r="B780" s="11" t="s">
        <v>1531</v>
      </c>
      <c r="C780" s="2"/>
      <c r="D780" s="11" t="s">
        <v>1565</v>
      </c>
      <c r="E780" s="34">
        <v>2022</v>
      </c>
      <c r="F780" s="11" t="s">
        <v>1952</v>
      </c>
      <c r="G780" s="82" t="str">
        <f t="shared" si="36"/>
        <v>B</v>
      </c>
      <c r="H780" s="31" t="s">
        <v>1341</v>
      </c>
      <c r="I780" s="31" t="s">
        <v>1281</v>
      </c>
      <c r="J780" s="82" t="str">
        <f t="shared" si="37"/>
        <v/>
      </c>
      <c r="K780" s="34"/>
      <c r="L780" s="34"/>
      <c r="M780" s="34"/>
      <c r="N780" s="34"/>
      <c r="O780" s="34"/>
      <c r="P780" s="34">
        <v>363</v>
      </c>
      <c r="Q780" s="34" t="s">
        <v>171</v>
      </c>
      <c r="R780" s="34" t="s">
        <v>270</v>
      </c>
      <c r="S780" s="34" t="s">
        <v>158</v>
      </c>
      <c r="T780" s="34" t="s">
        <v>270</v>
      </c>
      <c r="U780" s="34" t="s">
        <v>158</v>
      </c>
      <c r="V780" s="2" t="str">
        <f t="shared" si="38"/>
        <v>('PE_L',NULL,'PE_L_B','2022','01','B','우수','우수','N','N','N','N','N','N','363','Y','SYSTEM',NOW(),'SYSTEM',NOW()),</v>
      </c>
    </row>
    <row r="781" spans="1:22" s="26" customFormat="1" x14ac:dyDescent="0.35">
      <c r="A781" s="34">
        <v>147</v>
      </c>
      <c r="B781" s="11" t="s">
        <v>1531</v>
      </c>
      <c r="C781" s="2"/>
      <c r="D781" s="11" t="s">
        <v>1566</v>
      </c>
      <c r="E781" s="34">
        <v>2022</v>
      </c>
      <c r="F781" s="11" t="s">
        <v>1952</v>
      </c>
      <c r="G781" s="82" t="str">
        <f t="shared" si="36"/>
        <v>C</v>
      </c>
      <c r="H781" s="31" t="s">
        <v>1345</v>
      </c>
      <c r="I781" s="31" t="s">
        <v>1285</v>
      </c>
      <c r="J781" s="82" t="str">
        <f t="shared" si="37"/>
        <v/>
      </c>
      <c r="K781" s="34"/>
      <c r="L781" s="34"/>
      <c r="M781" s="34"/>
      <c r="N781" s="34"/>
      <c r="O781" s="34"/>
      <c r="P781" s="34">
        <v>364</v>
      </c>
      <c r="Q781" s="34" t="s">
        <v>171</v>
      </c>
      <c r="R781" s="34" t="s">
        <v>270</v>
      </c>
      <c r="S781" s="34" t="s">
        <v>158</v>
      </c>
      <c r="T781" s="34" t="s">
        <v>270</v>
      </c>
      <c r="U781" s="34" t="s">
        <v>158</v>
      </c>
      <c r="V781" s="2" t="str">
        <f t="shared" si="38"/>
        <v>('PE_L',NULL,'PE_L_C','2022','01','C','보통','보통','N','N','N','N','N','N','364','Y','SYSTEM',NOW(),'SYSTEM',NOW()),</v>
      </c>
    </row>
    <row r="782" spans="1:22" s="26" customFormat="1" x14ac:dyDescent="0.35">
      <c r="A782" s="34">
        <v>148</v>
      </c>
      <c r="B782" s="11" t="s">
        <v>1531</v>
      </c>
      <c r="C782" s="2"/>
      <c r="D782" s="11" t="s">
        <v>1567</v>
      </c>
      <c r="E782" s="34">
        <v>2022</v>
      </c>
      <c r="F782" s="11" t="s">
        <v>1952</v>
      </c>
      <c r="G782" s="82" t="str">
        <f t="shared" si="36"/>
        <v>D</v>
      </c>
      <c r="H782" s="31" t="s">
        <v>1343</v>
      </c>
      <c r="I782" s="31" t="s">
        <v>1282</v>
      </c>
      <c r="J782" s="82" t="str">
        <f t="shared" si="37"/>
        <v/>
      </c>
      <c r="K782" s="34"/>
      <c r="L782" s="34"/>
      <c r="M782" s="34"/>
      <c r="N782" s="34"/>
      <c r="O782" s="34"/>
      <c r="P782" s="34">
        <v>365</v>
      </c>
      <c r="Q782" s="34" t="s">
        <v>171</v>
      </c>
      <c r="R782" s="34" t="s">
        <v>270</v>
      </c>
      <c r="S782" s="34" t="s">
        <v>158</v>
      </c>
      <c r="T782" s="34" t="s">
        <v>270</v>
      </c>
      <c r="U782" s="34" t="s">
        <v>158</v>
      </c>
      <c r="V782" s="2" t="str">
        <f t="shared" si="38"/>
        <v>('PE_L',NULL,'PE_L_D','2022','01','D','어려움','어려움','N','N','N','N','N','N','365','Y','SYSTEM',NOW(),'SYSTEM',NOW()),</v>
      </c>
    </row>
    <row r="783" spans="1:22" s="26" customFormat="1" x14ac:dyDescent="0.35">
      <c r="A783" s="34">
        <v>149</v>
      </c>
      <c r="B783" s="11" t="s">
        <v>1564</v>
      </c>
      <c r="C783" s="2"/>
      <c r="D783" s="11" t="s">
        <v>1568</v>
      </c>
      <c r="E783" s="34">
        <v>2022</v>
      </c>
      <c r="F783" s="11" t="s">
        <v>1952</v>
      </c>
      <c r="G783" s="82" t="str">
        <f t="shared" si="36"/>
        <v>01</v>
      </c>
      <c r="H783" s="31" t="s">
        <v>1399</v>
      </c>
      <c r="I783" s="31" t="s">
        <v>1399</v>
      </c>
      <c r="J783" s="82" t="str">
        <f t="shared" si="37"/>
        <v>Y</v>
      </c>
      <c r="K783" s="34"/>
      <c r="L783" s="82" t="s">
        <v>1954</v>
      </c>
      <c r="M783" s="82" t="s">
        <v>1954</v>
      </c>
      <c r="N783" s="34"/>
      <c r="O783" s="34"/>
      <c r="P783" s="34">
        <v>366</v>
      </c>
      <c r="Q783" s="34" t="s">
        <v>171</v>
      </c>
      <c r="R783" s="34" t="s">
        <v>270</v>
      </c>
      <c r="S783" s="34" t="s">
        <v>158</v>
      </c>
      <c r="T783" s="34" t="s">
        <v>270</v>
      </c>
      <c r="U783" s="34" t="s">
        <v>158</v>
      </c>
      <c r="V783" s="2" t="str">
        <f t="shared" si="38"/>
        <v>('PE_L_A',NULL,'PE_L_A_01','2022','01','01','비중 1미만, 비접(점)착식 라벨 (절취선 포함) ','비중 1미만, 비접(점)착식 라벨 (절취선 포함) ','Y','N','Y','Y','N','N','366','Y','SYSTEM',NOW(),'SYSTEM',NOW()),</v>
      </c>
    </row>
    <row r="784" spans="1:22" s="26" customFormat="1" x14ac:dyDescent="0.35">
      <c r="A784" s="34">
        <v>150</v>
      </c>
      <c r="B784" s="11" t="s">
        <v>1564</v>
      </c>
      <c r="C784" s="2"/>
      <c r="D784" s="11" t="s">
        <v>1569</v>
      </c>
      <c r="E784" s="34">
        <v>2022</v>
      </c>
      <c r="F784" s="11" t="s">
        <v>1952</v>
      </c>
      <c r="G784" s="82" t="str">
        <f t="shared" si="36"/>
        <v>02</v>
      </c>
      <c r="H784" s="31" t="s">
        <v>1400</v>
      </c>
      <c r="I784" s="31" t="s">
        <v>1400</v>
      </c>
      <c r="J784" s="82" t="str">
        <f t="shared" si="37"/>
        <v>Y</v>
      </c>
      <c r="K784" s="34"/>
      <c r="L784" s="82" t="s">
        <v>1954</v>
      </c>
      <c r="M784" s="82" t="s">
        <v>1954</v>
      </c>
      <c r="N784" s="34"/>
      <c r="O784" s="34"/>
      <c r="P784" s="34">
        <v>367</v>
      </c>
      <c r="Q784" s="34" t="s">
        <v>171</v>
      </c>
      <c r="R784" s="34" t="s">
        <v>270</v>
      </c>
      <c r="S784" s="34" t="s">
        <v>158</v>
      </c>
      <c r="T784" s="34" t="s">
        <v>270</v>
      </c>
      <c r="U784" s="34" t="s">
        <v>158</v>
      </c>
      <c r="V784" s="2" t="str">
        <f t="shared" si="38"/>
        <v>('PE_L_A',NULL,'PE_L_A_02','2022','01','02','비중 1미만 0.5% 미만 열알칼리성 분리 접착제 사용 (가장자리 미도포- 절취선 포함) ','비중 1미만 0.5% 미만 열알칼리성 분리 접착제 사용 (가장자리 미도포- 절취선 포함) ','Y','N','Y','Y','N','N','367','Y','SYSTEM',NOW(),'SYSTEM',NOW()),</v>
      </c>
    </row>
    <row r="785" spans="1:22" s="26" customFormat="1" x14ac:dyDescent="0.35">
      <c r="A785" s="34">
        <v>151</v>
      </c>
      <c r="B785" s="11" t="s">
        <v>1565</v>
      </c>
      <c r="C785" s="2"/>
      <c r="D785" s="11" t="s">
        <v>1570</v>
      </c>
      <c r="E785" s="34">
        <v>2022</v>
      </c>
      <c r="F785" s="11" t="s">
        <v>1952</v>
      </c>
      <c r="G785" s="82" t="str">
        <f t="shared" si="36"/>
        <v>01</v>
      </c>
      <c r="H785" s="31" t="s">
        <v>1401</v>
      </c>
      <c r="I785" s="31" t="s">
        <v>1401</v>
      </c>
      <c r="J785" s="82" t="str">
        <f t="shared" si="37"/>
        <v>Y</v>
      </c>
      <c r="K785" s="34"/>
      <c r="L785" s="82" t="s">
        <v>1954</v>
      </c>
      <c r="M785" s="82" t="s">
        <v>1954</v>
      </c>
      <c r="N785" s="34"/>
      <c r="O785" s="34"/>
      <c r="P785" s="34">
        <v>368</v>
      </c>
      <c r="Q785" s="34" t="s">
        <v>171</v>
      </c>
      <c r="R785" s="34" t="s">
        <v>270</v>
      </c>
      <c r="S785" s="34" t="s">
        <v>158</v>
      </c>
      <c r="T785" s="34" t="s">
        <v>270</v>
      </c>
      <c r="U785" s="34" t="s">
        <v>158</v>
      </c>
      <c r="V785" s="2" t="str">
        <f t="shared" si="38"/>
        <v>('PE_L_B',NULL,'PE_L_B_01','2022','01','01','비중 1 미만, 열알칼리성 분리 접(점)착제 사용도포면적: 전체의 20% 라벨의 60% 이하), (가장자리 미도포- 절취선 포함)','비중 1 미만, 열알칼리성 분리 접(점)착제 사용도포면적: 전체의 20% 라벨의 60% 이하), (가장자리 미도포- 절취선 포함)','Y','N','Y','Y','N','N','368','Y','SYSTEM',NOW(),'SYSTEM',NOW()),</v>
      </c>
    </row>
    <row r="786" spans="1:22" s="26" customFormat="1" x14ac:dyDescent="0.35">
      <c r="A786" s="34">
        <v>152</v>
      </c>
      <c r="B786" s="11" t="s">
        <v>1566</v>
      </c>
      <c r="C786" s="2"/>
      <c r="D786" s="11" t="s">
        <v>1571</v>
      </c>
      <c r="E786" s="34">
        <v>2022</v>
      </c>
      <c r="F786" s="11" t="s">
        <v>1952</v>
      </c>
      <c r="G786" s="82" t="str">
        <f t="shared" si="36"/>
        <v>01</v>
      </c>
      <c r="H786" s="31" t="s">
        <v>1402</v>
      </c>
      <c r="I786" s="31" t="s">
        <v>1402</v>
      </c>
      <c r="J786" s="82" t="str">
        <f t="shared" si="37"/>
        <v>Y</v>
      </c>
      <c r="K786" s="34"/>
      <c r="L786" s="82" t="s">
        <v>1954</v>
      </c>
      <c r="M786" s="34"/>
      <c r="N786" s="34"/>
      <c r="O786" s="34"/>
      <c r="P786" s="34">
        <v>369</v>
      </c>
      <c r="Q786" s="34" t="s">
        <v>171</v>
      </c>
      <c r="R786" s="34" t="s">
        <v>270</v>
      </c>
      <c r="S786" s="34" t="s">
        <v>158</v>
      </c>
      <c r="T786" s="34" t="s">
        <v>270</v>
      </c>
      <c r="U786" s="34" t="s">
        <v>158</v>
      </c>
      <c r="V786" s="2" t="str">
        <f t="shared" si="38"/>
        <v>('PE_L_C',NULL,'PE_L_C_01','2022','01','01','비중 1 미만, 비접(점)착식 라벨 (절취선 없음)','비중 1 미만, 비접(점)착식 라벨 (절취선 없음)','Y','N','Y','N','N','N','369','Y','SYSTEM',NOW(),'SYSTEM',NOW()),</v>
      </c>
    </row>
    <row r="787" spans="1:22" s="26" customFormat="1" x14ac:dyDescent="0.35">
      <c r="A787" s="34">
        <v>153</v>
      </c>
      <c r="B787" s="11" t="s">
        <v>1566</v>
      </c>
      <c r="C787" s="2"/>
      <c r="D787" s="11" t="s">
        <v>1573</v>
      </c>
      <c r="E787" s="34">
        <v>2022</v>
      </c>
      <c r="F787" s="11" t="s">
        <v>1952</v>
      </c>
      <c r="G787" s="82" t="str">
        <f t="shared" si="36"/>
        <v>02</v>
      </c>
      <c r="H787" s="31" t="s">
        <v>1403</v>
      </c>
      <c r="I787" s="31" t="s">
        <v>1403</v>
      </c>
      <c r="J787" s="82" t="str">
        <f t="shared" si="37"/>
        <v>Y</v>
      </c>
      <c r="K787" s="34"/>
      <c r="L787" s="34"/>
      <c r="M787" s="82" t="s">
        <v>1954</v>
      </c>
      <c r="N787" s="34"/>
      <c r="O787" s="34"/>
      <c r="P787" s="34">
        <v>370</v>
      </c>
      <c r="Q787" s="34" t="s">
        <v>171</v>
      </c>
      <c r="R787" s="34" t="s">
        <v>270</v>
      </c>
      <c r="S787" s="34" t="s">
        <v>158</v>
      </c>
      <c r="T787" s="34" t="s">
        <v>270</v>
      </c>
      <c r="U787" s="34" t="s">
        <v>158</v>
      </c>
      <c r="V787" s="2" t="str">
        <f t="shared" si="38"/>
        <v>('PE_L_C',NULL,'PE_L_C_02','2022','01','02','비중 1 미만 열알칼리성 분리 접(점)착제 사용 (접(점)착제 도표면적: 전체의 20% 라벨의 60% 이하), (가장자리 도포)','비중 1 미만 열알칼리성 분리 접(점)착제 사용 (접(점)착제 도표면적: 전체의 20% 라벨의 60% 이하), (가장자리 도포)','Y','N','N','Y','N','N','370','Y','SYSTEM',NOW(),'SYSTEM',NOW()),</v>
      </c>
    </row>
    <row r="788" spans="1:22" s="26" customFormat="1" x14ac:dyDescent="0.35">
      <c r="A788" s="34">
        <v>154</v>
      </c>
      <c r="B788" s="11" t="s">
        <v>1566</v>
      </c>
      <c r="C788" s="2"/>
      <c r="D788" s="11" t="s">
        <v>1574</v>
      </c>
      <c r="E788" s="34">
        <v>2022</v>
      </c>
      <c r="F788" s="11" t="s">
        <v>1952</v>
      </c>
      <c r="G788" s="82" t="str">
        <f t="shared" si="36"/>
        <v>03</v>
      </c>
      <c r="H788" s="31" t="s">
        <v>1404</v>
      </c>
      <c r="I788" s="31" t="s">
        <v>1404</v>
      </c>
      <c r="J788" s="82" t="str">
        <f t="shared" si="37"/>
        <v>Y</v>
      </c>
      <c r="K788" s="34"/>
      <c r="L788" s="34"/>
      <c r="M788" s="82" t="s">
        <v>1954</v>
      </c>
      <c r="N788" s="34"/>
      <c r="O788" s="34"/>
      <c r="P788" s="34">
        <v>371</v>
      </c>
      <c r="Q788" s="34" t="s">
        <v>171</v>
      </c>
      <c r="R788" s="34" t="s">
        <v>270</v>
      </c>
      <c r="S788" s="34" t="s">
        <v>158</v>
      </c>
      <c r="T788" s="34" t="s">
        <v>270</v>
      </c>
      <c r="U788" s="34" t="s">
        <v>158</v>
      </c>
      <c r="V788" s="2" t="str">
        <f t="shared" si="38"/>
        <v>('PE_L_C',NULL,'PE_L_C_03','2022','01','03','비중 1미만, 열알칼리성 분리 접(점)착제 사용(접(점)착제 도표면적: 전체의 20%, 라벨의 60% 초과)','비중 1미만, 열알칼리성 분리 접(점)착제 사용(접(점)착제 도표면적: 전체의 20%, 라벨의 60% 초과)','Y','N','N','Y','N','N','371','Y','SYSTEM',NOW(),'SYSTEM',NOW()),</v>
      </c>
    </row>
    <row r="789" spans="1:22" s="26" customFormat="1" x14ac:dyDescent="0.35">
      <c r="A789" s="34">
        <v>155</v>
      </c>
      <c r="B789" s="11" t="s">
        <v>1566</v>
      </c>
      <c r="C789" s="2"/>
      <c r="D789" s="11" t="s">
        <v>1575</v>
      </c>
      <c r="E789" s="34">
        <v>2022</v>
      </c>
      <c r="F789" s="11" t="s">
        <v>1952</v>
      </c>
      <c r="G789" s="82" t="str">
        <f t="shared" si="36"/>
        <v>04</v>
      </c>
      <c r="H789" s="31" t="s">
        <v>1405</v>
      </c>
      <c r="I789" s="31" t="s">
        <v>1405</v>
      </c>
      <c r="J789" s="82" t="str">
        <f t="shared" si="37"/>
        <v>Y</v>
      </c>
      <c r="K789" s="34"/>
      <c r="L789" s="82" t="s">
        <v>1954</v>
      </c>
      <c r="M789" s="34"/>
      <c r="N789" s="34"/>
      <c r="O789" s="34"/>
      <c r="P789" s="34">
        <v>372</v>
      </c>
      <c r="Q789" s="34" t="s">
        <v>171</v>
      </c>
      <c r="R789" s="34" t="s">
        <v>270</v>
      </c>
      <c r="S789" s="34" t="s">
        <v>158</v>
      </c>
      <c r="T789" s="34" t="s">
        <v>270</v>
      </c>
      <c r="U789" s="34" t="s">
        <v>158</v>
      </c>
      <c r="V789" s="2" t="str">
        <f t="shared" si="38"/>
        <v>('PE_L_C',NULL,'PE_L_C_04','2022','01','04','비중 1 이상의 합성수지 (절취선 포함) (색상,재질 구분 불필요) ','비중 1 이상의 합성수지 (절취선 포함) (색상,재질 구분 불필요) ','Y','N','Y','N','N','N','372','Y','SYSTEM',NOW(),'SYSTEM',NOW()),</v>
      </c>
    </row>
    <row r="790" spans="1:22" s="26" customFormat="1" x14ac:dyDescent="0.35">
      <c r="A790" s="34">
        <v>156</v>
      </c>
      <c r="B790" s="11" t="s">
        <v>1567</v>
      </c>
      <c r="C790" s="2"/>
      <c r="D790" s="11" t="s">
        <v>1572</v>
      </c>
      <c r="E790" s="34">
        <v>2022</v>
      </c>
      <c r="F790" s="11" t="s">
        <v>1952</v>
      </c>
      <c r="G790" s="82" t="str">
        <f t="shared" si="36"/>
        <v>01</v>
      </c>
      <c r="H790" s="31" t="s">
        <v>1406</v>
      </c>
      <c r="I790" s="31" t="s">
        <v>1406</v>
      </c>
      <c r="J790" s="82" t="str">
        <f t="shared" si="37"/>
        <v/>
      </c>
      <c r="K790" s="34"/>
      <c r="L790" s="34"/>
      <c r="M790" s="34"/>
      <c r="N790" s="34"/>
      <c r="O790" s="34"/>
      <c r="P790" s="34">
        <v>373</v>
      </c>
      <c r="Q790" s="34" t="s">
        <v>171</v>
      </c>
      <c r="R790" s="34" t="s">
        <v>270</v>
      </c>
      <c r="S790" s="34" t="s">
        <v>158</v>
      </c>
      <c r="T790" s="34" t="s">
        <v>270</v>
      </c>
      <c r="U790" s="34" t="s">
        <v>158</v>
      </c>
      <c r="V790" s="2" t="str">
        <f t="shared" si="38"/>
        <v>('PE_L_D',NULL,'PE_L_D_01','2022','01','01','비중 1이상의 합성수지 (절취선이 없거나 가장자리 도포) (재질 구분 불필요) ','비중 1이상의 합성수지 (절취선이 없거나 가장자리 도포) (재질 구분 불필요) ','N','N','N','N','N','N','373','Y','SYSTEM',NOW(),'SYSTEM',NOW()),</v>
      </c>
    </row>
    <row r="791" spans="1:22" s="26" customFormat="1" x14ac:dyDescent="0.35">
      <c r="A791" s="34">
        <v>157</v>
      </c>
      <c r="B791" s="11" t="s">
        <v>1567</v>
      </c>
      <c r="C791" s="2"/>
      <c r="D791" s="11" t="s">
        <v>1576</v>
      </c>
      <c r="E791" s="34">
        <v>2022</v>
      </c>
      <c r="F791" s="11" t="s">
        <v>1952</v>
      </c>
      <c r="G791" s="82" t="str">
        <f t="shared" si="36"/>
        <v>02</v>
      </c>
      <c r="H791" s="31" t="s">
        <v>1407</v>
      </c>
      <c r="I791" s="31" t="s">
        <v>1407</v>
      </c>
      <c r="J791" s="82" t="str">
        <f t="shared" si="37"/>
        <v/>
      </c>
      <c r="K791" s="34"/>
      <c r="L791" s="34"/>
      <c r="M791" s="34"/>
      <c r="N791" s="34"/>
      <c r="O791" s="34"/>
      <c r="P791" s="34">
        <v>374</v>
      </c>
      <c r="Q791" s="34" t="s">
        <v>171</v>
      </c>
      <c r="R791" s="34" t="s">
        <v>270</v>
      </c>
      <c r="S791" s="34" t="s">
        <v>158</v>
      </c>
      <c r="T791" s="34" t="s">
        <v>270</v>
      </c>
      <c r="U791" s="34" t="s">
        <v>158</v>
      </c>
      <c r="V791" s="2" t="str">
        <f t="shared" si="38"/>
        <v>('PE_L_D',NULL,'PE_L_D_02','2022','01','02','열알칼리성 분리가 불가능한 접(점)착제 사용','열알칼리성 분리가 불가능한 접(점)착제 사용','N','N','N','N','N','N','374','Y','SYSTEM',NOW(),'SYSTEM',NOW()),</v>
      </c>
    </row>
    <row r="792" spans="1:22" s="26" customFormat="1" x14ac:dyDescent="0.35">
      <c r="A792" s="34">
        <v>158</v>
      </c>
      <c r="B792" s="11" t="s">
        <v>1567</v>
      </c>
      <c r="C792" s="2"/>
      <c r="D792" s="11" t="s">
        <v>1577</v>
      </c>
      <c r="E792" s="34">
        <v>2022</v>
      </c>
      <c r="F792" s="11" t="s">
        <v>1952</v>
      </c>
      <c r="G792" s="82" t="str">
        <f t="shared" si="36"/>
        <v>03</v>
      </c>
      <c r="H792" s="31" t="s">
        <v>1408</v>
      </c>
      <c r="I792" s="31" t="s">
        <v>1408</v>
      </c>
      <c r="J792" s="82" t="str">
        <f t="shared" si="37"/>
        <v/>
      </c>
      <c r="K792" s="34"/>
      <c r="L792" s="34"/>
      <c r="M792" s="34"/>
      <c r="N792" s="34"/>
      <c r="O792" s="34"/>
      <c r="P792" s="34">
        <v>375</v>
      </c>
      <c r="Q792" s="34" t="s">
        <v>171</v>
      </c>
      <c r="R792" s="34" t="s">
        <v>270</v>
      </c>
      <c r="S792" s="34" t="s">
        <v>158</v>
      </c>
      <c r="T792" s="34" t="s">
        <v>270</v>
      </c>
      <c r="U792" s="34" t="s">
        <v>158</v>
      </c>
      <c r="V792" s="2" t="str">
        <f t="shared" si="38"/>
        <v>('PE_L_D',NULL,'PE_L_D_03','2022','01','03','직접 인쇄(유통기간 및 제조일자 표시 제외)','직접 인쇄(유통기간 및 제조일자 표시 제외)','N','N','N','N','N','N','375','Y','SYSTEM',NOW(),'SYSTEM',NOW()),</v>
      </c>
    </row>
    <row r="793" spans="1:22" s="26" customFormat="1" x14ac:dyDescent="0.35">
      <c r="A793" s="34">
        <v>159</v>
      </c>
      <c r="B793" s="11" t="s">
        <v>1567</v>
      </c>
      <c r="C793" s="2"/>
      <c r="D793" s="11" t="s">
        <v>1578</v>
      </c>
      <c r="E793" s="34">
        <v>2022</v>
      </c>
      <c r="F793" s="11" t="s">
        <v>1952</v>
      </c>
      <c r="G793" s="82" t="str">
        <f t="shared" si="36"/>
        <v>04</v>
      </c>
      <c r="H793" s="31" t="s">
        <v>1409</v>
      </c>
      <c r="I793" s="31" t="s">
        <v>1409</v>
      </c>
      <c r="J793" s="82" t="str">
        <f t="shared" si="37"/>
        <v/>
      </c>
      <c r="K793" s="34"/>
      <c r="L793" s="34"/>
      <c r="M793" s="34"/>
      <c r="N793" s="34"/>
      <c r="O793" s="34"/>
      <c r="P793" s="34">
        <v>376</v>
      </c>
      <c r="Q793" s="34" t="s">
        <v>171</v>
      </c>
      <c r="R793" s="34" t="s">
        <v>270</v>
      </c>
      <c r="S793" s="34" t="s">
        <v>158</v>
      </c>
      <c r="T793" s="34" t="s">
        <v>270</v>
      </c>
      <c r="U793" s="34" t="s">
        <v>158</v>
      </c>
      <c r="V793" s="2" t="str">
        <f t="shared" si="38"/>
        <v>('PE_L_D',NULL,'PE_L_D_04','2022','01','04','PVC 계열의 재질','PVC 계열의 재질','N','N','N','N','N','N','376','Y','SYSTEM',NOW(),'SYSTEM',NOW()),</v>
      </c>
    </row>
    <row r="794" spans="1:22" s="26" customFormat="1" x14ac:dyDescent="0.35">
      <c r="A794" s="34">
        <v>160</v>
      </c>
      <c r="B794" s="11" t="s">
        <v>1567</v>
      </c>
      <c r="C794" s="2"/>
      <c r="D794" s="11" t="s">
        <v>1579</v>
      </c>
      <c r="E794" s="34">
        <v>2022</v>
      </c>
      <c r="F794" s="11" t="s">
        <v>1952</v>
      </c>
      <c r="G794" s="82" t="str">
        <f t="shared" si="36"/>
        <v>05</v>
      </c>
      <c r="H794" s="31" t="s">
        <v>1320</v>
      </c>
      <c r="I794" s="31" t="s">
        <v>1320</v>
      </c>
      <c r="J794" s="82" t="str">
        <f t="shared" si="37"/>
        <v/>
      </c>
      <c r="K794" s="34"/>
      <c r="L794" s="34"/>
      <c r="M794" s="34"/>
      <c r="N794" s="34"/>
      <c r="O794" s="34"/>
      <c r="P794" s="34">
        <v>377</v>
      </c>
      <c r="Q794" s="34" t="s">
        <v>171</v>
      </c>
      <c r="R794" s="34" t="s">
        <v>270</v>
      </c>
      <c r="S794" s="34" t="s">
        <v>158</v>
      </c>
      <c r="T794" s="34" t="s">
        <v>270</v>
      </c>
      <c r="U794" s="34" t="s">
        <v>158</v>
      </c>
      <c r="V794" s="2" t="str">
        <f t="shared" si="38"/>
        <v>('PE_L_D',NULL,'PE_L_D_05','2022','01','05','금속혼입재질','금속혼입재질','N','N','N','N','N','N','377','Y','SYSTEM',NOW(),'SYSTEM',NOW()),</v>
      </c>
    </row>
    <row r="795" spans="1:22" s="26" customFormat="1" x14ac:dyDescent="0.35">
      <c r="A795" s="34">
        <v>161</v>
      </c>
      <c r="B795" s="11" t="s">
        <v>1567</v>
      </c>
      <c r="C795" s="2"/>
      <c r="D795" s="11" t="s">
        <v>1580</v>
      </c>
      <c r="E795" s="34">
        <v>2022</v>
      </c>
      <c r="F795" s="11" t="s">
        <v>1952</v>
      </c>
      <c r="G795" s="82" t="str">
        <f t="shared" si="36"/>
        <v>06</v>
      </c>
      <c r="H795" s="89" t="s">
        <v>1630</v>
      </c>
      <c r="I795" s="89" t="s">
        <v>1630</v>
      </c>
      <c r="J795" s="82" t="str">
        <f t="shared" si="37"/>
        <v/>
      </c>
      <c r="K795" s="34"/>
      <c r="L795" s="34"/>
      <c r="M795" s="34"/>
      <c r="N795" s="34"/>
      <c r="O795" s="34"/>
      <c r="P795" s="34">
        <v>378</v>
      </c>
      <c r="Q795" s="34" t="s">
        <v>171</v>
      </c>
      <c r="R795" s="34" t="s">
        <v>270</v>
      </c>
      <c r="S795" s="34" t="s">
        <v>158</v>
      </c>
      <c r="T795" s="34" t="s">
        <v>270</v>
      </c>
      <c r="U795" s="34" t="s">
        <v>158</v>
      </c>
      <c r="V795" s="2" t="str">
        <f t="shared" si="38"/>
        <v>('PE_L_D',NULL,'PE_L_D_06','2022','01','06','비중 1이상의 합성수지 (재질 구분 불필요)','비중 1이상의 합성수지 (재질 구분 불필요)','N','N','N','N','N','N','378','Y','SYSTEM',NOW(),'SYSTEM',NOW()),</v>
      </c>
    </row>
    <row r="796" spans="1:22" s="26" customFormat="1" x14ac:dyDescent="0.35">
      <c r="A796" s="34">
        <v>162</v>
      </c>
      <c r="B796" s="34" t="s">
        <v>1291</v>
      </c>
      <c r="C796" s="2"/>
      <c r="D796" s="11" t="s">
        <v>1410</v>
      </c>
      <c r="E796" s="34">
        <v>2022</v>
      </c>
      <c r="F796" s="11" t="s">
        <v>1952</v>
      </c>
      <c r="G796" s="82" t="str">
        <f t="shared" si="36"/>
        <v>08</v>
      </c>
      <c r="H796" s="31" t="s">
        <v>1632</v>
      </c>
      <c r="I796" s="31" t="s">
        <v>1632</v>
      </c>
      <c r="J796" s="82" t="str">
        <f t="shared" si="37"/>
        <v/>
      </c>
      <c r="K796" s="34"/>
      <c r="L796" s="34"/>
      <c r="M796" s="34"/>
      <c r="N796" s="34"/>
      <c r="O796" s="34"/>
      <c r="P796" s="34">
        <v>379</v>
      </c>
      <c r="Q796" s="34" t="s">
        <v>171</v>
      </c>
      <c r="R796" s="34" t="s">
        <v>270</v>
      </c>
      <c r="S796" s="34" t="s">
        <v>158</v>
      </c>
      <c r="T796" s="34" t="s">
        <v>270</v>
      </c>
      <c r="U796" s="34" t="s">
        <v>158</v>
      </c>
      <c r="V796" s="2" t="str">
        <f t="shared" si="38"/>
        <v>('GROUP_ID',NULL,'TR','2022','01','08','단일재질 용기, 트레이류(페트병, 발포합성수지 제외)','단일재질 용기, 트레이류(페트병, 발포합성수지 제외)','N','N','N','N','N','N','379','Y','SYSTEM',NOW(),'SYSTEM',NOW()),</v>
      </c>
    </row>
    <row r="797" spans="1:22" s="26" customFormat="1" x14ac:dyDescent="0.35">
      <c r="A797" s="34">
        <v>163</v>
      </c>
      <c r="B797" s="11" t="s">
        <v>1410</v>
      </c>
      <c r="C797" s="2"/>
      <c r="D797" s="11" t="s">
        <v>1532</v>
      </c>
      <c r="E797" s="34">
        <v>2022</v>
      </c>
      <c r="F797" s="11" t="s">
        <v>1952</v>
      </c>
      <c r="G797" s="82" t="str">
        <f t="shared" si="36"/>
        <v>01</v>
      </c>
      <c r="H797" s="31" t="s">
        <v>1338</v>
      </c>
      <c r="I797" s="31" t="s">
        <v>1338</v>
      </c>
      <c r="J797" s="82" t="str">
        <f t="shared" si="37"/>
        <v/>
      </c>
      <c r="K797" s="34"/>
      <c r="L797" s="34"/>
      <c r="M797" s="34"/>
      <c r="N797" s="34"/>
      <c r="O797" s="34"/>
      <c r="P797" s="34">
        <v>380</v>
      </c>
      <c r="Q797" s="34" t="s">
        <v>171</v>
      </c>
      <c r="R797" s="34" t="s">
        <v>270</v>
      </c>
      <c r="S797" s="34" t="s">
        <v>158</v>
      </c>
      <c r="T797" s="34" t="s">
        <v>270</v>
      </c>
      <c r="U797" s="34" t="s">
        <v>158</v>
      </c>
      <c r="V797" s="2" t="str">
        <f t="shared" si="38"/>
        <v>('TR',NULL,'TR_B','2022','01','01','몸체','몸체','N','N','N','N','N','N','380','Y','SYSTEM',NOW(),'SYSTEM',NOW()),</v>
      </c>
    </row>
    <row r="798" spans="1:22" s="26" customFormat="1" x14ac:dyDescent="0.35">
      <c r="A798" s="34">
        <v>164</v>
      </c>
      <c r="B798" s="11" t="s">
        <v>1532</v>
      </c>
      <c r="C798" s="2"/>
      <c r="D798" s="11" t="s">
        <v>1581</v>
      </c>
      <c r="E798" s="34">
        <v>2022</v>
      </c>
      <c r="F798" s="11" t="s">
        <v>1952</v>
      </c>
      <c r="G798" s="82" t="str">
        <f t="shared" si="36"/>
        <v>B</v>
      </c>
      <c r="H798" s="31" t="s">
        <v>1341</v>
      </c>
      <c r="I798" s="31" t="s">
        <v>1281</v>
      </c>
      <c r="J798" s="82" t="str">
        <f t="shared" si="37"/>
        <v/>
      </c>
      <c r="K798" s="34"/>
      <c r="L798" s="34"/>
      <c r="M798" s="34"/>
      <c r="N798" s="34"/>
      <c r="O798" s="34"/>
      <c r="P798" s="34">
        <v>381</v>
      </c>
      <c r="Q798" s="34" t="s">
        <v>171</v>
      </c>
      <c r="R798" s="34" t="s">
        <v>270</v>
      </c>
      <c r="S798" s="34" t="s">
        <v>158</v>
      </c>
      <c r="T798" s="34" t="s">
        <v>270</v>
      </c>
      <c r="U798" s="34" t="s">
        <v>158</v>
      </c>
      <c r="V798" s="2" t="str">
        <f t="shared" si="38"/>
        <v>('TR_B',NULL,'TR_B_B','2022','01','B','우수','우수','N','N','N','N','N','N','381','Y','SYSTEM',NOW(),'SYSTEM',NOW()),</v>
      </c>
    </row>
    <row r="799" spans="1:22" s="26" customFormat="1" x14ac:dyDescent="0.35">
      <c r="A799" s="34">
        <v>165</v>
      </c>
      <c r="B799" s="11" t="s">
        <v>1532</v>
      </c>
      <c r="C799" s="2"/>
      <c r="D799" s="11" t="s">
        <v>1582</v>
      </c>
      <c r="E799" s="34">
        <v>2022</v>
      </c>
      <c r="F799" s="11" t="s">
        <v>1952</v>
      </c>
      <c r="G799" s="82" t="str">
        <f t="shared" si="36"/>
        <v>D</v>
      </c>
      <c r="H799" s="31" t="s">
        <v>1343</v>
      </c>
      <c r="I799" s="31" t="s">
        <v>1282</v>
      </c>
      <c r="J799" s="82" t="str">
        <f t="shared" si="37"/>
        <v/>
      </c>
      <c r="K799" s="34"/>
      <c r="L799" s="34"/>
      <c r="M799" s="34"/>
      <c r="N799" s="34"/>
      <c r="O799" s="34"/>
      <c r="P799" s="34">
        <v>382</v>
      </c>
      <c r="Q799" s="34" t="s">
        <v>171</v>
      </c>
      <c r="R799" s="34" t="s">
        <v>270</v>
      </c>
      <c r="S799" s="34" t="s">
        <v>158</v>
      </c>
      <c r="T799" s="34" t="s">
        <v>270</v>
      </c>
      <c r="U799" s="34" t="s">
        <v>158</v>
      </c>
      <c r="V799" s="2" t="str">
        <f t="shared" si="38"/>
        <v>('TR_B',NULL,'TR_B_D','2022','01','D','어려움','어려움','N','N','N','N','N','N','382','Y','SYSTEM',NOW(),'SYSTEM',NOW()),</v>
      </c>
    </row>
    <row r="800" spans="1:22" s="26" customFormat="1" x14ac:dyDescent="0.35">
      <c r="A800" s="34">
        <v>166</v>
      </c>
      <c r="B800" s="11" t="s">
        <v>1581</v>
      </c>
      <c r="C800" s="2"/>
      <c r="D800" s="11" t="s">
        <v>1583</v>
      </c>
      <c r="E800" s="34">
        <v>2022</v>
      </c>
      <c r="F800" s="11" t="s">
        <v>1952</v>
      </c>
      <c r="G800" s="82" t="str">
        <f t="shared" si="36"/>
        <v>01</v>
      </c>
      <c r="H800" s="31" t="s">
        <v>1411</v>
      </c>
      <c r="I800" s="31" t="s">
        <v>1411</v>
      </c>
      <c r="J800" s="82" t="str">
        <f t="shared" si="37"/>
        <v>Y</v>
      </c>
      <c r="K800" s="34"/>
      <c r="L800" s="82" t="s">
        <v>1954</v>
      </c>
      <c r="M800" s="34"/>
      <c r="N800" s="34"/>
      <c r="O800" s="34"/>
      <c r="P800" s="34">
        <v>383</v>
      </c>
      <c r="Q800" s="34" t="s">
        <v>171</v>
      </c>
      <c r="R800" s="34" t="s">
        <v>270</v>
      </c>
      <c r="S800" s="34" t="s">
        <v>158</v>
      </c>
      <c r="T800" s="34" t="s">
        <v>270</v>
      </c>
      <c r="U800" s="34" t="s">
        <v>158</v>
      </c>
      <c r="V800" s="2" t="str">
        <f t="shared" si="38"/>
        <v>('TR_B_B',NULL,'TR_B_B_01','2022','01','01','PET 재질','PET 재질','Y','N','Y','N','N','N','383','Y','SYSTEM',NOW(),'SYSTEM',NOW()),</v>
      </c>
    </row>
    <row r="801" spans="1:22" s="26" customFormat="1" x14ac:dyDescent="0.35">
      <c r="A801" s="34">
        <v>167</v>
      </c>
      <c r="B801" s="11" t="s">
        <v>1581</v>
      </c>
      <c r="C801" s="2"/>
      <c r="D801" s="11" t="s">
        <v>1586</v>
      </c>
      <c r="E801" s="34">
        <v>2022</v>
      </c>
      <c r="F801" s="11" t="s">
        <v>1952</v>
      </c>
      <c r="G801" s="82" t="str">
        <f t="shared" si="36"/>
        <v>02</v>
      </c>
      <c r="H801" s="31" t="s">
        <v>1412</v>
      </c>
      <c r="I801" s="31" t="s">
        <v>1412</v>
      </c>
      <c r="J801" s="82" t="str">
        <f t="shared" si="37"/>
        <v>Y</v>
      </c>
      <c r="K801" s="34"/>
      <c r="L801" s="34"/>
      <c r="M801" s="34"/>
      <c r="N801" s="34"/>
      <c r="O801" s="34"/>
      <c r="P801" s="34">
        <v>384</v>
      </c>
      <c r="Q801" s="34" t="s">
        <v>171</v>
      </c>
      <c r="R801" s="34" t="s">
        <v>270</v>
      </c>
      <c r="S801" s="34" t="s">
        <v>158</v>
      </c>
      <c r="T801" s="34" t="s">
        <v>270</v>
      </c>
      <c r="U801" s="34" t="s">
        <v>158</v>
      </c>
      <c r="V801" s="2" t="str">
        <f t="shared" si="38"/>
        <v>('TR_B_B',NULL,'TR_B_B_02','2022','01','02','PP 재질','PP 재질','Y','N','N','N','N','N','384','Y','SYSTEM',NOW(),'SYSTEM',NOW()),</v>
      </c>
    </row>
    <row r="802" spans="1:22" s="26" customFormat="1" x14ac:dyDescent="0.35">
      <c r="A802" s="34">
        <v>168</v>
      </c>
      <c r="B802" s="11" t="s">
        <v>1581</v>
      </c>
      <c r="C802" s="2"/>
      <c r="D802" s="11" t="s">
        <v>1587</v>
      </c>
      <c r="E802" s="34">
        <v>2022</v>
      </c>
      <c r="F802" s="11" t="s">
        <v>1952</v>
      </c>
      <c r="G802" s="82" t="str">
        <f t="shared" si="36"/>
        <v>03</v>
      </c>
      <c r="H802" s="31" t="s">
        <v>1413</v>
      </c>
      <c r="I802" s="31" t="s">
        <v>1413</v>
      </c>
      <c r="J802" s="82" t="str">
        <f t="shared" si="37"/>
        <v>Y</v>
      </c>
      <c r="K802" s="34"/>
      <c r="L802" s="82" t="s">
        <v>1954</v>
      </c>
      <c r="M802" s="34"/>
      <c r="N802" s="34"/>
      <c r="O802" s="34"/>
      <c r="P802" s="34">
        <v>385</v>
      </c>
      <c r="Q802" s="34" t="s">
        <v>171</v>
      </c>
      <c r="R802" s="34" t="s">
        <v>270</v>
      </c>
      <c r="S802" s="34" t="s">
        <v>158</v>
      </c>
      <c r="T802" s="34" t="s">
        <v>270</v>
      </c>
      <c r="U802" s="34" t="s">
        <v>158</v>
      </c>
      <c r="V802" s="2" t="str">
        <f t="shared" si="38"/>
        <v>('TR_B_B',NULL,'TR_B_B_03','2022','01','03','PS 재질','PS 재질','Y','N','Y','N','N','N','385','Y','SYSTEM',NOW(),'SYSTEM',NOW()),</v>
      </c>
    </row>
    <row r="803" spans="1:22" s="26" customFormat="1" x14ac:dyDescent="0.35">
      <c r="A803" s="34">
        <v>169</v>
      </c>
      <c r="B803" s="11" t="s">
        <v>1581</v>
      </c>
      <c r="C803" s="2"/>
      <c r="D803" s="11" t="s">
        <v>1588</v>
      </c>
      <c r="E803" s="34">
        <v>2022</v>
      </c>
      <c r="F803" s="11" t="s">
        <v>1952</v>
      </c>
      <c r="G803" s="82" t="str">
        <f t="shared" si="36"/>
        <v>04</v>
      </c>
      <c r="H803" s="31" t="s">
        <v>1414</v>
      </c>
      <c r="I803" s="31" t="s">
        <v>1414</v>
      </c>
      <c r="J803" s="82" t="str">
        <f t="shared" si="37"/>
        <v>Y</v>
      </c>
      <c r="K803" s="34"/>
      <c r="L803" s="34"/>
      <c r="M803" s="34"/>
      <c r="N803" s="34"/>
      <c r="O803" s="34"/>
      <c r="P803" s="34">
        <v>386</v>
      </c>
      <c r="Q803" s="34" t="s">
        <v>171</v>
      </c>
      <c r="R803" s="34" t="s">
        <v>270</v>
      </c>
      <c r="S803" s="34" t="s">
        <v>158</v>
      </c>
      <c r="T803" s="34" t="s">
        <v>270</v>
      </c>
      <c r="U803" s="34" t="s">
        <v>158</v>
      </c>
      <c r="V803" s="2" t="str">
        <f t="shared" si="38"/>
        <v>('TR_B_B',NULL,'TR_B_B_04','2022','01','04','기타 단일재질','기타 단일재질','Y','N','N','N','N','N','386','Y','SYSTEM',NOW(),'SYSTEM',NOW()),</v>
      </c>
    </row>
    <row r="804" spans="1:22" s="26" customFormat="1" x14ac:dyDescent="0.35">
      <c r="A804" s="34">
        <v>171</v>
      </c>
      <c r="B804" s="11" t="s">
        <v>1581</v>
      </c>
      <c r="C804" s="2"/>
      <c r="D804" s="11" t="s">
        <v>1633</v>
      </c>
      <c r="E804" s="34">
        <v>2022</v>
      </c>
      <c r="F804" s="11" t="s">
        <v>1952</v>
      </c>
      <c r="G804" s="82" t="str">
        <f t="shared" si="36"/>
        <v>05</v>
      </c>
      <c r="H804" s="31" t="s">
        <v>1415</v>
      </c>
      <c r="I804" s="31" t="s">
        <v>1415</v>
      </c>
      <c r="J804" s="82" t="str">
        <f t="shared" si="37"/>
        <v>Y</v>
      </c>
      <c r="K804" s="34"/>
      <c r="L804" s="34"/>
      <c r="M804" s="34"/>
      <c r="N804" s="34"/>
      <c r="O804" s="34"/>
      <c r="P804" s="34">
        <v>387</v>
      </c>
      <c r="Q804" s="34" t="s">
        <v>171</v>
      </c>
      <c r="R804" s="34" t="s">
        <v>270</v>
      </c>
      <c r="S804" s="34" t="s">
        <v>158</v>
      </c>
      <c r="T804" s="34" t="s">
        <v>270</v>
      </c>
      <c r="U804" s="34" t="s">
        <v>158</v>
      </c>
      <c r="V804" s="2" t="str">
        <f t="shared" si="38"/>
        <v>('TR_B_B',NULL,'TR_B_B_05','2022','01','05','단일재질 무색 페트','단일재질 무색 페트','Y','N','N','N','N','N','387','Y','SYSTEM',NOW(),'SYSTEM',NOW()),</v>
      </c>
    </row>
    <row r="805" spans="1:22" s="26" customFormat="1" x14ac:dyDescent="0.35">
      <c r="A805" s="34">
        <v>172</v>
      </c>
      <c r="B805" s="11" t="s">
        <v>1582</v>
      </c>
      <c r="C805" s="2"/>
      <c r="D805" s="11" t="s">
        <v>1585</v>
      </c>
      <c r="E805" s="34">
        <v>2022</v>
      </c>
      <c r="F805" s="11" t="s">
        <v>1952</v>
      </c>
      <c r="G805" s="82" t="str">
        <f t="shared" si="36"/>
        <v>01</v>
      </c>
      <c r="H805" s="31" t="s">
        <v>1416</v>
      </c>
      <c r="I805" s="31" t="s">
        <v>1416</v>
      </c>
      <c r="J805" s="82" t="str">
        <f t="shared" si="37"/>
        <v/>
      </c>
      <c r="K805" s="34"/>
      <c r="L805" s="34"/>
      <c r="M805" s="34"/>
      <c r="N805" s="34"/>
      <c r="O805" s="34"/>
      <c r="P805" s="34">
        <v>388</v>
      </c>
      <c r="Q805" s="34" t="s">
        <v>171</v>
      </c>
      <c r="R805" s="34" t="s">
        <v>270</v>
      </c>
      <c r="S805" s="34" t="s">
        <v>158</v>
      </c>
      <c r="T805" s="34" t="s">
        <v>270</v>
      </c>
      <c r="U805" s="34" t="s">
        <v>158</v>
      </c>
      <c r="V805" s="2" t="str">
        <f t="shared" si="38"/>
        <v>('TR_B_D',NULL,'TR_B_D_01','2022','01','01','PET-G 수질 혼합','PET-G 수질 혼합','N','N','N','N','N','N','388','Y','SYSTEM',NOW(),'SYSTEM',NOW()),</v>
      </c>
    </row>
    <row r="806" spans="1:22" s="26" customFormat="1" x14ac:dyDescent="0.35">
      <c r="A806" s="34">
        <v>173</v>
      </c>
      <c r="B806" s="11" t="s">
        <v>1582</v>
      </c>
      <c r="C806" s="2"/>
      <c r="D806" s="11" t="s">
        <v>1584</v>
      </c>
      <c r="E806" s="34">
        <v>2022</v>
      </c>
      <c r="F806" s="11" t="s">
        <v>1952</v>
      </c>
      <c r="G806" s="82" t="str">
        <f t="shared" si="36"/>
        <v>02</v>
      </c>
      <c r="H806" s="31" t="s">
        <v>1417</v>
      </c>
      <c r="I806" s="31" t="s">
        <v>1417</v>
      </c>
      <c r="J806" s="82" t="str">
        <f t="shared" si="37"/>
        <v/>
      </c>
      <c r="K806" s="34"/>
      <c r="L806" s="34"/>
      <c r="M806" s="34"/>
      <c r="N806" s="34"/>
      <c r="O806" s="34"/>
      <c r="P806" s="34">
        <v>389</v>
      </c>
      <c r="Q806" s="34" t="s">
        <v>171</v>
      </c>
      <c r="R806" s="34" t="s">
        <v>270</v>
      </c>
      <c r="S806" s="34" t="s">
        <v>158</v>
      </c>
      <c r="T806" s="34" t="s">
        <v>270</v>
      </c>
      <c r="U806" s="34" t="s">
        <v>158</v>
      </c>
      <c r="V806" s="2" t="str">
        <f t="shared" si="38"/>
        <v>('TR_B_D',NULL,'TR_B_D_02','2022','01','02','유색 PET 재질','유색 PET 재질','N','N','N','N','N','N','389','Y','SYSTEM',NOW(),'SYSTEM',NOW()),</v>
      </c>
    </row>
    <row r="807" spans="1:22" s="26" customFormat="1" x14ac:dyDescent="0.35">
      <c r="A807" s="34">
        <v>174</v>
      </c>
      <c r="B807" s="11" t="s">
        <v>1582</v>
      </c>
      <c r="C807" s="2"/>
      <c r="D807" s="11" t="s">
        <v>1589</v>
      </c>
      <c r="E807" s="34">
        <v>2022</v>
      </c>
      <c r="F807" s="11" t="s">
        <v>1952</v>
      </c>
      <c r="G807" s="82" t="str">
        <f t="shared" si="36"/>
        <v>03</v>
      </c>
      <c r="H807" s="31" t="s">
        <v>1409</v>
      </c>
      <c r="I807" s="31" t="s">
        <v>1409</v>
      </c>
      <c r="J807" s="82" t="str">
        <f t="shared" si="37"/>
        <v/>
      </c>
      <c r="K807" s="34"/>
      <c r="L807" s="34"/>
      <c r="M807" s="34"/>
      <c r="N807" s="34"/>
      <c r="O807" s="34"/>
      <c r="P807" s="34">
        <v>390</v>
      </c>
      <c r="Q807" s="34" t="s">
        <v>171</v>
      </c>
      <c r="R807" s="34" t="s">
        <v>270</v>
      </c>
      <c r="S807" s="34" t="s">
        <v>158</v>
      </c>
      <c r="T807" s="34" t="s">
        <v>270</v>
      </c>
      <c r="U807" s="34" t="s">
        <v>158</v>
      </c>
      <c r="V807" s="2" t="str">
        <f t="shared" si="38"/>
        <v>('TR_B_D',NULL,'TR_B_D_03','2022','01','03','PVC 계열의 재질','PVC 계열의 재질','N','N','N','N','N','N','390','Y','SYSTEM',NOW(),'SYSTEM',NOW()),</v>
      </c>
    </row>
    <row r="808" spans="1:22" s="26" customFormat="1" x14ac:dyDescent="0.35">
      <c r="A808" s="34">
        <v>175</v>
      </c>
      <c r="B808" s="11" t="s">
        <v>1410</v>
      </c>
      <c r="C808" s="2"/>
      <c r="D808" s="11" t="s">
        <v>1533</v>
      </c>
      <c r="E808" s="34">
        <v>2022</v>
      </c>
      <c r="F808" s="11" t="s">
        <v>1952</v>
      </c>
      <c r="G808" s="82" t="str">
        <f t="shared" si="36"/>
        <v>04</v>
      </c>
      <c r="H808" s="31" t="s">
        <v>1374</v>
      </c>
      <c r="I808" s="31" t="s">
        <v>1374</v>
      </c>
      <c r="J808" s="82" t="str">
        <f t="shared" si="37"/>
        <v/>
      </c>
      <c r="K808" s="34"/>
      <c r="L808" s="34"/>
      <c r="M808" s="34"/>
      <c r="N808" s="34"/>
      <c r="O808" s="34"/>
      <c r="P808" s="34">
        <v>391</v>
      </c>
      <c r="Q808" s="34" t="s">
        <v>171</v>
      </c>
      <c r="R808" s="34" t="s">
        <v>270</v>
      </c>
      <c r="S808" s="34" t="s">
        <v>158</v>
      </c>
      <c r="T808" s="34" t="s">
        <v>270</v>
      </c>
      <c r="U808" s="34" t="s">
        <v>158</v>
      </c>
      <c r="V808" s="2" t="str">
        <f t="shared" si="38"/>
        <v>('TR',NULL,'TR_C','2022','01','04','라벨, 마개및잡자재','라벨, 마개및잡자재','N','N','N','N','N','N','391','Y','SYSTEM',NOW(),'SYSTEM',NOW()),</v>
      </c>
    </row>
    <row r="809" spans="1:22" s="26" customFormat="1" x14ac:dyDescent="0.35">
      <c r="A809" s="34">
        <v>176</v>
      </c>
      <c r="B809" s="11" t="s">
        <v>1533</v>
      </c>
      <c r="C809" s="2"/>
      <c r="D809" s="11" t="s">
        <v>1590</v>
      </c>
      <c r="E809" s="34">
        <v>2022</v>
      </c>
      <c r="F809" s="11" t="s">
        <v>1952</v>
      </c>
      <c r="G809" s="82" t="str">
        <f t="shared" si="36"/>
        <v>B</v>
      </c>
      <c r="H809" s="31" t="s">
        <v>1341</v>
      </c>
      <c r="I809" s="31" t="s">
        <v>1281</v>
      </c>
      <c r="J809" s="82" t="str">
        <f t="shared" si="37"/>
        <v/>
      </c>
      <c r="K809" s="34"/>
      <c r="L809" s="34"/>
      <c r="M809" s="34"/>
      <c r="N809" s="34"/>
      <c r="O809" s="34"/>
      <c r="P809" s="34">
        <v>392</v>
      </c>
      <c r="Q809" s="34" t="s">
        <v>171</v>
      </c>
      <c r="R809" s="34" t="s">
        <v>270</v>
      </c>
      <c r="S809" s="34" t="s">
        <v>158</v>
      </c>
      <c r="T809" s="34" t="s">
        <v>270</v>
      </c>
      <c r="U809" s="34" t="s">
        <v>158</v>
      </c>
      <c r="V809" s="2" t="str">
        <f t="shared" si="38"/>
        <v>('TR_C',NULL,'TR_C_B','2022','01','B','우수','우수','N','N','N','N','N','N','392','Y','SYSTEM',NOW(),'SYSTEM',NOW()),</v>
      </c>
    </row>
    <row r="810" spans="1:22" s="26" customFormat="1" x14ac:dyDescent="0.35">
      <c r="A810" s="34">
        <v>177</v>
      </c>
      <c r="B810" s="11" t="s">
        <v>1533</v>
      </c>
      <c r="C810" s="2"/>
      <c r="D810" s="11" t="s">
        <v>1591</v>
      </c>
      <c r="E810" s="34">
        <v>2022</v>
      </c>
      <c r="F810" s="11" t="s">
        <v>1952</v>
      </c>
      <c r="G810" s="82" t="str">
        <f t="shared" si="36"/>
        <v>C</v>
      </c>
      <c r="H810" s="31" t="s">
        <v>1345</v>
      </c>
      <c r="I810" s="31" t="s">
        <v>1285</v>
      </c>
      <c r="J810" s="82" t="str">
        <f t="shared" si="37"/>
        <v/>
      </c>
      <c r="K810" s="34"/>
      <c r="L810" s="34"/>
      <c r="M810" s="34"/>
      <c r="N810" s="34"/>
      <c r="O810" s="34"/>
      <c r="P810" s="34">
        <v>393</v>
      </c>
      <c r="Q810" s="34" t="s">
        <v>171</v>
      </c>
      <c r="R810" s="34" t="s">
        <v>270</v>
      </c>
      <c r="S810" s="34" t="s">
        <v>158</v>
      </c>
      <c r="T810" s="34" t="s">
        <v>270</v>
      </c>
      <c r="U810" s="34" t="s">
        <v>158</v>
      </c>
      <c r="V810" s="2" t="str">
        <f t="shared" si="38"/>
        <v>('TR_C',NULL,'TR_C_C','2022','01','C','보통','보통','N','N','N','N','N','N','393','Y','SYSTEM',NOW(),'SYSTEM',NOW()),</v>
      </c>
    </row>
    <row r="811" spans="1:22" s="26" customFormat="1" x14ac:dyDescent="0.35">
      <c r="A811" s="34">
        <v>178</v>
      </c>
      <c r="B811" s="11" t="s">
        <v>1533</v>
      </c>
      <c r="C811" s="2"/>
      <c r="D811" s="11" t="s">
        <v>1592</v>
      </c>
      <c r="E811" s="34">
        <v>2022</v>
      </c>
      <c r="F811" s="11" t="s">
        <v>1952</v>
      </c>
      <c r="G811" s="82" t="str">
        <f t="shared" si="36"/>
        <v>D</v>
      </c>
      <c r="H811" s="31" t="s">
        <v>1343</v>
      </c>
      <c r="I811" s="31" t="s">
        <v>1282</v>
      </c>
      <c r="J811" s="82" t="str">
        <f t="shared" si="37"/>
        <v/>
      </c>
      <c r="K811" s="34"/>
      <c r="L811" s="34"/>
      <c r="M811" s="34"/>
      <c r="N811" s="34"/>
      <c r="O811" s="34"/>
      <c r="P811" s="34">
        <v>394</v>
      </c>
      <c r="Q811" s="34" t="s">
        <v>171</v>
      </c>
      <c r="R811" s="34" t="s">
        <v>270</v>
      </c>
      <c r="S811" s="34" t="s">
        <v>158</v>
      </c>
      <c r="T811" s="34" t="s">
        <v>270</v>
      </c>
      <c r="U811" s="34" t="s">
        <v>158</v>
      </c>
      <c r="V811" s="2" t="str">
        <f t="shared" si="38"/>
        <v>('TR_C',NULL,'TR_C_D','2022','01','D','어려움','어려움','N','N','N','N','N','N','394','Y','SYSTEM',NOW(),'SYSTEM',NOW()),</v>
      </c>
    </row>
    <row r="812" spans="1:22" s="26" customFormat="1" x14ac:dyDescent="0.35">
      <c r="A812" s="34">
        <v>179</v>
      </c>
      <c r="B812" s="11" t="s">
        <v>1590</v>
      </c>
      <c r="C812" s="2"/>
      <c r="D812" s="11" t="s">
        <v>1593</v>
      </c>
      <c r="E812" s="34">
        <v>2022</v>
      </c>
      <c r="F812" s="11" t="s">
        <v>1952</v>
      </c>
      <c r="G812" s="82" t="str">
        <f t="shared" si="36"/>
        <v>01</v>
      </c>
      <c r="H812" s="31" t="s">
        <v>1418</v>
      </c>
      <c r="I812" s="31" t="s">
        <v>1418</v>
      </c>
      <c r="J812" s="82" t="str">
        <f t="shared" si="37"/>
        <v>Y</v>
      </c>
      <c r="K812" s="34"/>
      <c r="L812" s="34"/>
      <c r="M812" s="34"/>
      <c r="N812" s="34"/>
      <c r="O812" s="34"/>
      <c r="P812" s="34">
        <v>395</v>
      </c>
      <c r="Q812" s="34" t="s">
        <v>171</v>
      </c>
      <c r="R812" s="34" t="s">
        <v>270</v>
      </c>
      <c r="S812" s="34" t="s">
        <v>158</v>
      </c>
      <c r="T812" s="34" t="s">
        <v>270</v>
      </c>
      <c r="U812" s="34" t="s">
        <v>158</v>
      </c>
      <c r="V812" s="2" t="str">
        <f t="shared" si="38"/>
        <v>('TR_C_B',NULL,'TR_C_B_01','2022','01','01','몸체가 PET 재질- 미사용','몸체가 PET 재질- 미사용','Y','N','N','N','N','N','395','Y','SYSTEM',NOW(),'SYSTEM',NOW()),</v>
      </c>
    </row>
    <row r="813" spans="1:22" s="26" customFormat="1" x14ac:dyDescent="0.35">
      <c r="A813" s="34">
        <v>180</v>
      </c>
      <c r="B813" s="11" t="s">
        <v>1590</v>
      </c>
      <c r="C813" s="2"/>
      <c r="D813" s="11" t="s">
        <v>1596</v>
      </c>
      <c r="E813" s="34">
        <v>2022</v>
      </c>
      <c r="F813" s="11" t="s">
        <v>1952</v>
      </c>
      <c r="G813" s="82" t="str">
        <f t="shared" si="36"/>
        <v>02</v>
      </c>
      <c r="H813" s="31" t="s">
        <v>1419</v>
      </c>
      <c r="I813" s="31" t="s">
        <v>1419</v>
      </c>
      <c r="J813" s="82" t="str">
        <f t="shared" si="37"/>
        <v>Y</v>
      </c>
      <c r="K813" s="34"/>
      <c r="L813" s="82" t="s">
        <v>1954</v>
      </c>
      <c r="M813" s="34"/>
      <c r="N813" s="34"/>
      <c r="O813" s="34"/>
      <c r="P813" s="34">
        <v>396</v>
      </c>
      <c r="Q813" s="34" t="s">
        <v>171</v>
      </c>
      <c r="R813" s="34" t="s">
        <v>270</v>
      </c>
      <c r="S813" s="34" t="s">
        <v>158</v>
      </c>
      <c r="T813" s="34" t="s">
        <v>270</v>
      </c>
      <c r="U813" s="34" t="s">
        <v>158</v>
      </c>
      <c r="V813" s="2" t="str">
        <f t="shared" si="38"/>
        <v>('TR_C_B',NULL,'TR_C_B_02','2022','01','02','몸체가 PET 재질- 비접(점)착식 (재질 구분 불필요)','몸체가 PET 재질- 비접(점)착식 (재질 구분 불필요)','Y','N','Y','N','N','N','396','Y','SYSTEM',NOW(),'SYSTEM',NOW()),</v>
      </c>
    </row>
    <row r="814" spans="1:22" s="26" customFormat="1" x14ac:dyDescent="0.35">
      <c r="A814" s="34">
        <v>181</v>
      </c>
      <c r="B814" s="11" t="s">
        <v>1590</v>
      </c>
      <c r="C814" s="2"/>
      <c r="D814" s="11" t="s">
        <v>1597</v>
      </c>
      <c r="E814" s="34">
        <v>2022</v>
      </c>
      <c r="F814" s="11" t="s">
        <v>1952</v>
      </c>
      <c r="G814" s="82" t="str">
        <f t="shared" si="36"/>
        <v>03</v>
      </c>
      <c r="H814" s="31" t="s">
        <v>1420</v>
      </c>
      <c r="I814" s="31" t="s">
        <v>1420</v>
      </c>
      <c r="J814" s="82" t="str">
        <f t="shared" si="37"/>
        <v>Y</v>
      </c>
      <c r="K814" s="34"/>
      <c r="L814" s="34"/>
      <c r="M814" s="34"/>
      <c r="N814" s="34"/>
      <c r="O814" s="34"/>
      <c r="P814" s="34">
        <v>397</v>
      </c>
      <c r="Q814" s="34" t="s">
        <v>171</v>
      </c>
      <c r="R814" s="34" t="s">
        <v>270</v>
      </c>
      <c r="S814" s="34" t="s">
        <v>158</v>
      </c>
      <c r="T814" s="34" t="s">
        <v>270</v>
      </c>
      <c r="U814" s="34" t="s">
        <v>158</v>
      </c>
      <c r="V814" s="2" t="str">
        <f t="shared" si="38"/>
        <v>('TR_C_B',NULL,'TR_C_B_03','2022','01','03','몸체가 PET 이외재질 - 미사용','몸체가 PET 이외재질 - 미사용','Y','N','N','N','N','N','397','Y','SYSTEM',NOW(),'SYSTEM',NOW()),</v>
      </c>
    </row>
    <row r="815" spans="1:22" s="26" customFormat="1" x14ac:dyDescent="0.35">
      <c r="A815" s="34">
        <v>182</v>
      </c>
      <c r="B815" s="11" t="s">
        <v>1590</v>
      </c>
      <c r="C815" s="2"/>
      <c r="D815" s="11" t="s">
        <v>1598</v>
      </c>
      <c r="E815" s="34">
        <v>2022</v>
      </c>
      <c r="F815" s="11" t="s">
        <v>1952</v>
      </c>
      <c r="G815" s="82" t="str">
        <f t="shared" si="36"/>
        <v>04</v>
      </c>
      <c r="H815" s="31" t="s">
        <v>1421</v>
      </c>
      <c r="I815" s="31" t="s">
        <v>1421</v>
      </c>
      <c r="J815" s="82" t="str">
        <f t="shared" si="37"/>
        <v>Y</v>
      </c>
      <c r="K815" s="34"/>
      <c r="L815" s="82" t="s">
        <v>1954</v>
      </c>
      <c r="M815" s="34"/>
      <c r="N815" s="34"/>
      <c r="O815" s="34"/>
      <c r="P815" s="34">
        <v>398</v>
      </c>
      <c r="Q815" s="34" t="s">
        <v>171</v>
      </c>
      <c r="R815" s="34" t="s">
        <v>270</v>
      </c>
      <c r="S815" s="34" t="s">
        <v>158</v>
      </c>
      <c r="T815" s="34" t="s">
        <v>270</v>
      </c>
      <c r="U815" s="34" t="s">
        <v>158</v>
      </c>
      <c r="V815" s="2" t="str">
        <f t="shared" si="38"/>
        <v>('TR_C_B',NULL,'TR_C_B_04','2022','01','04','몸체가 PET 이외재질 - 몸체에 직접 인쇄','몸체가 PET 이외재질 - 몸체에 직접 인쇄','Y','N','Y','N','N','N','398','Y','SYSTEM',NOW(),'SYSTEM',NOW()),</v>
      </c>
    </row>
    <row r="816" spans="1:22" s="26" customFormat="1" x14ac:dyDescent="0.35">
      <c r="A816" s="34">
        <v>183</v>
      </c>
      <c r="B816" s="11" t="s">
        <v>1590</v>
      </c>
      <c r="C816" s="2"/>
      <c r="D816" s="11" t="s">
        <v>1599</v>
      </c>
      <c r="E816" s="34">
        <v>2022</v>
      </c>
      <c r="F816" s="11" t="s">
        <v>1952</v>
      </c>
      <c r="G816" s="82" t="str">
        <f t="shared" si="36"/>
        <v>05</v>
      </c>
      <c r="H816" s="31" t="s">
        <v>1422</v>
      </c>
      <c r="I816" s="31" t="s">
        <v>1422</v>
      </c>
      <c r="J816" s="82" t="str">
        <f t="shared" si="37"/>
        <v>Y</v>
      </c>
      <c r="K816" s="34"/>
      <c r="L816" s="34"/>
      <c r="M816" s="34"/>
      <c r="N816" s="34"/>
      <c r="O816" s="34"/>
      <c r="P816" s="34">
        <v>399</v>
      </c>
      <c r="Q816" s="34" t="s">
        <v>171</v>
      </c>
      <c r="R816" s="34" t="s">
        <v>270</v>
      </c>
      <c r="S816" s="34" t="s">
        <v>158</v>
      </c>
      <c r="T816" s="34" t="s">
        <v>270</v>
      </c>
      <c r="U816" s="34" t="s">
        <v>158</v>
      </c>
      <c r="V816" s="2" t="str">
        <f t="shared" si="38"/>
        <v>('TR_C_B',NULL,'TR_C_B_05','2022','01','05','몸체가 PET 이외재질 - 몸체와 동일한 재질 | 몸체가 PE /PP 재질이면서 라벨, 마개 및 잡자재에 몸체와 다른 올레핀계열(PE,PP 등) 재질이 혼합된 경우 동일한 재질로 인정)','몸체가 PET 이외재질 - 몸체와 동일한 재질 | 몸체가 PE /PP 재질이면서 라벨, 마개 및 잡자재에 몸체와 다른 올레핀계열(PE,PP 등) 재질이 혼합된 경우 동일한 재질로 인정)','Y','N','N','N','N','N','399','Y','SYSTEM',NOW(),'SYSTEM',NOW()),</v>
      </c>
    </row>
    <row r="817" spans="1:22" s="26" customFormat="1" x14ac:dyDescent="0.35">
      <c r="A817" s="34">
        <v>184</v>
      </c>
      <c r="B817" s="11" t="s">
        <v>1591</v>
      </c>
      <c r="C817" s="2"/>
      <c r="D817" s="11" t="s">
        <v>1594</v>
      </c>
      <c r="E817" s="34">
        <v>2022</v>
      </c>
      <c r="F817" s="11" t="s">
        <v>1952</v>
      </c>
      <c r="G817" s="82" t="str">
        <f t="shared" si="36"/>
        <v>01</v>
      </c>
      <c r="H817" s="31" t="s">
        <v>1423</v>
      </c>
      <c r="I817" s="31" t="s">
        <v>1423</v>
      </c>
      <c r="J817" s="82" t="str">
        <f t="shared" si="37"/>
        <v>Y</v>
      </c>
      <c r="K817" s="34"/>
      <c r="L817" s="34"/>
      <c r="M817" s="82" t="s">
        <v>1954</v>
      </c>
      <c r="N817" s="34"/>
      <c r="O817" s="34"/>
      <c r="P817" s="34">
        <v>400</v>
      </c>
      <c r="Q817" s="34" t="s">
        <v>171</v>
      </c>
      <c r="R817" s="34" t="s">
        <v>270</v>
      </c>
      <c r="S817" s="34" t="s">
        <v>158</v>
      </c>
      <c r="T817" s="34" t="s">
        <v>270</v>
      </c>
      <c r="U817" s="34" t="s">
        <v>158</v>
      </c>
      <c r="V817" s="2" t="str">
        <f t="shared" si="38"/>
        <v>('TR_C_C',NULL,'TR_C_C_01','2022','01','01','몸체가 PET 재질- 접(점)착식','몸체가 PET 재질- 접(점)착식','Y','N','N','Y','N','N','400','Y','SYSTEM',NOW(),'SYSTEM',NOW()),</v>
      </c>
    </row>
    <row r="818" spans="1:22" s="26" customFormat="1" x14ac:dyDescent="0.35">
      <c r="A818" s="34">
        <v>185</v>
      </c>
      <c r="B818" s="11" t="s">
        <v>1591</v>
      </c>
      <c r="C818" s="2"/>
      <c r="D818" s="11" t="s">
        <v>1600</v>
      </c>
      <c r="E818" s="34">
        <v>2022</v>
      </c>
      <c r="F818" s="11" t="s">
        <v>1952</v>
      </c>
      <c r="G818" s="82" t="str">
        <f t="shared" si="36"/>
        <v>02</v>
      </c>
      <c r="H818" s="31" t="s">
        <v>1424</v>
      </c>
      <c r="I818" s="31" t="s">
        <v>1424</v>
      </c>
      <c r="J818" s="82" t="str">
        <f t="shared" si="37"/>
        <v>Y</v>
      </c>
      <c r="K818" s="34"/>
      <c r="L818" s="82" t="s">
        <v>1954</v>
      </c>
      <c r="M818" s="82"/>
      <c r="N818" s="34"/>
      <c r="O818" s="34"/>
      <c r="P818" s="34">
        <v>401</v>
      </c>
      <c r="Q818" s="34" t="s">
        <v>171</v>
      </c>
      <c r="R818" s="34" t="s">
        <v>270</v>
      </c>
      <c r="S818" s="34" t="s">
        <v>158</v>
      </c>
      <c r="T818" s="34" t="s">
        <v>270</v>
      </c>
      <c r="U818" s="34" t="s">
        <v>158</v>
      </c>
      <c r="V818" s="2" t="str">
        <f t="shared" si="38"/>
        <v>('TR_C_C',NULL,'TR_C_C_02','2022','01','02','몸체가 PET 재질- 직접인쇄 (재질 구분 불필요)','몸체가 PET 재질- 직접인쇄 (재질 구분 불필요)','Y','N','Y','N','N','N','401','Y','SYSTEM',NOW(),'SYSTEM',NOW()),</v>
      </c>
    </row>
    <row r="819" spans="1:22" s="26" customFormat="1" x14ac:dyDescent="0.35">
      <c r="A819" s="34">
        <v>186</v>
      </c>
      <c r="B819" s="11" t="s">
        <v>1591</v>
      </c>
      <c r="C819" s="2"/>
      <c r="D819" s="11" t="s">
        <v>1601</v>
      </c>
      <c r="E819" s="34">
        <v>2022</v>
      </c>
      <c r="F819" s="11" t="s">
        <v>1952</v>
      </c>
      <c r="G819" s="82" t="str">
        <f t="shared" si="36"/>
        <v>03</v>
      </c>
      <c r="H819" s="31" t="s">
        <v>1425</v>
      </c>
      <c r="I819" s="31" t="s">
        <v>1425</v>
      </c>
      <c r="J819" s="82" t="str">
        <f t="shared" si="37"/>
        <v>Y</v>
      </c>
      <c r="K819" s="34"/>
      <c r="L819" s="34"/>
      <c r="M819" s="34"/>
      <c r="N819" s="34"/>
      <c r="O819" s="34"/>
      <c r="P819" s="34">
        <v>402</v>
      </c>
      <c r="Q819" s="34" t="s">
        <v>171</v>
      </c>
      <c r="R819" s="34" t="s">
        <v>270</v>
      </c>
      <c r="S819" s="34" t="s">
        <v>158</v>
      </c>
      <c r="T819" s="34" t="s">
        <v>270</v>
      </c>
      <c r="U819" s="34" t="s">
        <v>158</v>
      </c>
      <c r="V819" s="2" t="str">
        <f t="shared" si="38"/>
        <v>('TR_C_C',NULL,'TR_C_C_03','2022','01','03','몸체가 PET 이외재질- 몸체와 다른 재질로써 몸체와 분리가 가능(재질 구분 불필요)','몸체가 PET 이외재질- 몸체와 다른 재질로써 몸체와 분리가 가능(재질 구분 불필요)','Y','N','N','N','N','N','402','Y','SYSTEM',NOW(),'SYSTEM',NOW()),</v>
      </c>
    </row>
    <row r="820" spans="1:22" s="26" customFormat="1" x14ac:dyDescent="0.35">
      <c r="A820" s="34">
        <v>187</v>
      </c>
      <c r="B820" s="11" t="s">
        <v>1591</v>
      </c>
      <c r="C820" s="2"/>
      <c r="D820" s="11" t="s">
        <v>1602</v>
      </c>
      <c r="E820" s="34">
        <v>2022</v>
      </c>
      <c r="F820" s="11" t="s">
        <v>1952</v>
      </c>
      <c r="G820" s="82" t="str">
        <f t="shared" si="36"/>
        <v>04</v>
      </c>
      <c r="H820" s="31" t="s">
        <v>1426</v>
      </c>
      <c r="I820" s="31" t="s">
        <v>1426</v>
      </c>
      <c r="J820" s="82" t="str">
        <f t="shared" si="37"/>
        <v>Y</v>
      </c>
      <c r="K820" s="34"/>
      <c r="L820" s="34"/>
      <c r="M820" s="34"/>
      <c r="N820" s="34"/>
      <c r="O820" s="34"/>
      <c r="P820" s="34">
        <v>403</v>
      </c>
      <c r="Q820" s="34" t="s">
        <v>171</v>
      </c>
      <c r="R820" s="34" t="s">
        <v>270</v>
      </c>
      <c r="S820" s="34" t="s">
        <v>158</v>
      </c>
      <c r="T820" s="34" t="s">
        <v>270</v>
      </c>
      <c r="U820" s="34" t="s">
        <v>158</v>
      </c>
      <c r="V820" s="2" t="str">
        <f t="shared" si="38"/>
        <v>('TR_C_C',NULL,'TR_C_C_04','2022','01','04','몸체가 PET 이외재질- 몸체와 다른 재질로써 몸체와 분리 불가능하나, 어린이보호포장에 관한 안전기준 준수를 위한 경우(재질 구분 불필요)','몸체가 PET 이외재질- 몸체와 다른 재질로써 몸체와 분리 불가능하나, 어린이보호포장에 관한 안전기준 준수를 위한 경우(재질 구분 불필요)','Y','N','N','N','N','N','403','Y','SYSTEM',NOW(),'SYSTEM',NOW()),</v>
      </c>
    </row>
    <row r="821" spans="1:22" s="26" customFormat="1" x14ac:dyDescent="0.35">
      <c r="A821" s="34">
        <v>188</v>
      </c>
      <c r="B821" s="11" t="s">
        <v>1592</v>
      </c>
      <c r="C821" s="2"/>
      <c r="D821" s="11" t="s">
        <v>1595</v>
      </c>
      <c r="E821" s="34">
        <v>2022</v>
      </c>
      <c r="F821" s="11" t="s">
        <v>1952</v>
      </c>
      <c r="G821" s="82" t="str">
        <f t="shared" si="36"/>
        <v>01</v>
      </c>
      <c r="H821" s="31" t="s">
        <v>1427</v>
      </c>
      <c r="I821" s="31" t="s">
        <v>1427</v>
      </c>
      <c r="J821" s="82" t="str">
        <f t="shared" si="37"/>
        <v/>
      </c>
      <c r="K821" s="34"/>
      <c r="L821" s="34"/>
      <c r="M821" s="34"/>
      <c r="N821" s="34"/>
      <c r="O821" s="34"/>
      <c r="P821" s="34">
        <v>404</v>
      </c>
      <c r="Q821" s="34" t="s">
        <v>171</v>
      </c>
      <c r="R821" s="34" t="s">
        <v>270</v>
      </c>
      <c r="S821" s="34" t="s">
        <v>158</v>
      </c>
      <c r="T821" s="34" t="s">
        <v>270</v>
      </c>
      <c r="U821" s="34" t="s">
        <v>158</v>
      </c>
      <c r="V821" s="2" t="str">
        <f t="shared" si="38"/>
        <v>('TR_C_D',NULL,'TR_C_D_01','2022','01','01','몸체가 PET 재질 - PVC 계열 재질','몸체가 PET 재질 - PVC 계열 재질','N','N','N','N','N','N','404','Y','SYSTEM',NOW(),'SYSTEM',NOW()),</v>
      </c>
    </row>
    <row r="822" spans="1:22" s="26" customFormat="1" x14ac:dyDescent="0.35">
      <c r="A822" s="34">
        <v>189</v>
      </c>
      <c r="B822" s="11" t="s">
        <v>1592</v>
      </c>
      <c r="C822" s="2"/>
      <c r="D822" s="11" t="s">
        <v>1603</v>
      </c>
      <c r="E822" s="34">
        <v>2022</v>
      </c>
      <c r="F822" s="11" t="s">
        <v>1952</v>
      </c>
      <c r="G822" s="82" t="str">
        <f t="shared" si="36"/>
        <v>02</v>
      </c>
      <c r="H822" s="31" t="s">
        <v>1428</v>
      </c>
      <c r="I822" s="31" t="s">
        <v>1428</v>
      </c>
      <c r="J822" s="82" t="str">
        <f t="shared" si="37"/>
        <v/>
      </c>
      <c r="K822" s="34"/>
      <c r="L822" s="34"/>
      <c r="M822" s="34"/>
      <c r="N822" s="34"/>
      <c r="O822" s="34"/>
      <c r="P822" s="34">
        <v>405</v>
      </c>
      <c r="Q822" s="34" t="s">
        <v>171</v>
      </c>
      <c r="R822" s="34" t="s">
        <v>270</v>
      </c>
      <c r="S822" s="34" t="s">
        <v>158</v>
      </c>
      <c r="T822" s="34" t="s">
        <v>270</v>
      </c>
      <c r="U822" s="34" t="s">
        <v>158</v>
      </c>
      <c r="V822" s="2" t="str">
        <f t="shared" si="38"/>
        <v>('TR_C_D',NULL,'TR_C_D_02','2022','01','02','몸체가 PET 이외재질- PVC 계열 재질','몸체가 PET 이외재질- PVC 계열 재질','N','N','N','N','N','N','405','Y','SYSTEM',NOW(),'SYSTEM',NOW()),</v>
      </c>
    </row>
    <row r="823" spans="1:22" s="26" customFormat="1" x14ac:dyDescent="0.35">
      <c r="A823" s="34">
        <v>190</v>
      </c>
      <c r="B823" s="11" t="s">
        <v>1592</v>
      </c>
      <c r="C823" s="2"/>
      <c r="D823" s="11" t="s">
        <v>1604</v>
      </c>
      <c r="E823" s="34">
        <v>2022</v>
      </c>
      <c r="F823" s="11" t="s">
        <v>1952</v>
      </c>
      <c r="G823" s="82" t="str">
        <f t="shared" si="36"/>
        <v>03</v>
      </c>
      <c r="H823" s="31" t="s">
        <v>1429</v>
      </c>
      <c r="I823" s="31" t="s">
        <v>1429</v>
      </c>
      <c r="J823" s="82" t="str">
        <f t="shared" si="37"/>
        <v/>
      </c>
      <c r="K823" s="34"/>
      <c r="L823" s="34"/>
      <c r="M823" s="34"/>
      <c r="N823" s="34"/>
      <c r="O823" s="34"/>
      <c r="P823" s="34">
        <v>406</v>
      </c>
      <c r="Q823" s="34" t="s">
        <v>171</v>
      </c>
      <c r="R823" s="34" t="s">
        <v>270</v>
      </c>
      <c r="S823" s="34" t="s">
        <v>158</v>
      </c>
      <c r="T823" s="34" t="s">
        <v>270</v>
      </c>
      <c r="U823" s="34" t="s">
        <v>158</v>
      </c>
      <c r="V823" s="2" t="str">
        <f t="shared" si="38"/>
        <v>('TR_C_D',NULL,'TR_C_D_03','2022','01','03','몸체가 PET 이외재질- 몸체와 다른 재질로써 몸체와 분리 불가능(재질 구분 불필요)','몸체가 PET 이외재질- 몸체와 다른 재질로써 몸체와 분리 불가능(재질 구분 불필요)','N','N','N','N','N','N','406','Y','SYSTEM',NOW(),'SYSTEM',NOW()),</v>
      </c>
    </row>
    <row r="824" spans="1:22" s="26" customFormat="1" x14ac:dyDescent="0.35">
      <c r="A824" s="34">
        <v>191</v>
      </c>
      <c r="B824" s="11" t="s">
        <v>1592</v>
      </c>
      <c r="C824" s="2"/>
      <c r="D824" s="11" t="s">
        <v>1605</v>
      </c>
      <c r="E824" s="34">
        <v>2022</v>
      </c>
      <c r="F824" s="11" t="s">
        <v>1952</v>
      </c>
      <c r="G824" s="82" t="str">
        <f t="shared" si="36"/>
        <v>04</v>
      </c>
      <c r="H824" s="31" t="s">
        <v>1430</v>
      </c>
      <c r="I824" s="31" t="s">
        <v>1430</v>
      </c>
      <c r="J824" s="82" t="str">
        <f t="shared" si="37"/>
        <v/>
      </c>
      <c r="K824" s="34"/>
      <c r="L824" s="34"/>
      <c r="M824" s="34"/>
      <c r="N824" s="34"/>
      <c r="O824" s="34"/>
      <c r="P824" s="34">
        <v>407</v>
      </c>
      <c r="Q824" s="34" t="s">
        <v>171</v>
      </c>
      <c r="R824" s="34" t="s">
        <v>270</v>
      </c>
      <c r="S824" s="34" t="s">
        <v>158</v>
      </c>
      <c r="T824" s="34" t="s">
        <v>270</v>
      </c>
      <c r="U824" s="34" t="s">
        <v>158</v>
      </c>
      <c r="V824" s="2" t="str">
        <f t="shared" si="38"/>
        <v>('TR_C_D',NULL,'TR_C_D_04','2022','01','04','몸체가 PET 이외재질-합성수지 이외의 재질이 함유된 리드 또는 마개를 쓰면서 빨대가 부착된 경우 ','몸체가 PET 이외재질-합성수지 이외의 재질이 함유된 리드 또는 마개를 쓰면서 빨대가 부착된 경우 ','N','N','N','N','N','N','407','Y','SYSTEM',NOW(),'SYSTEM',NOW()),</v>
      </c>
    </row>
    <row r="825" spans="1:22" s="26" customFormat="1" x14ac:dyDescent="0.35">
      <c r="A825" s="34">
        <v>192</v>
      </c>
      <c r="B825" s="34" t="s">
        <v>1291</v>
      </c>
      <c r="C825" s="2"/>
      <c r="D825" s="11" t="s">
        <v>1432</v>
      </c>
      <c r="E825" s="34">
        <v>2022</v>
      </c>
      <c r="F825" s="11" t="s">
        <v>1952</v>
      </c>
      <c r="G825" s="82" t="str">
        <f t="shared" si="36"/>
        <v>OT</v>
      </c>
      <c r="H825" s="31" t="s">
        <v>1431</v>
      </c>
      <c r="I825" s="31" t="s">
        <v>1431</v>
      </c>
      <c r="J825" s="82" t="str">
        <f t="shared" si="37"/>
        <v/>
      </c>
      <c r="K825" s="34"/>
      <c r="L825" s="34"/>
      <c r="M825" s="34"/>
      <c r="N825" s="34"/>
      <c r="O825" s="34"/>
      <c r="P825" s="34">
        <v>408</v>
      </c>
      <c r="Q825" s="34" t="s">
        <v>171</v>
      </c>
      <c r="R825" s="34" t="s">
        <v>270</v>
      </c>
      <c r="S825" s="34" t="s">
        <v>158</v>
      </c>
      <c r="T825" s="34" t="s">
        <v>270</v>
      </c>
      <c r="U825" s="34" t="s">
        <v>158</v>
      </c>
      <c r="V825" s="2" t="str">
        <f t="shared" si="38"/>
        <v>('GROUP_ID',NULL,'OT','2022','01','OT','복합재질 용기·트레이 및 단일·복합재질 필름·시트류(페트병, 발포합성수지 제외)','복합재질 용기·트레이 및 단일·복합재질 필름·시트류(페트병, 발포합성수지 제외)','N','N','N','N','N','N','408','Y','SYSTEM',NOW(),'SYSTEM',NOW()),</v>
      </c>
    </row>
    <row r="826" spans="1:22" s="26" customFormat="1" x14ac:dyDescent="0.35">
      <c r="A826" s="34">
        <v>193</v>
      </c>
      <c r="B826" s="11" t="s">
        <v>1432</v>
      </c>
      <c r="C826" s="2"/>
      <c r="D826" s="11" t="s">
        <v>1534</v>
      </c>
      <c r="E826" s="34">
        <v>2022</v>
      </c>
      <c r="F826" s="11" t="s">
        <v>1952</v>
      </c>
      <c r="G826" s="82" t="str">
        <f t="shared" ref="G826:G848" si="39">IF(H826="종이팩","01",IF(H826="유리병","02",IF(H826="금속캔","03",IF(H826="금속캔(알루미늄)","04",IF(H826="일반 발포합성수지 단일·복합재질","05",IF(H826="폴리스티렌페이퍼(PSP)","06",IF(H826="페트병","07",IF(H826="단일재질 용기, 트레이류(페트병, 발포합성수지 제외)","08",IF(H826="합성수지 필름·시트류 (페트병, 발포합성수지 제외)","09",IF(H826="몸체","01",IF(H826="라벨","02",IF(H826="마개및잡자재","03",IF(H826="라벨, 마개및잡자재","04",IF(H826="최우수","A",IF(H826="우수","B",IF(H826="보통","C",IF(H826="어려움","D",RIGHT(D826,2))))))))))))))))))</f>
        <v>01</v>
      </c>
      <c r="H826" s="31" t="s">
        <v>1338</v>
      </c>
      <c r="I826" s="31" t="s">
        <v>1338</v>
      </c>
      <c r="J826" s="82" t="str">
        <f t="shared" si="37"/>
        <v/>
      </c>
      <c r="K826" s="34"/>
      <c r="L826" s="34"/>
      <c r="M826" s="34"/>
      <c r="N826" s="34"/>
      <c r="O826" s="34"/>
      <c r="P826" s="34">
        <v>409</v>
      </c>
      <c r="Q826" s="34" t="s">
        <v>171</v>
      </c>
      <c r="R826" s="34" t="s">
        <v>270</v>
      </c>
      <c r="S826" s="34" t="s">
        <v>158</v>
      </c>
      <c r="T826" s="34" t="s">
        <v>270</v>
      </c>
      <c r="U826" s="34" t="s">
        <v>158</v>
      </c>
      <c r="V826" s="2" t="str">
        <f t="shared" si="38"/>
        <v>('OT',NULL,'OT_B','2022','01','01','몸체','몸체','N','N','N','N','N','N','409','Y','SYSTEM',NOW(),'SYSTEM',NOW()),</v>
      </c>
    </row>
    <row r="827" spans="1:22" s="26" customFormat="1" x14ac:dyDescent="0.35">
      <c r="A827" s="34">
        <v>194</v>
      </c>
      <c r="B827" s="11" t="s">
        <v>1534</v>
      </c>
      <c r="C827" s="2"/>
      <c r="D827" s="11" t="s">
        <v>1606</v>
      </c>
      <c r="E827" s="34">
        <v>2022</v>
      </c>
      <c r="F827" s="11" t="s">
        <v>1952</v>
      </c>
      <c r="G827" s="82" t="str">
        <f t="shared" si="39"/>
        <v>B</v>
      </c>
      <c r="H827" s="31" t="s">
        <v>1340</v>
      </c>
      <c r="I827" s="31" t="s">
        <v>1340</v>
      </c>
      <c r="J827" s="82" t="str">
        <f t="shared" ref="J827:J890" si="40">IF(ISNUMBER(SEARCH("_D_",D827))=FALSE,IF(LEN(D827)-LEN(SUBSTITUTE(D827,"_",""))=3,"Y",""),"")</f>
        <v/>
      </c>
      <c r="K827" s="34"/>
      <c r="L827" s="34"/>
      <c r="M827" s="34"/>
      <c r="N827" s="34"/>
      <c r="O827" s="34"/>
      <c r="P827" s="34">
        <v>410</v>
      </c>
      <c r="Q827" s="34" t="s">
        <v>171</v>
      </c>
      <c r="R827" s="34" t="s">
        <v>270</v>
      </c>
      <c r="S827" s="34" t="s">
        <v>158</v>
      </c>
      <c r="T827" s="34" t="s">
        <v>270</v>
      </c>
      <c r="U827" s="34" t="s">
        <v>158</v>
      </c>
      <c r="V827" s="2" t="str">
        <f t="shared" ref="V827:V890" si="41">"('"&amp;B827&amp;"',"&amp;IF(C827="","NULL","'"&amp;C827&amp;"'")&amp;",'"&amp;D827&amp;"','"&amp;E827&amp;"','"&amp;F827&amp;"',"&amp;IF(G827="","NULL","'"&amp;G827&amp;"'")&amp;","&amp;IF(H827="","NULL","'"&amp;H827&amp;"'")&amp;","&amp;IF(I827="","NULL","'"&amp;I827&amp;"'")&amp;","&amp;IF(J827="","'N'","'"&amp;J827&amp;"'")&amp;","&amp;IF(K827="","'N'","'"&amp;K827&amp;"'")&amp;","&amp;IF(L827="","'N'","'"&amp;L827&amp;"'")&amp;","&amp;IF(M827="","'N'","'"&amp;M827&amp;"'")&amp;","&amp;IF(N827="","'N'",""&amp;N827&amp;"'")&amp;","&amp;IF(O827="","'N'",""&amp;O827&amp;"'")&amp;","&amp;IF(P827="","0","'"&amp;P827&amp;"'")&amp;",'"&amp;Q827&amp;"','"&amp;R827&amp;"',"&amp;S827&amp;",'"&amp;T827&amp;"',"&amp;U827&amp;IF(A828="",");","),")</f>
        <v>('OT_B',NULL,'OT_B_B','2022','01','B','우수','우수','N','N','N','N','N','N','410','Y','SYSTEM',NOW(),'SYSTEM',NOW()),</v>
      </c>
    </row>
    <row r="828" spans="1:22" s="26" customFormat="1" x14ac:dyDescent="0.35">
      <c r="A828" s="34">
        <v>195</v>
      </c>
      <c r="B828" s="11" t="s">
        <v>1534</v>
      </c>
      <c r="C828" s="2"/>
      <c r="D828" s="11" t="s">
        <v>1607</v>
      </c>
      <c r="E828" s="34">
        <v>2022</v>
      </c>
      <c r="F828" s="11" t="s">
        <v>1952</v>
      </c>
      <c r="G828" s="82" t="str">
        <f t="shared" si="39"/>
        <v>C</v>
      </c>
      <c r="H828" s="31" t="s">
        <v>1344</v>
      </c>
      <c r="I828" s="31" t="s">
        <v>1344</v>
      </c>
      <c r="J828" s="82" t="str">
        <f t="shared" si="40"/>
        <v/>
      </c>
      <c r="K828" s="34"/>
      <c r="L828" s="34"/>
      <c r="M828" s="34"/>
      <c r="N828" s="34"/>
      <c r="O828" s="34"/>
      <c r="P828" s="34">
        <v>411</v>
      </c>
      <c r="Q828" s="34" t="s">
        <v>171</v>
      </c>
      <c r="R828" s="34" t="s">
        <v>270</v>
      </c>
      <c r="S828" s="34" t="s">
        <v>158</v>
      </c>
      <c r="T828" s="34" t="s">
        <v>270</v>
      </c>
      <c r="U828" s="34" t="s">
        <v>158</v>
      </c>
      <c r="V828" s="2" t="str">
        <f t="shared" si="41"/>
        <v>('OT_B',NULL,'OT_B_C','2022','01','C','보통','보통','N','N','N','N','N','N','411','Y','SYSTEM',NOW(),'SYSTEM',NOW()),</v>
      </c>
    </row>
    <row r="829" spans="1:22" s="26" customFormat="1" x14ac:dyDescent="0.35">
      <c r="A829" s="34">
        <v>196</v>
      </c>
      <c r="B829" s="11" t="s">
        <v>1534</v>
      </c>
      <c r="C829" s="2"/>
      <c r="D829" s="11" t="s">
        <v>1608</v>
      </c>
      <c r="E829" s="34">
        <v>2022</v>
      </c>
      <c r="F829" s="11" t="s">
        <v>1952</v>
      </c>
      <c r="G829" s="82" t="str">
        <f t="shared" si="39"/>
        <v>D</v>
      </c>
      <c r="H829" s="31" t="s">
        <v>1342</v>
      </c>
      <c r="I829" s="31" t="s">
        <v>1342</v>
      </c>
      <c r="J829" s="82" t="str">
        <f t="shared" si="40"/>
        <v/>
      </c>
      <c r="K829" s="34"/>
      <c r="L829" s="34"/>
      <c r="M829" s="34"/>
      <c r="N829" s="34"/>
      <c r="O829" s="34"/>
      <c r="P829" s="34">
        <v>412</v>
      </c>
      <c r="Q829" s="34" t="s">
        <v>171</v>
      </c>
      <c r="R829" s="34" t="s">
        <v>270</v>
      </c>
      <c r="S829" s="34" t="s">
        <v>158</v>
      </c>
      <c r="T829" s="34" t="s">
        <v>270</v>
      </c>
      <c r="U829" s="34" t="s">
        <v>158</v>
      </c>
      <c r="V829" s="2" t="str">
        <f t="shared" si="41"/>
        <v>('OT_B',NULL,'OT_B_D','2022','01','D','어려움','어려움','N','N','N','N','N','N','412','Y','SYSTEM',NOW(),'SYSTEM',NOW()),</v>
      </c>
    </row>
    <row r="830" spans="1:22" s="26" customFormat="1" x14ac:dyDescent="0.35">
      <c r="A830" s="34">
        <v>197</v>
      </c>
      <c r="B830" s="11" t="s">
        <v>1606</v>
      </c>
      <c r="C830" s="2"/>
      <c r="D830" s="11" t="s">
        <v>1609</v>
      </c>
      <c r="E830" s="34">
        <v>2022</v>
      </c>
      <c r="F830" s="11" t="s">
        <v>1952</v>
      </c>
      <c r="G830" s="82" t="str">
        <f t="shared" si="39"/>
        <v>01</v>
      </c>
      <c r="H830" s="31" t="s">
        <v>1433</v>
      </c>
      <c r="I830" s="31" t="s">
        <v>1433</v>
      </c>
      <c r="J830" s="82" t="str">
        <f t="shared" si="40"/>
        <v>Y</v>
      </c>
      <c r="K830" s="34"/>
      <c r="L830" s="34"/>
      <c r="M830" s="34"/>
      <c r="N830" s="34"/>
      <c r="O830" s="34"/>
      <c r="P830" s="34">
        <v>413</v>
      </c>
      <c r="Q830" s="34" t="s">
        <v>171</v>
      </c>
      <c r="R830" s="34" t="s">
        <v>270</v>
      </c>
      <c r="S830" s="34" t="s">
        <v>158</v>
      </c>
      <c r="T830" s="34" t="s">
        <v>270</v>
      </c>
      <c r="U830" s="34" t="s">
        <v>158</v>
      </c>
      <c r="V830" s="2" t="str">
        <f t="shared" si="41"/>
        <v>('OT_B_B',NULL,'OT_B_B_01','2022','01','01','복합재질 합성수지 용기·트레이(2가지 이상의 합성수지 재질)','복합재질 합성수지 용기·트레이(2가지 이상의 합성수지 재질)','Y','N','N','N','N','N','413','Y','SYSTEM',NOW(),'SYSTEM',NOW()),</v>
      </c>
    </row>
    <row r="831" spans="1:22" s="26" customFormat="1" x14ac:dyDescent="0.35">
      <c r="A831" s="34">
        <v>198</v>
      </c>
      <c r="B831" s="11" t="s">
        <v>1606</v>
      </c>
      <c r="C831" s="2"/>
      <c r="D831" s="11" t="s">
        <v>1613</v>
      </c>
      <c r="E831" s="34">
        <v>2022</v>
      </c>
      <c r="F831" s="11" t="s">
        <v>1952</v>
      </c>
      <c r="G831" s="82" t="str">
        <f t="shared" si="39"/>
        <v>02</v>
      </c>
      <c r="H831" s="31" t="s">
        <v>1434</v>
      </c>
      <c r="I831" s="31" t="s">
        <v>1434</v>
      </c>
      <c r="J831" s="82" t="str">
        <f t="shared" si="40"/>
        <v>Y</v>
      </c>
      <c r="K831" s="34"/>
      <c r="L831" s="34"/>
      <c r="M831" s="34"/>
      <c r="N831" s="34"/>
      <c r="O831" s="34"/>
      <c r="P831" s="34">
        <v>414</v>
      </c>
      <c r="Q831" s="34" t="s">
        <v>171</v>
      </c>
      <c r="R831" s="34" t="s">
        <v>270</v>
      </c>
      <c r="S831" s="34" t="s">
        <v>158</v>
      </c>
      <c r="T831" s="34" t="s">
        <v>270</v>
      </c>
      <c r="U831" s="34" t="s">
        <v>158</v>
      </c>
      <c r="V831" s="2" t="str">
        <f t="shared" si="41"/>
        <v>('OT_B_B',NULL,'OT_B_B_02','2022','01','02','복합재질 합성수지 용기·트레이(합성수지+ 합성수지 이외 재질이 복합된 경우)','복합재질 합성수지 용기·트레이(합성수지+ 합성수지 이외 재질이 복합된 경우)','Y','N','N','N','N','N','414','Y','SYSTEM',NOW(),'SYSTEM',NOW()),</v>
      </c>
    </row>
    <row r="832" spans="1:22" s="26" customFormat="1" x14ac:dyDescent="0.35">
      <c r="A832" s="34">
        <v>199</v>
      </c>
      <c r="B832" s="11" t="s">
        <v>1606</v>
      </c>
      <c r="C832" s="2"/>
      <c r="D832" s="11" t="s">
        <v>1614</v>
      </c>
      <c r="E832" s="34">
        <v>2022</v>
      </c>
      <c r="F832" s="11" t="s">
        <v>1952</v>
      </c>
      <c r="G832" s="82" t="str">
        <f t="shared" si="39"/>
        <v>03</v>
      </c>
      <c r="H832" s="31" t="s">
        <v>1435</v>
      </c>
      <c r="I832" s="31" t="s">
        <v>1435</v>
      </c>
      <c r="J832" s="82" t="str">
        <f t="shared" si="40"/>
        <v>Y</v>
      </c>
      <c r="K832" s="34"/>
      <c r="L832" s="34"/>
      <c r="M832" s="34"/>
      <c r="N832" s="34"/>
      <c r="O832" s="34"/>
      <c r="P832" s="34">
        <v>415</v>
      </c>
      <c r="Q832" s="34" t="s">
        <v>171</v>
      </c>
      <c r="R832" s="34" t="s">
        <v>270</v>
      </c>
      <c r="S832" s="34" t="s">
        <v>158</v>
      </c>
      <c r="T832" s="34" t="s">
        <v>270</v>
      </c>
      <c r="U832" s="34" t="s">
        <v>158</v>
      </c>
      <c r="V832" s="2" t="str">
        <f t="shared" si="41"/>
        <v>('OT_B_B',NULL,'OT_B_B_03','2022','01','03','단일재질 필름시트류','단일재질 필름시트류','Y','N','N','N','N','N','415','Y','SYSTEM',NOW(),'SYSTEM',NOW()),</v>
      </c>
    </row>
    <row r="833" spans="1:22" s="26" customFormat="1" x14ac:dyDescent="0.35">
      <c r="A833" s="34">
        <v>200</v>
      </c>
      <c r="B833" s="11" t="s">
        <v>1606</v>
      </c>
      <c r="C833" s="2"/>
      <c r="D833" s="11" t="s">
        <v>1615</v>
      </c>
      <c r="E833" s="34">
        <v>2022</v>
      </c>
      <c r="F833" s="11" t="s">
        <v>1952</v>
      </c>
      <c r="G833" s="82" t="str">
        <f t="shared" si="39"/>
        <v>04</v>
      </c>
      <c r="H833" s="31" t="s">
        <v>1436</v>
      </c>
      <c r="I833" s="31" t="s">
        <v>1436</v>
      </c>
      <c r="J833" s="82" t="str">
        <f t="shared" si="40"/>
        <v>Y</v>
      </c>
      <c r="K833" s="34"/>
      <c r="L833" s="34"/>
      <c r="M833" s="34"/>
      <c r="N833" s="34"/>
      <c r="O833" s="34"/>
      <c r="P833" s="34">
        <v>416</v>
      </c>
      <c r="Q833" s="34" t="s">
        <v>171</v>
      </c>
      <c r="R833" s="34" t="s">
        <v>270</v>
      </c>
      <c r="S833" s="34" t="s">
        <v>158</v>
      </c>
      <c r="T833" s="34" t="s">
        <v>270</v>
      </c>
      <c r="U833" s="34" t="s">
        <v>158</v>
      </c>
      <c r="V833" s="2" t="str">
        <f t="shared" si="41"/>
        <v>('OT_B_B',NULL,'OT_B_B_04','2022','01','04','복합재질 필름시트류 (2가지 이상의 합성수지 재질)','복합재질 필름시트류 (2가지 이상의 합성수지 재질)','Y','N','N','N','N','N','416','Y','SYSTEM',NOW(),'SYSTEM',NOW()),</v>
      </c>
    </row>
    <row r="834" spans="1:22" s="26" customFormat="1" x14ac:dyDescent="0.35">
      <c r="A834" s="34">
        <v>201</v>
      </c>
      <c r="B834" s="11" t="s">
        <v>1606</v>
      </c>
      <c r="C834" s="2"/>
      <c r="D834" s="11" t="s">
        <v>1616</v>
      </c>
      <c r="E834" s="34">
        <v>2022</v>
      </c>
      <c r="F834" s="11" t="s">
        <v>1952</v>
      </c>
      <c r="G834" s="82" t="str">
        <f t="shared" si="39"/>
        <v>05</v>
      </c>
      <c r="H834" s="31" t="s">
        <v>1437</v>
      </c>
      <c r="I834" s="31" t="s">
        <v>1437</v>
      </c>
      <c r="J834" s="82" t="str">
        <f t="shared" si="40"/>
        <v>Y</v>
      </c>
      <c r="K834" s="34"/>
      <c r="L834" s="34"/>
      <c r="M834" s="34"/>
      <c r="N834" s="34"/>
      <c r="O834" s="34"/>
      <c r="P834" s="34">
        <v>417</v>
      </c>
      <c r="Q834" s="34" t="s">
        <v>171</v>
      </c>
      <c r="R834" s="34" t="s">
        <v>270</v>
      </c>
      <c r="S834" s="34" t="s">
        <v>158</v>
      </c>
      <c r="T834" s="34" t="s">
        <v>270</v>
      </c>
      <c r="U834" s="34" t="s">
        <v>158</v>
      </c>
      <c r="V834" s="2" t="str">
        <f t="shared" si="41"/>
        <v>('OT_B_B',NULL,'OT_B_B_05','2022','01','05','복합재질 필름시트류(합성수지+합성수지 이외 재질(알루미늄 제외))','복합재질 필름시트류(합성수지+합성수지 이외 재질(알루미늄 제외))','Y','N','N','N','N','N','417','Y','SYSTEM',NOW(),'SYSTEM',NOW()),</v>
      </c>
    </row>
    <row r="835" spans="1:22" s="26" customFormat="1" x14ac:dyDescent="0.35">
      <c r="A835" s="34">
        <v>202</v>
      </c>
      <c r="B835" s="11" t="s">
        <v>1606</v>
      </c>
      <c r="C835" s="2"/>
      <c r="D835" s="11" t="s">
        <v>1617</v>
      </c>
      <c r="E835" s="34">
        <v>2022</v>
      </c>
      <c r="F835" s="11" t="s">
        <v>1952</v>
      </c>
      <c r="G835" s="82" t="str">
        <f t="shared" si="39"/>
        <v>06</v>
      </c>
      <c r="H835" s="31" t="s">
        <v>1955</v>
      </c>
      <c r="I835" s="31" t="s">
        <v>1955</v>
      </c>
      <c r="J835" s="82" t="str">
        <f t="shared" si="40"/>
        <v>Y</v>
      </c>
      <c r="K835" s="34"/>
      <c r="L835" s="34"/>
      <c r="M835" s="82" t="s">
        <v>1954</v>
      </c>
      <c r="N835" s="34"/>
      <c r="O835" s="34"/>
      <c r="P835" s="34">
        <v>418</v>
      </c>
      <c r="Q835" s="34" t="s">
        <v>171</v>
      </c>
      <c r="R835" s="34" t="s">
        <v>270</v>
      </c>
      <c r="S835" s="34" t="s">
        <v>158</v>
      </c>
      <c r="T835" s="34" t="s">
        <v>270</v>
      </c>
      <c r="U835" s="34" t="s">
        <v>158</v>
      </c>
      <c r="V835" s="2" t="str">
        <f t="shared" si="41"/>
        <v>('OT_B_B',NULL,'OT_B_B_06','2022','01','06','복합재질 필름시트류(알루미늄 두께 20㎛ 이하)','복합재질 필름시트류(알루미늄 두께 20㎛ 이하)','Y','N','N','Y','N','N','418','Y','SYSTEM',NOW(),'SYSTEM',NOW()),</v>
      </c>
    </row>
    <row r="836" spans="1:22" s="26" customFormat="1" x14ac:dyDescent="0.35">
      <c r="A836" s="34">
        <v>203</v>
      </c>
      <c r="B836" s="11" t="s">
        <v>1607</v>
      </c>
      <c r="C836" s="2"/>
      <c r="D836" s="11" t="s">
        <v>1610</v>
      </c>
      <c r="E836" s="34">
        <v>2022</v>
      </c>
      <c r="F836" s="11" t="s">
        <v>1952</v>
      </c>
      <c r="G836" s="82" t="str">
        <f t="shared" si="39"/>
        <v>01</v>
      </c>
      <c r="H836" s="31" t="s">
        <v>1438</v>
      </c>
      <c r="I836" s="31" t="s">
        <v>1438</v>
      </c>
      <c r="J836" s="82" t="str">
        <f t="shared" si="40"/>
        <v>Y</v>
      </c>
      <c r="K836" s="34"/>
      <c r="L836" s="34"/>
      <c r="M836" s="82" t="s">
        <v>1954</v>
      </c>
      <c r="N836" s="34"/>
      <c r="O836" s="34"/>
      <c r="P836" s="34">
        <v>419</v>
      </c>
      <c r="Q836" s="34" t="s">
        <v>171</v>
      </c>
      <c r="R836" s="34" t="s">
        <v>270</v>
      </c>
      <c r="S836" s="34" t="s">
        <v>158</v>
      </c>
      <c r="T836" s="34" t="s">
        <v>270</v>
      </c>
      <c r="U836" s="34" t="s">
        <v>158</v>
      </c>
      <c r="V836" s="2" t="str">
        <f t="shared" si="41"/>
        <v>('OT_B_C',NULL,'OT_B_C_01','2022','01','01','복합재질 필름 시트류(알루미늄 두께 20㎛ 초과)','복합재질 필름 시트류(알루미늄 두께 20㎛ 초과)','Y','N','N','Y','N','N','419','Y','SYSTEM',NOW(),'SYSTEM',NOW()),</v>
      </c>
    </row>
    <row r="837" spans="1:22" s="26" customFormat="1" x14ac:dyDescent="0.35">
      <c r="A837" s="34">
        <v>204</v>
      </c>
      <c r="B837" s="11" t="s">
        <v>1608</v>
      </c>
      <c r="C837" s="2"/>
      <c r="D837" s="11" t="s">
        <v>1611</v>
      </c>
      <c r="E837" s="34">
        <v>2022</v>
      </c>
      <c r="F837" s="11" t="s">
        <v>1952</v>
      </c>
      <c r="G837" s="82" t="str">
        <f t="shared" si="39"/>
        <v>01</v>
      </c>
      <c r="H837" s="31" t="s">
        <v>1439</v>
      </c>
      <c r="I837" s="31" t="s">
        <v>1439</v>
      </c>
      <c r="J837" s="82" t="str">
        <f t="shared" si="40"/>
        <v/>
      </c>
      <c r="K837" s="34"/>
      <c r="L837" s="34"/>
      <c r="M837" s="34"/>
      <c r="N837" s="34"/>
      <c r="O837" s="34"/>
      <c r="P837" s="34">
        <v>420</v>
      </c>
      <c r="Q837" s="34" t="s">
        <v>171</v>
      </c>
      <c r="R837" s="34" t="s">
        <v>270</v>
      </c>
      <c r="S837" s="34" t="s">
        <v>158</v>
      </c>
      <c r="T837" s="34" t="s">
        <v>270</v>
      </c>
      <c r="U837" s="34" t="s">
        <v>158</v>
      </c>
      <c r="V837" s="2" t="str">
        <f t="shared" si="41"/>
        <v>('OT_B_D',NULL,'OT_B_D_01','2022','01','01','합성수지 이외 재질 병합사용 (알루미늄재질 20㎛ 이하사용 미포함)','합성수지 이외 재질 병합사용 (알루미늄재질 20㎛ 이하사용 미포함)','N','N','N','N','N','N','420','Y','SYSTEM',NOW(),'SYSTEM',NOW()),</v>
      </c>
    </row>
    <row r="838" spans="1:22" s="26" customFormat="1" x14ac:dyDescent="0.35">
      <c r="A838" s="34">
        <v>205</v>
      </c>
      <c r="B838" s="11" t="s">
        <v>1608</v>
      </c>
      <c r="C838" s="2"/>
      <c r="D838" s="11" t="s">
        <v>1612</v>
      </c>
      <c r="E838" s="34">
        <v>2022</v>
      </c>
      <c r="F838" s="11" t="s">
        <v>1952</v>
      </c>
      <c r="G838" s="82" t="str">
        <f t="shared" si="39"/>
        <v>02</v>
      </c>
      <c r="H838" s="31" t="s">
        <v>1409</v>
      </c>
      <c r="I838" s="31" t="s">
        <v>1409</v>
      </c>
      <c r="J838" s="82" t="str">
        <f t="shared" si="40"/>
        <v/>
      </c>
      <c r="K838" s="34"/>
      <c r="L838" s="34"/>
      <c r="M838" s="34"/>
      <c r="N838" s="34"/>
      <c r="O838" s="34"/>
      <c r="P838" s="34">
        <v>421</v>
      </c>
      <c r="Q838" s="34" t="s">
        <v>171</v>
      </c>
      <c r="R838" s="34" t="s">
        <v>270</v>
      </c>
      <c r="S838" s="34" t="s">
        <v>158</v>
      </c>
      <c r="T838" s="34" t="s">
        <v>270</v>
      </c>
      <c r="U838" s="34" t="s">
        <v>158</v>
      </c>
      <c r="V838" s="2" t="str">
        <f t="shared" si="41"/>
        <v>('OT_B_D',NULL,'OT_B_D_02','2022','01','02','PVC 계열의 재질','PVC 계열의 재질','N','N','N','N','N','N','421','Y','SYSTEM',NOW(),'SYSTEM',NOW()),</v>
      </c>
    </row>
    <row r="839" spans="1:22" s="26" customFormat="1" x14ac:dyDescent="0.35">
      <c r="A839" s="34">
        <v>206</v>
      </c>
      <c r="B839" s="11" t="s">
        <v>1432</v>
      </c>
      <c r="C839" s="2"/>
      <c r="D839" s="11" t="s">
        <v>1535</v>
      </c>
      <c r="E839" s="34">
        <v>2022</v>
      </c>
      <c r="F839" s="11" t="s">
        <v>1952</v>
      </c>
      <c r="G839" s="82" t="str">
        <f t="shared" si="39"/>
        <v>04</v>
      </c>
      <c r="H839" s="31" t="s">
        <v>1374</v>
      </c>
      <c r="I839" s="31" t="s">
        <v>1374</v>
      </c>
      <c r="J839" s="82" t="str">
        <f t="shared" si="40"/>
        <v/>
      </c>
      <c r="K839" s="34"/>
      <c r="L839" s="34"/>
      <c r="M839" s="34"/>
      <c r="N839" s="34"/>
      <c r="O839" s="34"/>
      <c r="P839" s="34">
        <v>422</v>
      </c>
      <c r="Q839" s="34" t="s">
        <v>171</v>
      </c>
      <c r="R839" s="34" t="s">
        <v>270</v>
      </c>
      <c r="S839" s="34" t="s">
        <v>158</v>
      </c>
      <c r="T839" s="34" t="s">
        <v>270</v>
      </c>
      <c r="U839" s="34" t="s">
        <v>158</v>
      </c>
      <c r="V839" s="2" t="str">
        <f t="shared" si="41"/>
        <v>('OT',NULL,'OT_C','2022','01','04','라벨, 마개및잡자재','라벨, 마개및잡자재','N','N','N','N','N','N','422','Y','SYSTEM',NOW(),'SYSTEM',NOW()),</v>
      </c>
    </row>
    <row r="840" spans="1:22" s="26" customFormat="1" x14ac:dyDescent="0.35">
      <c r="A840" s="34">
        <v>207</v>
      </c>
      <c r="B840" s="11" t="s">
        <v>1535</v>
      </c>
      <c r="C840" s="2"/>
      <c r="D840" s="11" t="s">
        <v>1618</v>
      </c>
      <c r="E840" s="34">
        <v>2022</v>
      </c>
      <c r="F840" s="11" t="s">
        <v>1952</v>
      </c>
      <c r="G840" s="82" t="str">
        <f t="shared" si="39"/>
        <v>B</v>
      </c>
      <c r="H840" s="31" t="s">
        <v>1340</v>
      </c>
      <c r="I840" s="31" t="s">
        <v>1340</v>
      </c>
      <c r="J840" s="82" t="str">
        <f t="shared" si="40"/>
        <v/>
      </c>
      <c r="K840" s="34"/>
      <c r="L840" s="34"/>
      <c r="M840" s="34"/>
      <c r="N840" s="34"/>
      <c r="O840" s="34"/>
      <c r="P840" s="34">
        <v>423</v>
      </c>
      <c r="Q840" s="34" t="s">
        <v>171</v>
      </c>
      <c r="R840" s="34" t="s">
        <v>270</v>
      </c>
      <c r="S840" s="34" t="s">
        <v>158</v>
      </c>
      <c r="T840" s="34" t="s">
        <v>270</v>
      </c>
      <c r="U840" s="34" t="s">
        <v>158</v>
      </c>
      <c r="V840" s="2" t="str">
        <f t="shared" si="41"/>
        <v>('OT_C',NULL,'OT_C_B','2022','01','B','우수','우수','N','N','N','N','N','N','423','Y','SYSTEM',NOW(),'SYSTEM',NOW()),</v>
      </c>
    </row>
    <row r="841" spans="1:22" s="26" customFormat="1" x14ac:dyDescent="0.35">
      <c r="A841" s="34">
        <v>208</v>
      </c>
      <c r="B841" s="11" t="s">
        <v>1535</v>
      </c>
      <c r="C841" s="2"/>
      <c r="D841" s="11" t="s">
        <v>1619</v>
      </c>
      <c r="E841" s="34">
        <v>2022</v>
      </c>
      <c r="F841" s="11" t="s">
        <v>1952</v>
      </c>
      <c r="G841" s="82" t="str">
        <f t="shared" si="39"/>
        <v>C</v>
      </c>
      <c r="H841" s="31" t="s">
        <v>1344</v>
      </c>
      <c r="I841" s="31" t="s">
        <v>1344</v>
      </c>
      <c r="J841" s="82" t="str">
        <f t="shared" si="40"/>
        <v/>
      </c>
      <c r="K841" s="34"/>
      <c r="L841" s="34"/>
      <c r="M841" s="34"/>
      <c r="N841" s="34"/>
      <c r="O841" s="34"/>
      <c r="P841" s="34">
        <v>424</v>
      </c>
      <c r="Q841" s="34" t="s">
        <v>171</v>
      </c>
      <c r="R841" s="34" t="s">
        <v>270</v>
      </c>
      <c r="S841" s="34" t="s">
        <v>158</v>
      </c>
      <c r="T841" s="34" t="s">
        <v>270</v>
      </c>
      <c r="U841" s="34" t="s">
        <v>158</v>
      </c>
      <c r="V841" s="2" t="str">
        <f t="shared" si="41"/>
        <v>('OT_C',NULL,'OT_C_C','2022','01','C','보통','보통','N','N','N','N','N','N','424','Y','SYSTEM',NOW(),'SYSTEM',NOW()),</v>
      </c>
    </row>
    <row r="842" spans="1:22" s="26" customFormat="1" x14ac:dyDescent="0.35">
      <c r="A842" s="34">
        <v>209</v>
      </c>
      <c r="B842" s="11" t="s">
        <v>1535</v>
      </c>
      <c r="C842" s="2"/>
      <c r="D842" s="11" t="s">
        <v>1620</v>
      </c>
      <c r="E842" s="34">
        <v>2022</v>
      </c>
      <c r="F842" s="11" t="s">
        <v>1952</v>
      </c>
      <c r="G842" s="82" t="str">
        <f t="shared" si="39"/>
        <v>D</v>
      </c>
      <c r="H842" s="31" t="s">
        <v>1342</v>
      </c>
      <c r="I842" s="31" t="s">
        <v>1342</v>
      </c>
      <c r="J842" s="82" t="str">
        <f t="shared" si="40"/>
        <v/>
      </c>
      <c r="K842" s="34"/>
      <c r="L842" s="34"/>
      <c r="M842" s="34"/>
      <c r="N842" s="34"/>
      <c r="O842" s="34"/>
      <c r="P842" s="34">
        <v>425</v>
      </c>
      <c r="Q842" s="34" t="s">
        <v>171</v>
      </c>
      <c r="R842" s="34" t="s">
        <v>270</v>
      </c>
      <c r="S842" s="34" t="s">
        <v>158</v>
      </c>
      <c r="T842" s="34" t="s">
        <v>270</v>
      </c>
      <c r="U842" s="34" t="s">
        <v>158</v>
      </c>
      <c r="V842" s="2" t="str">
        <f t="shared" si="41"/>
        <v>('OT_C',NULL,'OT_C_D','2022','01','D','어려움','어려움','N','N','N','N','N','N','425','Y','SYSTEM',NOW(),'SYSTEM',NOW()),</v>
      </c>
    </row>
    <row r="843" spans="1:22" s="26" customFormat="1" x14ac:dyDescent="0.35">
      <c r="A843" s="34">
        <v>210</v>
      </c>
      <c r="B843" s="11" t="s">
        <v>1618</v>
      </c>
      <c r="C843" s="2"/>
      <c r="D843" s="11" t="s">
        <v>1621</v>
      </c>
      <c r="E843" s="34">
        <v>2022</v>
      </c>
      <c r="F843" s="11" t="s">
        <v>1952</v>
      </c>
      <c r="G843" s="82" t="str">
        <f t="shared" si="39"/>
        <v>01</v>
      </c>
      <c r="H843" s="31" t="s">
        <v>871</v>
      </c>
      <c r="I843" s="31" t="s">
        <v>871</v>
      </c>
      <c r="J843" s="82" t="str">
        <f t="shared" si="40"/>
        <v>Y</v>
      </c>
      <c r="K843" s="34"/>
      <c r="L843" s="82" t="s">
        <v>1954</v>
      </c>
      <c r="M843" s="34"/>
      <c r="N843" s="34"/>
      <c r="O843" s="34"/>
      <c r="P843" s="34">
        <v>426</v>
      </c>
      <c r="Q843" s="34" t="s">
        <v>171</v>
      </c>
      <c r="R843" s="34" t="s">
        <v>270</v>
      </c>
      <c r="S843" s="34" t="s">
        <v>158</v>
      </c>
      <c r="T843" s="34" t="s">
        <v>270</v>
      </c>
      <c r="U843" s="34" t="s">
        <v>158</v>
      </c>
      <c r="V843" s="2" t="str">
        <f t="shared" si="41"/>
        <v>('OT_C_B',NULL,'OT_C_B_01','2022','01','01','미사용','미사용','Y','N','Y','N','N','N','426','Y','SYSTEM',NOW(),'SYSTEM',NOW()),</v>
      </c>
    </row>
    <row r="844" spans="1:22" s="26" customFormat="1" x14ac:dyDescent="0.35">
      <c r="A844" s="34">
        <v>211</v>
      </c>
      <c r="B844" s="11" t="s">
        <v>1618</v>
      </c>
      <c r="C844" s="2"/>
      <c r="D844" s="11" t="s">
        <v>1622</v>
      </c>
      <c r="E844" s="34">
        <v>2022</v>
      </c>
      <c r="F844" s="11" t="s">
        <v>1952</v>
      </c>
      <c r="G844" s="82" t="str">
        <f t="shared" si="39"/>
        <v>02</v>
      </c>
      <c r="H844" s="31" t="s">
        <v>1440</v>
      </c>
      <c r="I844" s="31" t="s">
        <v>1440</v>
      </c>
      <c r="J844" s="82" t="str">
        <f t="shared" si="40"/>
        <v>Y</v>
      </c>
      <c r="K844" s="34"/>
      <c r="L844" s="34"/>
      <c r="M844" s="34"/>
      <c r="N844" s="34"/>
      <c r="O844" s="34"/>
      <c r="P844" s="34">
        <v>427</v>
      </c>
      <c r="Q844" s="34" t="s">
        <v>171</v>
      </c>
      <c r="R844" s="34" t="s">
        <v>270</v>
      </c>
      <c r="S844" s="34" t="s">
        <v>158</v>
      </c>
      <c r="T844" s="34" t="s">
        <v>270</v>
      </c>
      <c r="U844" s="34" t="s">
        <v>158</v>
      </c>
      <c r="V844" s="2" t="str">
        <f t="shared" si="41"/>
        <v>('OT_C_B',NULL,'OT_C_B_02','2022','01','02','합성수지 재질','합성수지 재질','Y','N','N','N','N','N','427','Y','SYSTEM',NOW(),'SYSTEM',NOW()),</v>
      </c>
    </row>
    <row r="845" spans="1:22" s="26" customFormat="1" x14ac:dyDescent="0.35">
      <c r="A845" s="34">
        <v>212</v>
      </c>
      <c r="B845" s="11" t="s">
        <v>1618</v>
      </c>
      <c r="C845" s="2"/>
      <c r="D845" s="11" t="s">
        <v>1623</v>
      </c>
      <c r="E845" s="34">
        <v>2022</v>
      </c>
      <c r="F845" s="11" t="s">
        <v>1952</v>
      </c>
      <c r="G845" s="82" t="str">
        <f t="shared" si="39"/>
        <v>03</v>
      </c>
      <c r="H845" s="31" t="s">
        <v>1441</v>
      </c>
      <c r="I845" s="31" t="s">
        <v>1441</v>
      </c>
      <c r="J845" s="82" t="str">
        <f t="shared" si="40"/>
        <v>Y</v>
      </c>
      <c r="K845" s="34"/>
      <c r="L845" s="82" t="s">
        <v>1954</v>
      </c>
      <c r="M845" s="34"/>
      <c r="N845" s="34"/>
      <c r="O845" s="34"/>
      <c r="P845" s="34">
        <v>428</v>
      </c>
      <c r="Q845" s="34" t="s">
        <v>171</v>
      </c>
      <c r="R845" s="34" t="s">
        <v>270</v>
      </c>
      <c r="S845" s="34" t="s">
        <v>158</v>
      </c>
      <c r="T845" s="34" t="s">
        <v>270</v>
      </c>
      <c r="U845" s="34" t="s">
        <v>158</v>
      </c>
      <c r="V845" s="2" t="str">
        <f t="shared" si="41"/>
        <v>('OT_C_B',NULL,'OT_C_B_03','2022','01','03','몸체에 직접 인쇄 (재질 구분 불필요)','몸체에 직접 인쇄 (재질 구분 불필요)','Y','N','Y','N','N','N','428','Y','SYSTEM',NOW(),'SYSTEM',NOW()),</v>
      </c>
    </row>
    <row r="846" spans="1:22" s="26" customFormat="1" x14ac:dyDescent="0.35">
      <c r="A846" s="34">
        <v>213</v>
      </c>
      <c r="B846" s="11" t="s">
        <v>1619</v>
      </c>
      <c r="C846" s="2"/>
      <c r="D846" s="11" t="s">
        <v>1624</v>
      </c>
      <c r="E846" s="34">
        <v>2022</v>
      </c>
      <c r="F846" s="11" t="s">
        <v>1952</v>
      </c>
      <c r="G846" s="82" t="str">
        <f t="shared" si="39"/>
        <v>01</v>
      </c>
      <c r="H846" s="31" t="s">
        <v>1442</v>
      </c>
      <c r="I846" s="31" t="s">
        <v>1442</v>
      </c>
      <c r="J846" s="82" t="str">
        <f t="shared" si="40"/>
        <v>Y</v>
      </c>
      <c r="K846" s="34"/>
      <c r="L846" s="82" t="s">
        <v>1954</v>
      </c>
      <c r="M846" s="34"/>
      <c r="N846" s="34"/>
      <c r="O846" s="34"/>
      <c r="P846" s="34">
        <v>429</v>
      </c>
      <c r="Q846" s="34" t="s">
        <v>171</v>
      </c>
      <c r="R846" s="34" t="s">
        <v>270</v>
      </c>
      <c r="S846" s="34" t="s">
        <v>158</v>
      </c>
      <c r="T846" s="34" t="s">
        <v>270</v>
      </c>
      <c r="U846" s="34" t="s">
        <v>158</v>
      </c>
      <c r="V846" s="2" t="str">
        <f t="shared" si="41"/>
        <v>('OT_C_C',NULL,'OT_C_C_01','2022','01','01','합성수지 이외의 재질로 몸체와 분리 가능(재질 구분 불필요)','합성수지 이외의 재질로 몸체와 분리 가능(재질 구분 불필요)','Y','N','Y','N','N','N','429','Y','SYSTEM',NOW(),'SYSTEM',NOW()),</v>
      </c>
    </row>
    <row r="847" spans="1:22" s="26" customFormat="1" x14ac:dyDescent="0.35">
      <c r="A847" s="34">
        <v>214</v>
      </c>
      <c r="B847" s="11" t="s">
        <v>1620</v>
      </c>
      <c r="C847" s="2"/>
      <c r="D847" s="11" t="s">
        <v>1625</v>
      </c>
      <c r="E847" s="34">
        <v>2022</v>
      </c>
      <c r="F847" s="11" t="s">
        <v>1952</v>
      </c>
      <c r="G847" s="82" t="str">
        <f t="shared" si="39"/>
        <v>01</v>
      </c>
      <c r="H847" s="31" t="s">
        <v>1409</v>
      </c>
      <c r="I847" s="31" t="s">
        <v>1409</v>
      </c>
      <c r="J847" s="82" t="str">
        <f t="shared" si="40"/>
        <v/>
      </c>
      <c r="K847" s="34"/>
      <c r="L847" s="34"/>
      <c r="M847" s="34"/>
      <c r="N847" s="34"/>
      <c r="O847" s="34"/>
      <c r="P847" s="34">
        <v>430</v>
      </c>
      <c r="Q847" s="34" t="s">
        <v>171</v>
      </c>
      <c r="R847" s="34" t="s">
        <v>270</v>
      </c>
      <c r="S847" s="34" t="s">
        <v>158</v>
      </c>
      <c r="T847" s="34" t="s">
        <v>270</v>
      </c>
      <c r="U847" s="34" t="s">
        <v>158</v>
      </c>
      <c r="V847" s="2" t="str">
        <f t="shared" si="41"/>
        <v>('OT_C_D',NULL,'OT_C_D_01','2022','01','01','PVC 계열의 재질','PVC 계열의 재질','N','N','N','N','N','N','430','Y','SYSTEM',NOW(),'SYSTEM',NOW()),</v>
      </c>
    </row>
    <row r="848" spans="1:22" s="26" customFormat="1" x14ac:dyDescent="0.35">
      <c r="A848" s="34">
        <v>215</v>
      </c>
      <c r="B848" s="11" t="s">
        <v>1620</v>
      </c>
      <c r="C848" s="2"/>
      <c r="D848" s="11" t="s">
        <v>1626</v>
      </c>
      <c r="E848" s="34">
        <v>2022</v>
      </c>
      <c r="F848" s="11" t="s">
        <v>1952</v>
      </c>
      <c r="G848" s="82" t="str">
        <f t="shared" si="39"/>
        <v>02</v>
      </c>
      <c r="H848" s="31" t="s">
        <v>1443</v>
      </c>
      <c r="I848" s="31" t="s">
        <v>1443</v>
      </c>
      <c r="J848" s="82" t="str">
        <f t="shared" si="40"/>
        <v/>
      </c>
      <c r="K848" s="34"/>
      <c r="L848" s="34"/>
      <c r="M848" s="34"/>
      <c r="N848" s="34"/>
      <c r="O848" s="34"/>
      <c r="P848" s="34">
        <v>431</v>
      </c>
      <c r="Q848" s="34" t="s">
        <v>171</v>
      </c>
      <c r="R848" s="34" t="s">
        <v>270</v>
      </c>
      <c r="S848" s="34" t="s">
        <v>158</v>
      </c>
      <c r="T848" s="34" t="s">
        <v>270</v>
      </c>
      <c r="U848" s="34" t="s">
        <v>158</v>
      </c>
      <c r="V848" s="2" t="str">
        <f t="shared" si="41"/>
        <v>('OT_C_D',NULL,'OT_C_D_02','2022','01','02','합성수지 이외의 재질로 몸체와 분리 불가능한 경우 (재질 구분 불필요)','합성수지 이외의 재질로 몸체와 분리 불가능한 경우 (재질 구분 불필요)','N','N','N','N','N','N','431','Y','SYSTEM',NOW(),'SYSTEM',NOW()),</v>
      </c>
    </row>
    <row r="849" spans="1:22" x14ac:dyDescent="0.35">
      <c r="A849" s="34">
        <v>216</v>
      </c>
      <c r="B849" s="34" t="s">
        <v>868</v>
      </c>
      <c r="C849" s="2"/>
      <c r="D849" s="34" t="str">
        <f>IF(B849&lt;&gt;"GROUP_ID",B849&amp;"_"&amp;IF(H849="몸체","B",IF(H849="라벨","L",IF(H849="마개및잡자재","G",IF(H849="라벨, 마개및잡자재","S",IF(H849="최우수","A",IF(H849="우수","B",IF(H849="보통","C",IF(H849="어려움","D",RIGHT(D849,2))))))))),IF(H849="종이팩","PA",IF(H849="유리병","GL",IF(H849="금속캔","CA",IF(H849="금속캔(알루미늄)","AL",IF(H849="일반 발포합성수지 단일·복합재질","SY",IF(H849="폴리스티렌페이퍼(PSP)","PO",IF(H849="페트병","PE",IF(H849="단일재질 용기, 트레이류(페트병, 발포합성수지 제외)","TR",IF(H849="합성수지 필름·시트류 (페트병, 발포합성수지 제외)","09","-"))))))))))</f>
        <v>PA</v>
      </c>
      <c r="E849" s="34">
        <v>2021</v>
      </c>
      <c r="F849" s="11" t="s">
        <v>1627</v>
      </c>
      <c r="G849" s="82" t="str">
        <f>IF(H849="종이팩","01",IF(H849="유리병","02",IF(H849="금속캔","03",IF(H849="금속캔(알루미늄)","04",IF(H849="일반 발포합성수지 단일·복합재질","05",IF(H849="폴리스티렌페이퍼(PSP)","06",IF(H849="페트병","07",IF(H849="단일재질 용기, 트레이류(페트병, 발포합성수지 제외)","08",IF(H849="합성수지 필름·시트류 (페트병, 발포합성수지 제외)","09",IF(H849="몸체","01",IF(H849="라벨","02",IF(H849="마개및잡자재","03",IF(H849="라벨, 마개및잡자재","04",IF(H849="최우수","A",IF(H849="우수","B",IF(H849="보통","C",IF(H849="어려움","D",IF(B849&lt;&gt;"",RIGHT(D849,2),"999"))))))))))))))))))</f>
        <v>01</v>
      </c>
      <c r="H849" s="31" t="s">
        <v>1636</v>
      </c>
      <c r="I849" s="31" t="s">
        <v>1636</v>
      </c>
      <c r="J849" s="82" t="str">
        <f t="shared" si="40"/>
        <v/>
      </c>
      <c r="K849" s="2"/>
      <c r="L849" s="2"/>
      <c r="M849" s="2"/>
      <c r="N849" s="2"/>
      <c r="O849" s="2"/>
      <c r="P849" s="34">
        <v>432</v>
      </c>
      <c r="Q849" s="34" t="s">
        <v>171</v>
      </c>
      <c r="R849" s="34" t="s">
        <v>270</v>
      </c>
      <c r="S849" s="34" t="s">
        <v>158</v>
      </c>
      <c r="T849" s="34" t="s">
        <v>270</v>
      </c>
      <c r="U849" s="34" t="s">
        <v>158</v>
      </c>
      <c r="V849" s="2" t="str">
        <f t="shared" si="41"/>
        <v>('GROUP_ID',NULL,'PA','2021','09','01','종이팩','종이팩','N','N','N','N','N','N','432','Y','SYSTEM',NOW(),'SYSTEM',NOW()),</v>
      </c>
    </row>
    <row r="850" spans="1:22" x14ac:dyDescent="0.35">
      <c r="A850" s="34">
        <v>217</v>
      </c>
      <c r="B850" s="34" t="s">
        <v>1634</v>
      </c>
      <c r="C850" s="2"/>
      <c r="D850" s="34" t="str">
        <f t="shared" ref="D850:D913" si="42">IF(B850&lt;&gt;"GROUP_ID",B850&amp;"_"&amp;IF(H850="몸체","B",IF(H850="라벨","L",IF(H850="마개및잡자재","G",IF(H850="라벨, 마개및잡자재","S",IF(H850="최우수","A",IF(H850="우수","B",IF(H850="보통","C",IF(H850="어려움","D",RIGHT(D850,2))))))))),IF(H850="종이팩","PA",IF(H850="유리병","GL",IF(H850="금속캔","CA",IF(H850="금속캔(알루미늄)","AL",IF(H850="일반 발포합성수지 단일·복합재질","SY",IF(H850="폴리스티렌페이퍼(PSP)","PO",IF(H850="페트병","PE",IF(H850="단일재질 용기, 트레이류(페트병, 발포합성수지 제외)","TR",IF(H850="합성수지 필름·시트류 (페트병, 발포합성수지 제외)","09","-"))))))))))</f>
        <v>PA_B</v>
      </c>
      <c r="E850" s="34">
        <v>2021</v>
      </c>
      <c r="F850" s="11" t="s">
        <v>1627</v>
      </c>
      <c r="G850" s="82" t="str">
        <f t="shared" ref="G850:G913" si="43">IF(H850="종이팩","01",IF(H850="유리병","02",IF(H850="금속캔","03",IF(H850="금속캔(알루미늄)","04",IF(H850="일반 발포합성수지 단일·복합재질","05",IF(H850="폴리스티렌페이퍼(PSP)","06",IF(H850="페트병","07",IF(H850="단일재질 용기, 트레이류(페트병, 발포합성수지 제외)","08",IF(H850="합성수지 필름·시트류 (페트병, 발포합성수지 제외)","09",IF(H850="몸체","01",IF(H850="라벨","02",IF(H850="마개및잡자재","03",IF(H850="라벨, 마개및잡자재","04",IF(H850="최우수","A",IF(H850="우수","B",IF(H850="보통","C",IF(H850="어려움","D",IF(B850&lt;&gt;"",RIGHT(D850,2),"999"))))))))))))))))))</f>
        <v>01</v>
      </c>
      <c r="H850" s="31" t="s">
        <v>1338</v>
      </c>
      <c r="I850" s="31" t="s">
        <v>1338</v>
      </c>
      <c r="J850" s="82" t="str">
        <f t="shared" si="40"/>
        <v/>
      </c>
      <c r="K850" s="2"/>
      <c r="L850" s="2"/>
      <c r="M850" s="2"/>
      <c r="N850" s="2"/>
      <c r="O850" s="2"/>
      <c r="P850" s="34">
        <v>433</v>
      </c>
      <c r="Q850" s="34" t="s">
        <v>171</v>
      </c>
      <c r="R850" s="34" t="s">
        <v>270</v>
      </c>
      <c r="S850" s="34" t="s">
        <v>158</v>
      </c>
      <c r="T850" s="34" t="s">
        <v>270</v>
      </c>
      <c r="U850" s="34" t="s">
        <v>158</v>
      </c>
      <c r="V850" s="2" t="str">
        <f t="shared" si="41"/>
        <v>('PA',NULL,'PA_B','2021','09','01','몸체','몸체','N','N','N','N','N','N','433','Y','SYSTEM',NOW(),'SYSTEM',NOW()),</v>
      </c>
    </row>
    <row r="851" spans="1:22" x14ac:dyDescent="0.35">
      <c r="A851" s="34">
        <v>218</v>
      </c>
      <c r="B851" s="34" t="s">
        <v>1739</v>
      </c>
      <c r="C851" s="2"/>
      <c r="D851" s="34" t="str">
        <f t="shared" si="42"/>
        <v>PA_B_B</v>
      </c>
      <c r="E851" s="34">
        <v>2021</v>
      </c>
      <c r="F851" s="11" t="s">
        <v>1627</v>
      </c>
      <c r="G851" s="82" t="str">
        <f t="shared" si="43"/>
        <v>B</v>
      </c>
      <c r="H851" s="31" t="s">
        <v>1340</v>
      </c>
      <c r="I851" s="31" t="s">
        <v>1340</v>
      </c>
      <c r="J851" s="82" t="str">
        <f t="shared" si="40"/>
        <v/>
      </c>
      <c r="K851" s="2"/>
      <c r="L851" s="2"/>
      <c r="M851" s="2"/>
      <c r="N851" s="2"/>
      <c r="O851" s="2"/>
      <c r="P851" s="34">
        <v>434</v>
      </c>
      <c r="Q851" s="34" t="s">
        <v>171</v>
      </c>
      <c r="R851" s="34" t="s">
        <v>270</v>
      </c>
      <c r="S851" s="34" t="s">
        <v>158</v>
      </c>
      <c r="T851" s="34" t="s">
        <v>270</v>
      </c>
      <c r="U851" s="34" t="s">
        <v>158</v>
      </c>
      <c r="V851" s="2" t="str">
        <f t="shared" si="41"/>
        <v>('PA_B',NULL,'PA_B_B','2021','09','B','우수','우수','N','N','N','N','N','N','434','Y','SYSTEM',NOW(),'SYSTEM',NOW()),</v>
      </c>
    </row>
    <row r="852" spans="1:22" x14ac:dyDescent="0.35">
      <c r="A852" s="34">
        <v>219</v>
      </c>
      <c r="B852" s="34" t="s">
        <v>1739</v>
      </c>
      <c r="C852" s="2"/>
      <c r="D852" s="34" t="str">
        <f t="shared" si="42"/>
        <v>PA_B_D</v>
      </c>
      <c r="E852" s="34">
        <v>2021</v>
      </c>
      <c r="F852" s="11" t="s">
        <v>1627</v>
      </c>
      <c r="G852" s="82" t="str">
        <f t="shared" si="43"/>
        <v>D</v>
      </c>
      <c r="H852" s="31" t="s">
        <v>1342</v>
      </c>
      <c r="I852" s="31" t="s">
        <v>1342</v>
      </c>
      <c r="J852" s="82" t="str">
        <f t="shared" si="40"/>
        <v/>
      </c>
      <c r="K852" s="2"/>
      <c r="L852" s="2"/>
      <c r="M852" s="2"/>
      <c r="N852" s="2"/>
      <c r="O852" s="2"/>
      <c r="P852" s="34">
        <v>435</v>
      </c>
      <c r="Q852" s="34" t="s">
        <v>171</v>
      </c>
      <c r="R852" s="34" t="s">
        <v>270</v>
      </c>
      <c r="S852" s="34" t="s">
        <v>158</v>
      </c>
      <c r="T852" s="34" t="s">
        <v>270</v>
      </c>
      <c r="U852" s="34" t="s">
        <v>158</v>
      </c>
      <c r="V852" s="2" t="str">
        <f t="shared" si="41"/>
        <v>('PA_B',NULL,'PA_B_D','2021','09','D','어려움','어려움','N','N','N','N','N','N','435','Y','SYSTEM',NOW(),'SYSTEM',NOW()),</v>
      </c>
    </row>
    <row r="853" spans="1:22" x14ac:dyDescent="0.35">
      <c r="A853" s="34">
        <v>220</v>
      </c>
      <c r="B853" s="34" t="s">
        <v>1740</v>
      </c>
      <c r="C853" s="2"/>
      <c r="D853" s="34" t="s">
        <v>1746</v>
      </c>
      <c r="E853" s="34">
        <v>2021</v>
      </c>
      <c r="F853" s="11" t="s">
        <v>1627</v>
      </c>
      <c r="G853" s="82" t="str">
        <f t="shared" si="43"/>
        <v>01</v>
      </c>
      <c r="H853" s="31" t="s">
        <v>1283</v>
      </c>
      <c r="I853" s="31" t="s">
        <v>1283</v>
      </c>
      <c r="J853" s="82" t="str">
        <f t="shared" si="40"/>
        <v>Y</v>
      </c>
      <c r="K853" s="82" t="s">
        <v>1954</v>
      </c>
      <c r="L853" s="2"/>
      <c r="M853" s="2"/>
      <c r="N853" s="2"/>
      <c r="O853" s="2"/>
      <c r="P853" s="34">
        <v>436</v>
      </c>
      <c r="Q853" s="34" t="s">
        <v>171</v>
      </c>
      <c r="R853" s="34" t="s">
        <v>270</v>
      </c>
      <c r="S853" s="34" t="s">
        <v>158</v>
      </c>
      <c r="T853" s="34" t="s">
        <v>270</v>
      </c>
      <c r="U853" s="34" t="s">
        <v>158</v>
      </c>
      <c r="V853" s="2" t="str">
        <f t="shared" si="41"/>
        <v>('PA_B_B',NULL,'PA_B_B_01','2021','09','01','알루미늄 첩합 구조 미사용','알루미늄 첩합 구조 미사용','Y','Y','N','N','N','N','436','Y','SYSTEM',NOW(),'SYSTEM',NOW()),</v>
      </c>
    </row>
    <row r="854" spans="1:22" x14ac:dyDescent="0.35">
      <c r="A854" s="34">
        <v>221</v>
      </c>
      <c r="B854" s="34" t="s">
        <v>1741</v>
      </c>
      <c r="C854" s="2"/>
      <c r="D854" s="34" t="s">
        <v>1747</v>
      </c>
      <c r="E854" s="34">
        <v>2021</v>
      </c>
      <c r="F854" s="11" t="s">
        <v>1627</v>
      </c>
      <c r="G854" s="82" t="str">
        <f t="shared" si="43"/>
        <v>01</v>
      </c>
      <c r="H854" s="31" t="s">
        <v>1643</v>
      </c>
      <c r="I854" s="31" t="s">
        <v>1643</v>
      </c>
      <c r="J854" s="82" t="str">
        <f t="shared" si="40"/>
        <v/>
      </c>
      <c r="K854" s="2"/>
      <c r="L854" s="2"/>
      <c r="M854" s="2"/>
      <c r="N854" s="2"/>
      <c r="O854" s="2"/>
      <c r="P854" s="34">
        <v>437</v>
      </c>
      <c r="Q854" s="34" t="s">
        <v>171</v>
      </c>
      <c r="R854" s="34" t="s">
        <v>270</v>
      </c>
      <c r="S854" s="34" t="s">
        <v>158</v>
      </c>
      <c r="T854" s="34" t="s">
        <v>270</v>
      </c>
      <c r="U854" s="34" t="s">
        <v>158</v>
      </c>
      <c r="V854" s="2" t="str">
        <f t="shared" si="41"/>
        <v>('PA_B_D',NULL,'PA_B_D_01','2021','09','01','알루미늄 첩합 구조를 사용한 종이팩','알루미늄 첩합 구조를 사용한 종이팩','N','N','N','N','N','N','437','Y','SYSTEM',NOW(),'SYSTEM',NOW()),</v>
      </c>
    </row>
    <row r="855" spans="1:22" x14ac:dyDescent="0.35">
      <c r="A855" s="34">
        <v>222</v>
      </c>
      <c r="B855" s="34" t="s">
        <v>1741</v>
      </c>
      <c r="C855" s="2"/>
      <c r="D855" s="34" t="s">
        <v>1748</v>
      </c>
      <c r="E855" s="34">
        <v>2021</v>
      </c>
      <c r="F855" s="11" t="s">
        <v>1627</v>
      </c>
      <c r="G855" s="82" t="str">
        <f t="shared" si="43"/>
        <v>02</v>
      </c>
      <c r="H855" s="31" t="s">
        <v>1284</v>
      </c>
      <c r="I855" s="31" t="s">
        <v>1284</v>
      </c>
      <c r="J855" s="82" t="str">
        <f t="shared" si="40"/>
        <v/>
      </c>
      <c r="K855" s="2"/>
      <c r="L855" s="2"/>
      <c r="M855" s="2"/>
      <c r="N855" s="2"/>
      <c r="O855" s="2"/>
      <c r="P855" s="34">
        <v>438</v>
      </c>
      <c r="Q855" s="34" t="s">
        <v>171</v>
      </c>
      <c r="R855" s="34" t="s">
        <v>270</v>
      </c>
      <c r="S855" s="34" t="s">
        <v>158</v>
      </c>
      <c r="T855" s="34" t="s">
        <v>270</v>
      </c>
      <c r="U855" s="34" t="s">
        <v>158</v>
      </c>
      <c r="V855" s="2" t="str">
        <f t="shared" si="41"/>
        <v>('PA_B_D',NULL,'PA_B_D_02','2021','09','02','백색을 제외한 펄프를 사용한 제품','백색을 제외한 펄프를 사용한 제품','N','N','N','N','N','N','438','Y','SYSTEM',NOW(),'SYSTEM',NOW()),</v>
      </c>
    </row>
    <row r="856" spans="1:22" x14ac:dyDescent="0.35">
      <c r="A856" s="34">
        <v>223</v>
      </c>
      <c r="B856" s="34" t="s">
        <v>1634</v>
      </c>
      <c r="C856" s="2"/>
      <c r="D856" s="34" t="str">
        <f t="shared" si="42"/>
        <v>PA_G</v>
      </c>
      <c r="E856" s="34">
        <v>2021</v>
      </c>
      <c r="F856" s="11" t="s">
        <v>1627</v>
      </c>
      <c r="G856" s="82" t="str">
        <f t="shared" si="43"/>
        <v>03</v>
      </c>
      <c r="H856" s="31" t="s">
        <v>1638</v>
      </c>
      <c r="I856" s="31" t="s">
        <v>1638</v>
      </c>
      <c r="J856" s="82" t="str">
        <f t="shared" si="40"/>
        <v/>
      </c>
      <c r="K856" s="2"/>
      <c r="L856" s="2"/>
      <c r="M856" s="2"/>
      <c r="N856" s="2"/>
      <c r="O856" s="2"/>
      <c r="P856" s="34">
        <v>439</v>
      </c>
      <c r="Q856" s="34" t="s">
        <v>171</v>
      </c>
      <c r="R856" s="34" t="s">
        <v>270</v>
      </c>
      <c r="S856" s="34" t="s">
        <v>158</v>
      </c>
      <c r="T856" s="34" t="s">
        <v>270</v>
      </c>
      <c r="U856" s="34" t="s">
        <v>158</v>
      </c>
      <c r="V856" s="2" t="str">
        <f t="shared" si="41"/>
        <v>('PA',NULL,'PA_G','2021','09','03','마개및잡자재','마개및잡자재','N','N','N','N','N','N','439','Y','SYSTEM',NOW(),'SYSTEM',NOW()),</v>
      </c>
    </row>
    <row r="857" spans="1:22" x14ac:dyDescent="0.35">
      <c r="A857" s="34">
        <v>224</v>
      </c>
      <c r="B857" s="34" t="s">
        <v>1742</v>
      </c>
      <c r="C857" s="2"/>
      <c r="D857" s="34" t="str">
        <f t="shared" si="42"/>
        <v>PA_G_B</v>
      </c>
      <c r="E857" s="34">
        <v>2021</v>
      </c>
      <c r="F857" s="11" t="s">
        <v>1627</v>
      </c>
      <c r="G857" s="82" t="str">
        <f t="shared" si="43"/>
        <v>B</v>
      </c>
      <c r="H857" s="31" t="s">
        <v>1340</v>
      </c>
      <c r="I857" s="31" t="s">
        <v>1340</v>
      </c>
      <c r="J857" s="82" t="str">
        <f t="shared" si="40"/>
        <v/>
      </c>
      <c r="K857" s="2"/>
      <c r="L857" s="2"/>
      <c r="M857" s="2"/>
      <c r="N857" s="2"/>
      <c r="O857" s="2"/>
      <c r="P857" s="34">
        <v>440</v>
      </c>
      <c r="Q857" s="34" t="s">
        <v>171</v>
      </c>
      <c r="R857" s="34" t="s">
        <v>270</v>
      </c>
      <c r="S857" s="34" t="s">
        <v>158</v>
      </c>
      <c r="T857" s="34" t="s">
        <v>270</v>
      </c>
      <c r="U857" s="34" t="s">
        <v>158</v>
      </c>
      <c r="V857" s="2" t="str">
        <f t="shared" si="41"/>
        <v>('PA_G',NULL,'PA_G_B','2021','09','B','우수','우수','N','N','N','N','N','N','440','Y','SYSTEM',NOW(),'SYSTEM',NOW()),</v>
      </c>
    </row>
    <row r="858" spans="1:22" x14ac:dyDescent="0.35">
      <c r="A858" s="34">
        <v>225</v>
      </c>
      <c r="B858" s="34" t="s">
        <v>1742</v>
      </c>
      <c r="C858" s="2"/>
      <c r="D858" s="34" t="str">
        <f t="shared" si="42"/>
        <v>PA_G_C</v>
      </c>
      <c r="E858" s="34">
        <v>2021</v>
      </c>
      <c r="F858" s="11" t="s">
        <v>1627</v>
      </c>
      <c r="G858" s="82" t="str">
        <f t="shared" si="43"/>
        <v>C</v>
      </c>
      <c r="H858" s="31" t="s">
        <v>1344</v>
      </c>
      <c r="I858" s="31" t="s">
        <v>1344</v>
      </c>
      <c r="J858" s="82" t="str">
        <f t="shared" si="40"/>
        <v/>
      </c>
      <c r="K858" s="2"/>
      <c r="L858" s="2"/>
      <c r="M858" s="2"/>
      <c r="N858" s="2"/>
      <c r="O858" s="2"/>
      <c r="P858" s="34">
        <v>441</v>
      </c>
      <c r="Q858" s="34" t="s">
        <v>171</v>
      </c>
      <c r="R858" s="34" t="s">
        <v>270</v>
      </c>
      <c r="S858" s="34" t="s">
        <v>158</v>
      </c>
      <c r="T858" s="34" t="s">
        <v>270</v>
      </c>
      <c r="U858" s="34" t="s">
        <v>158</v>
      </c>
      <c r="V858" s="2" t="str">
        <f t="shared" si="41"/>
        <v>('PA_G',NULL,'PA_G_C','2021','09','C','보통','보통','N','N','N','N','N','N','441','Y','SYSTEM',NOW(),'SYSTEM',NOW()),</v>
      </c>
    </row>
    <row r="859" spans="1:22" x14ac:dyDescent="0.35">
      <c r="A859" s="34">
        <v>226</v>
      </c>
      <c r="B859" s="34" t="s">
        <v>1742</v>
      </c>
      <c r="C859" s="2"/>
      <c r="D859" s="34" t="str">
        <f t="shared" si="42"/>
        <v>PA_G_D</v>
      </c>
      <c r="E859" s="34">
        <v>2021</v>
      </c>
      <c r="F859" s="11" t="s">
        <v>1627</v>
      </c>
      <c r="G859" s="82" t="str">
        <f t="shared" si="43"/>
        <v>D</v>
      </c>
      <c r="H859" s="31" t="s">
        <v>1342</v>
      </c>
      <c r="I859" s="31" t="s">
        <v>1342</v>
      </c>
      <c r="J859" s="82" t="str">
        <f t="shared" si="40"/>
        <v/>
      </c>
      <c r="K859" s="2"/>
      <c r="L859" s="2"/>
      <c r="M859" s="2"/>
      <c r="N859" s="2"/>
      <c r="O859" s="2"/>
      <c r="P859" s="34">
        <v>442</v>
      </c>
      <c r="Q859" s="34" t="s">
        <v>171</v>
      </c>
      <c r="R859" s="34" t="s">
        <v>270</v>
      </c>
      <c r="S859" s="34" t="s">
        <v>158</v>
      </c>
      <c r="T859" s="34" t="s">
        <v>270</v>
      </c>
      <c r="U859" s="34" t="s">
        <v>158</v>
      </c>
      <c r="V859" s="2" t="str">
        <f t="shared" si="41"/>
        <v>('PA_G',NULL,'PA_G_D','2021','09','D','어려움','어려움','N','N','N','N','N','N','442','Y','SYSTEM',NOW(),'SYSTEM',NOW()),</v>
      </c>
    </row>
    <row r="860" spans="1:22" x14ac:dyDescent="0.35">
      <c r="A860" s="34">
        <v>227</v>
      </c>
      <c r="B860" s="34" t="s">
        <v>1743</v>
      </c>
      <c r="C860" s="2"/>
      <c r="D860" s="34" t="s">
        <v>1749</v>
      </c>
      <c r="E860" s="34">
        <v>2021</v>
      </c>
      <c r="F860" s="11" t="s">
        <v>1627</v>
      </c>
      <c r="G860" s="82" t="str">
        <f t="shared" si="43"/>
        <v>01</v>
      </c>
      <c r="H860" s="31" t="s">
        <v>871</v>
      </c>
      <c r="I860" s="31" t="s">
        <v>871</v>
      </c>
      <c r="J860" s="82" t="str">
        <f t="shared" si="40"/>
        <v>Y</v>
      </c>
      <c r="K860" s="2"/>
      <c r="L860" s="2"/>
      <c r="M860" s="2"/>
      <c r="N860" s="2"/>
      <c r="O860" s="2"/>
      <c r="P860" s="34">
        <v>443</v>
      </c>
      <c r="Q860" s="34" t="s">
        <v>171</v>
      </c>
      <c r="R860" s="34" t="s">
        <v>270</v>
      </c>
      <c r="S860" s="34" t="s">
        <v>158</v>
      </c>
      <c r="T860" s="34" t="s">
        <v>270</v>
      </c>
      <c r="U860" s="34" t="s">
        <v>158</v>
      </c>
      <c r="V860" s="2" t="str">
        <f t="shared" si="41"/>
        <v>('PA_G_B',NULL,'PA_G_B_01','2021','09','01','미사용','미사용','Y','N','N','N','N','N','443','Y','SYSTEM',NOW(),'SYSTEM',NOW()),</v>
      </c>
    </row>
    <row r="861" spans="1:22" x14ac:dyDescent="0.35">
      <c r="A861" s="34">
        <v>228</v>
      </c>
      <c r="B861" s="34" t="s">
        <v>1744</v>
      </c>
      <c r="C861" s="2"/>
      <c r="D861" s="34" t="s">
        <v>1750</v>
      </c>
      <c r="E861" s="34">
        <v>2021</v>
      </c>
      <c r="F861" s="11" t="s">
        <v>1627</v>
      </c>
      <c r="G861" s="82" t="str">
        <f t="shared" si="43"/>
        <v>01</v>
      </c>
      <c r="H861" s="31" t="s">
        <v>1644</v>
      </c>
      <c r="I861" s="31" t="s">
        <v>1644</v>
      </c>
      <c r="J861" s="82" t="str">
        <f t="shared" si="40"/>
        <v>Y</v>
      </c>
      <c r="K861" s="82" t="s">
        <v>1954</v>
      </c>
      <c r="L861" s="2"/>
      <c r="M861" s="2"/>
      <c r="N861" s="2"/>
      <c r="O861" s="2"/>
      <c r="P861" s="34">
        <v>444</v>
      </c>
      <c r="Q861" s="34" t="s">
        <v>171</v>
      </c>
      <c r="R861" s="34" t="s">
        <v>270</v>
      </c>
      <c r="S861" s="34" t="s">
        <v>158</v>
      </c>
      <c r="T861" s="34" t="s">
        <v>270</v>
      </c>
      <c r="U861" s="34" t="s">
        <v>158</v>
      </c>
      <c r="V861" s="2" t="str">
        <f t="shared" si="41"/>
        <v>('PA_G_C',NULL,'PA_G_C_01','2021','09','01','몸체와 분리 가능한 마개 또는 성형 구조물','몸체와 분리 가능한 마개 또는 성형 구조물','Y','Y','N','N','N','N','444','Y','SYSTEM',NOW(),'SYSTEM',NOW()),</v>
      </c>
    </row>
    <row r="862" spans="1:22" x14ac:dyDescent="0.35">
      <c r="A862" s="34">
        <v>229</v>
      </c>
      <c r="B862" s="34" t="s">
        <v>1744</v>
      </c>
      <c r="C862" s="2"/>
      <c r="D862" s="34" t="s">
        <v>1751</v>
      </c>
      <c r="E862" s="34">
        <v>2021</v>
      </c>
      <c r="F862" s="11" t="s">
        <v>1627</v>
      </c>
      <c r="G862" s="82" t="str">
        <f t="shared" si="43"/>
        <v>02</v>
      </c>
      <c r="H862" s="31" t="s">
        <v>1288</v>
      </c>
      <c r="I862" s="31" t="s">
        <v>1288</v>
      </c>
      <c r="J862" s="82" t="str">
        <f t="shared" si="40"/>
        <v>Y</v>
      </c>
      <c r="K862" s="82" t="s">
        <v>1954</v>
      </c>
      <c r="L862" s="2"/>
      <c r="M862" s="2"/>
      <c r="N862" s="2"/>
      <c r="O862" s="2"/>
      <c r="P862" s="34">
        <v>445</v>
      </c>
      <c r="Q862" s="34" t="s">
        <v>171</v>
      </c>
      <c r="R862" s="34" t="s">
        <v>270</v>
      </c>
      <c r="S862" s="34" t="s">
        <v>158</v>
      </c>
      <c r="T862" s="34" t="s">
        <v>270</v>
      </c>
      <c r="U862" s="34" t="s">
        <v>158</v>
      </c>
      <c r="V862" s="2" t="str">
        <f t="shared" si="41"/>
        <v>('PA_G_C',NULL,'PA_G_C_02','2021','09','02','몸체와 분리 불가능한 PE재질의 마개 및 잡자개가 전체중량의 10% 이내','몸체와 분리 불가능한 PE재질의 마개 및 잡자개가 전체중량의 10% 이내','Y','Y','N','N','N','N','445','Y','SYSTEM',NOW(),'SYSTEM',NOW()),</v>
      </c>
    </row>
    <row r="863" spans="1:22" x14ac:dyDescent="0.35">
      <c r="A863" s="34">
        <v>230</v>
      </c>
      <c r="B863" s="34" t="s">
        <v>1745</v>
      </c>
      <c r="C863" s="2"/>
      <c r="D863" s="34" t="s">
        <v>1752</v>
      </c>
      <c r="E863" s="34">
        <v>2021</v>
      </c>
      <c r="F863" s="11" t="s">
        <v>1627</v>
      </c>
      <c r="G863" s="82" t="str">
        <f t="shared" si="43"/>
        <v>01</v>
      </c>
      <c r="H863" s="31" t="s">
        <v>1289</v>
      </c>
      <c r="I863" s="31" t="s">
        <v>1289</v>
      </c>
      <c r="J863" s="82" t="str">
        <f t="shared" si="40"/>
        <v/>
      </c>
      <c r="K863" s="2"/>
      <c r="L863" s="2"/>
      <c r="M863" s="2"/>
      <c r="N863" s="2"/>
      <c r="O863" s="2"/>
      <c r="P863" s="34">
        <v>446</v>
      </c>
      <c r="Q863" s="34" t="s">
        <v>171</v>
      </c>
      <c r="R863" s="34" t="s">
        <v>270</v>
      </c>
      <c r="S863" s="34" t="s">
        <v>158</v>
      </c>
      <c r="T863" s="34" t="s">
        <v>270</v>
      </c>
      <c r="U863" s="34" t="s">
        <v>158</v>
      </c>
      <c r="V863" s="2" t="str">
        <f t="shared" si="41"/>
        <v>('PA_G_D',NULL,'PA_G_D_01','2021','09','01','몸체와 분리가 불가능한 합성수지 마개 또는 성형 구조물','몸체와 분리가 불가능한 합성수지 마개 또는 성형 구조물','N','N','N','N','N','N','446','Y','SYSTEM',NOW(),'SYSTEM',NOW()),</v>
      </c>
    </row>
    <row r="864" spans="1:22" x14ac:dyDescent="0.35">
      <c r="A864" s="34">
        <v>231</v>
      </c>
      <c r="B864" s="34" t="s">
        <v>1745</v>
      </c>
      <c r="C864" s="2"/>
      <c r="D864" s="34" t="s">
        <v>1753</v>
      </c>
      <c r="E864" s="34">
        <v>2021</v>
      </c>
      <c r="F864" s="11" t="s">
        <v>1627</v>
      </c>
      <c r="G864" s="82" t="str">
        <f t="shared" si="43"/>
        <v>02</v>
      </c>
      <c r="H864" s="31" t="s">
        <v>1645</v>
      </c>
      <c r="I864" s="31" t="s">
        <v>1645</v>
      </c>
      <c r="J864" s="82" t="str">
        <f t="shared" si="40"/>
        <v/>
      </c>
      <c r="K864" s="2"/>
      <c r="L864" s="2"/>
      <c r="M864" s="2"/>
      <c r="N864" s="2"/>
      <c r="O864" s="2"/>
      <c r="P864" s="34">
        <v>447</v>
      </c>
      <c r="Q864" s="34" t="s">
        <v>171</v>
      </c>
      <c r="R864" s="34" t="s">
        <v>270</v>
      </c>
      <c r="S864" s="34" t="s">
        <v>158</v>
      </c>
      <c r="T864" s="34" t="s">
        <v>270</v>
      </c>
      <c r="U864" s="34" t="s">
        <v>158</v>
      </c>
      <c r="V864" s="2" t="str">
        <f t="shared" si="41"/>
        <v>('PA_G_D',NULL,'PA_G_D_02','2021','09','02','PE재질의 마개 및 잡자재가 포장재 전체 중량의 10% 초과','PE재질의 마개 및 잡자재가 포장재 전체 중량의 10% 초과','N','N','N','N','N','N','447','Y','SYSTEM',NOW(),'SYSTEM',NOW()),</v>
      </c>
    </row>
    <row r="865" spans="1:22" x14ac:dyDescent="0.35">
      <c r="A865" s="34">
        <v>232</v>
      </c>
      <c r="B865" s="34" t="s">
        <v>868</v>
      </c>
      <c r="C865" s="2"/>
      <c r="D865" s="34" t="str">
        <f t="shared" si="42"/>
        <v>GL</v>
      </c>
      <c r="E865" s="34">
        <v>2021</v>
      </c>
      <c r="F865" s="11" t="s">
        <v>1627</v>
      </c>
      <c r="G865" s="82" t="str">
        <f t="shared" si="43"/>
        <v>02</v>
      </c>
      <c r="H865" s="31" t="s">
        <v>1637</v>
      </c>
      <c r="I865" s="31" t="s">
        <v>1637</v>
      </c>
      <c r="J865" s="82" t="str">
        <f t="shared" si="40"/>
        <v/>
      </c>
      <c r="K865" s="2"/>
      <c r="L865" s="2"/>
      <c r="M865" s="2"/>
      <c r="N865" s="2"/>
      <c r="O865" s="2"/>
      <c r="P865" s="34">
        <v>448</v>
      </c>
      <c r="Q865" s="34" t="s">
        <v>171</v>
      </c>
      <c r="R865" s="34" t="s">
        <v>270</v>
      </c>
      <c r="S865" s="34" t="s">
        <v>158</v>
      </c>
      <c r="T865" s="34" t="s">
        <v>270</v>
      </c>
      <c r="U865" s="34" t="s">
        <v>158</v>
      </c>
      <c r="V865" s="2" t="str">
        <f t="shared" si="41"/>
        <v>('GROUP_ID',NULL,'GL','2021','09','02','유리병','유리병','N','N','N','N','N','N','448','Y','SYSTEM',NOW(),'SYSTEM',NOW()),</v>
      </c>
    </row>
    <row r="866" spans="1:22" x14ac:dyDescent="0.35">
      <c r="A866" s="34">
        <v>233</v>
      </c>
      <c r="B866" s="34" t="s">
        <v>1635</v>
      </c>
      <c r="C866" s="2"/>
      <c r="D866" s="34" t="str">
        <f t="shared" si="42"/>
        <v>GL_B</v>
      </c>
      <c r="E866" s="34">
        <v>2021</v>
      </c>
      <c r="F866" s="11" t="s">
        <v>1627</v>
      </c>
      <c r="G866" s="82" t="str">
        <f t="shared" si="43"/>
        <v>01</v>
      </c>
      <c r="H866" s="31" t="s">
        <v>1338</v>
      </c>
      <c r="I866" s="31" t="s">
        <v>1338</v>
      </c>
      <c r="J866" s="82" t="str">
        <f t="shared" si="40"/>
        <v/>
      </c>
      <c r="K866" s="2"/>
      <c r="L866" s="2"/>
      <c r="M866" s="2"/>
      <c r="N866" s="2"/>
      <c r="O866" s="2"/>
      <c r="P866" s="34">
        <v>449</v>
      </c>
      <c r="Q866" s="34" t="s">
        <v>171</v>
      </c>
      <c r="R866" s="34" t="s">
        <v>270</v>
      </c>
      <c r="S866" s="34" t="s">
        <v>158</v>
      </c>
      <c r="T866" s="34" t="s">
        <v>270</v>
      </c>
      <c r="U866" s="34" t="s">
        <v>158</v>
      </c>
      <c r="V866" s="2" t="str">
        <f t="shared" si="41"/>
        <v>('GL',NULL,'GL_B','2021','09','01','몸체','몸체','N','N','N','N','N','N','449','Y','SYSTEM',NOW(),'SYSTEM',NOW()),</v>
      </c>
    </row>
    <row r="867" spans="1:22" x14ac:dyDescent="0.35">
      <c r="A867" s="34">
        <v>234</v>
      </c>
      <c r="B867" s="34" t="s">
        <v>1754</v>
      </c>
      <c r="C867" s="2"/>
      <c r="D867" s="34" t="str">
        <f t="shared" si="42"/>
        <v>GL_B_B</v>
      </c>
      <c r="E867" s="34">
        <v>2021</v>
      </c>
      <c r="F867" s="11" t="s">
        <v>1627</v>
      </c>
      <c r="G867" s="82" t="str">
        <f t="shared" si="43"/>
        <v>B</v>
      </c>
      <c r="H867" s="31" t="s">
        <v>1340</v>
      </c>
      <c r="I867" s="31" t="s">
        <v>1340</v>
      </c>
      <c r="J867" s="82" t="str">
        <f t="shared" si="40"/>
        <v/>
      </c>
      <c r="K867" s="2"/>
      <c r="L867" s="2"/>
      <c r="M867" s="2"/>
      <c r="N867" s="2"/>
      <c r="O867" s="2"/>
      <c r="P867" s="34">
        <v>450</v>
      </c>
      <c r="Q867" s="34" t="s">
        <v>171</v>
      </c>
      <c r="R867" s="34" t="s">
        <v>270</v>
      </c>
      <c r="S867" s="34" t="s">
        <v>158</v>
      </c>
      <c r="T867" s="34" t="s">
        <v>270</v>
      </c>
      <c r="U867" s="34" t="s">
        <v>158</v>
      </c>
      <c r="V867" s="2" t="str">
        <f t="shared" si="41"/>
        <v>('GL_B',NULL,'GL_B_B','2021','09','B','우수','우수','N','N','N','N','N','N','450','Y','SYSTEM',NOW(),'SYSTEM',NOW()),</v>
      </c>
    </row>
    <row r="868" spans="1:22" x14ac:dyDescent="0.35">
      <c r="A868" s="34">
        <v>235</v>
      </c>
      <c r="B868" s="34" t="s">
        <v>1754</v>
      </c>
      <c r="C868" s="2"/>
      <c r="D868" s="34" t="str">
        <f t="shared" si="42"/>
        <v>GL_B_C</v>
      </c>
      <c r="E868" s="34">
        <v>2021</v>
      </c>
      <c r="F868" s="11" t="s">
        <v>1627</v>
      </c>
      <c r="G868" s="82" t="str">
        <f t="shared" si="43"/>
        <v>C</v>
      </c>
      <c r="H868" s="31" t="s">
        <v>1344</v>
      </c>
      <c r="I868" s="31" t="s">
        <v>1344</v>
      </c>
      <c r="J868" s="82" t="str">
        <f t="shared" si="40"/>
        <v/>
      </c>
      <c r="K868" s="2"/>
      <c r="L868" s="2"/>
      <c r="M868" s="2"/>
      <c r="N868" s="2"/>
      <c r="O868" s="2"/>
      <c r="P868" s="34">
        <v>451</v>
      </c>
      <c r="Q868" s="34" t="s">
        <v>171</v>
      </c>
      <c r="R868" s="34" t="s">
        <v>270</v>
      </c>
      <c r="S868" s="34" t="s">
        <v>158</v>
      </c>
      <c r="T868" s="34" t="s">
        <v>270</v>
      </c>
      <c r="U868" s="34" t="s">
        <v>158</v>
      </c>
      <c r="V868" s="2" t="str">
        <f t="shared" si="41"/>
        <v>('GL_B',NULL,'GL_B_C','2021','09','C','보통','보통','N','N','N','N','N','N','451','Y','SYSTEM',NOW(),'SYSTEM',NOW()),</v>
      </c>
    </row>
    <row r="869" spans="1:22" x14ac:dyDescent="0.35">
      <c r="A869" s="34">
        <v>236</v>
      </c>
      <c r="B869" s="34" t="s">
        <v>1754</v>
      </c>
      <c r="C869" s="2"/>
      <c r="D869" s="34" t="str">
        <f t="shared" si="42"/>
        <v>GL_B_D</v>
      </c>
      <c r="E869" s="34">
        <v>2021</v>
      </c>
      <c r="F869" s="11" t="s">
        <v>1627</v>
      </c>
      <c r="G869" s="82" t="str">
        <f t="shared" si="43"/>
        <v>D</v>
      </c>
      <c r="H869" s="31" t="s">
        <v>1342</v>
      </c>
      <c r="I869" s="31" t="s">
        <v>1342</v>
      </c>
      <c r="J869" s="82" t="str">
        <f t="shared" si="40"/>
        <v/>
      </c>
      <c r="K869" s="2"/>
      <c r="L869" s="2"/>
      <c r="M869" s="2"/>
      <c r="N869" s="2"/>
      <c r="O869" s="2"/>
      <c r="P869" s="34">
        <v>452</v>
      </c>
      <c r="Q869" s="34" t="s">
        <v>171</v>
      </c>
      <c r="R869" s="34" t="s">
        <v>270</v>
      </c>
      <c r="S869" s="34" t="s">
        <v>158</v>
      </c>
      <c r="T869" s="34" t="s">
        <v>270</v>
      </c>
      <c r="U869" s="34" t="s">
        <v>158</v>
      </c>
      <c r="V869" s="2" t="str">
        <f t="shared" si="41"/>
        <v>('GL_B',NULL,'GL_B_D','2021','09','D','어려움','어려움','N','N','N','N','N','N','452','Y','SYSTEM',NOW(),'SYSTEM',NOW()),</v>
      </c>
    </row>
    <row r="870" spans="1:22" x14ac:dyDescent="0.35">
      <c r="A870" s="34">
        <v>237</v>
      </c>
      <c r="B870" s="34" t="s">
        <v>1755</v>
      </c>
      <c r="C870" s="2"/>
      <c r="D870" s="34" t="s">
        <v>1762</v>
      </c>
      <c r="E870" s="34">
        <v>2021</v>
      </c>
      <c r="F870" s="11" t="s">
        <v>1627</v>
      </c>
      <c r="G870" s="82" t="str">
        <f t="shared" si="43"/>
        <v>01</v>
      </c>
      <c r="H870" s="31" t="s">
        <v>1646</v>
      </c>
      <c r="I870" s="31" t="s">
        <v>1646</v>
      </c>
      <c r="J870" s="82" t="str">
        <f t="shared" si="40"/>
        <v>Y</v>
      </c>
      <c r="K870" s="82" t="s">
        <v>1954</v>
      </c>
      <c r="L870" s="2"/>
      <c r="M870" s="2"/>
      <c r="N870" s="2"/>
      <c r="O870" s="2"/>
      <c r="P870" s="34">
        <v>453</v>
      </c>
      <c r="Q870" s="34" t="s">
        <v>171</v>
      </c>
      <c r="R870" s="34" t="s">
        <v>270</v>
      </c>
      <c r="S870" s="34" t="s">
        <v>158</v>
      </c>
      <c r="T870" s="34" t="s">
        <v>270</v>
      </c>
      <c r="U870" s="34" t="s">
        <v>158</v>
      </c>
      <c r="V870" s="2" t="str">
        <f t="shared" si="41"/>
        <v>('GL_B_B',NULL,'GL_B_B_01','2021','09','01','무색','무색','Y','Y','N','N','N','N','453','Y','SYSTEM',NOW(),'SYSTEM',NOW()),</v>
      </c>
    </row>
    <row r="871" spans="1:22" x14ac:dyDescent="0.35">
      <c r="A871" s="34">
        <v>238</v>
      </c>
      <c r="B871" s="34" t="s">
        <v>1755</v>
      </c>
      <c r="C871" s="2"/>
      <c r="D871" s="34" t="s">
        <v>1763</v>
      </c>
      <c r="E871" s="34">
        <v>2021</v>
      </c>
      <c r="F871" s="11" t="s">
        <v>1627</v>
      </c>
      <c r="G871" s="82" t="str">
        <f t="shared" si="43"/>
        <v>02</v>
      </c>
      <c r="H871" s="31" t="s">
        <v>1647</v>
      </c>
      <c r="I871" s="31" t="s">
        <v>1647</v>
      </c>
      <c r="J871" s="82" t="str">
        <f t="shared" si="40"/>
        <v>Y</v>
      </c>
      <c r="K871" s="82" t="s">
        <v>1954</v>
      </c>
      <c r="L871" s="2"/>
      <c r="M871" s="2"/>
      <c r="N871" s="2"/>
      <c r="O871" s="2"/>
      <c r="P871" s="34">
        <v>454</v>
      </c>
      <c r="Q871" s="34" t="s">
        <v>171</v>
      </c>
      <c r="R871" s="34" t="s">
        <v>270</v>
      </c>
      <c r="S871" s="34" t="s">
        <v>158</v>
      </c>
      <c r="T871" s="34" t="s">
        <v>270</v>
      </c>
      <c r="U871" s="34" t="s">
        <v>158</v>
      </c>
      <c r="V871" s="2" t="str">
        <f t="shared" si="41"/>
        <v>('GL_B_B',NULL,'GL_B_B_02','2021','09','02','녹색','녹색','Y','Y','N','N','N','N','454','Y','SYSTEM',NOW(),'SYSTEM',NOW()),</v>
      </c>
    </row>
    <row r="872" spans="1:22" x14ac:dyDescent="0.35">
      <c r="A872" s="34">
        <v>239</v>
      </c>
      <c r="B872" s="34" t="s">
        <v>1755</v>
      </c>
      <c r="C872" s="2"/>
      <c r="D872" s="34" t="s">
        <v>1764</v>
      </c>
      <c r="E872" s="34">
        <v>2021</v>
      </c>
      <c r="F872" s="11" t="s">
        <v>1627</v>
      </c>
      <c r="G872" s="82" t="str">
        <f t="shared" si="43"/>
        <v>03</v>
      </c>
      <c r="H872" s="31" t="s">
        <v>1648</v>
      </c>
      <c r="I872" s="31" t="s">
        <v>1648</v>
      </c>
      <c r="J872" s="82" t="str">
        <f t="shared" si="40"/>
        <v>Y</v>
      </c>
      <c r="K872" s="82" t="s">
        <v>1954</v>
      </c>
      <c r="L872" s="2"/>
      <c r="M872" s="2"/>
      <c r="N872" s="2"/>
      <c r="O872" s="2"/>
      <c r="P872" s="34">
        <v>455</v>
      </c>
      <c r="Q872" s="34" t="s">
        <v>171</v>
      </c>
      <c r="R872" s="34" t="s">
        <v>270</v>
      </c>
      <c r="S872" s="34" t="s">
        <v>158</v>
      </c>
      <c r="T872" s="34" t="s">
        <v>270</v>
      </c>
      <c r="U872" s="34" t="s">
        <v>158</v>
      </c>
      <c r="V872" s="2" t="str">
        <f t="shared" si="41"/>
        <v>('GL_B_B',NULL,'GL_B_B_03','2021','09','03','갈색','갈색','Y','Y','N','N','N','N','455','Y','SYSTEM',NOW(),'SYSTEM',NOW()),</v>
      </c>
    </row>
    <row r="873" spans="1:22" x14ac:dyDescent="0.35">
      <c r="A873" s="34">
        <v>240</v>
      </c>
      <c r="B873" s="34" t="s">
        <v>1756</v>
      </c>
      <c r="C873" s="2"/>
      <c r="D873" s="34" t="s">
        <v>1765</v>
      </c>
      <c r="E873" s="34">
        <v>2021</v>
      </c>
      <c r="F873" s="11" t="s">
        <v>1627</v>
      </c>
      <c r="G873" s="82" t="str">
        <f t="shared" si="43"/>
        <v>01</v>
      </c>
      <c r="H873" s="31" t="s">
        <v>1649</v>
      </c>
      <c r="I873" s="31" t="s">
        <v>1649</v>
      </c>
      <c r="J873" s="82" t="str">
        <f t="shared" si="40"/>
        <v>Y</v>
      </c>
      <c r="K873" s="82" t="s">
        <v>1954</v>
      </c>
      <c r="L873" s="2"/>
      <c r="M873" s="2"/>
      <c r="N873" s="2"/>
      <c r="O873" s="2"/>
      <c r="P873" s="34">
        <v>456</v>
      </c>
      <c r="Q873" s="34" t="s">
        <v>171</v>
      </c>
      <c r="R873" s="34" t="s">
        <v>270</v>
      </c>
      <c r="S873" s="34" t="s">
        <v>158</v>
      </c>
      <c r="T873" s="34" t="s">
        <v>270</v>
      </c>
      <c r="U873" s="34" t="s">
        <v>158</v>
      </c>
      <c r="V873" s="2" t="str">
        <f t="shared" si="41"/>
        <v>('GL_B_C',NULL,'GL_B_C_01','2021','09','01','몸체에 표면코팅 또는 도색','몸체에 표면코팅 또는 도색','Y','Y','N','N','N','N','456','Y','SYSTEM',NOW(),'SYSTEM',NOW()),</v>
      </c>
    </row>
    <row r="874" spans="1:22" x14ac:dyDescent="0.35">
      <c r="A874" s="34">
        <v>241</v>
      </c>
      <c r="B874" s="34" t="s">
        <v>1757</v>
      </c>
      <c r="C874" s="2"/>
      <c r="D874" s="34" t="s">
        <v>1766</v>
      </c>
      <c r="E874" s="34">
        <v>2021</v>
      </c>
      <c r="F874" s="11" t="s">
        <v>1627</v>
      </c>
      <c r="G874" s="82" t="str">
        <f t="shared" si="43"/>
        <v>01</v>
      </c>
      <c r="H874" s="31" t="s">
        <v>1311</v>
      </c>
      <c r="I874" s="31" t="s">
        <v>1311</v>
      </c>
      <c r="J874" s="82" t="str">
        <f t="shared" si="40"/>
        <v/>
      </c>
      <c r="K874" s="2"/>
      <c r="L874" s="2"/>
      <c r="M874" s="2"/>
      <c r="N874" s="2"/>
      <c r="O874" s="2"/>
      <c r="P874" s="34">
        <v>457</v>
      </c>
      <c r="Q874" s="34" t="s">
        <v>171</v>
      </c>
      <c r="R874" s="34" t="s">
        <v>270</v>
      </c>
      <c r="S874" s="34" t="s">
        <v>158</v>
      </c>
      <c r="T874" s="34" t="s">
        <v>270</v>
      </c>
      <c r="U874" s="34" t="s">
        <v>158</v>
      </c>
      <c r="V874" s="2" t="str">
        <f t="shared" si="41"/>
        <v>('GL_B_D',NULL,'GL_B_D_01','2021','09','01','무색, 갈색, 녹색 이외의 색상','무색, 갈색, 녹색 이외의 색상','N','N','N','N','N','N','457','Y','SYSTEM',NOW(),'SYSTEM',NOW()),</v>
      </c>
    </row>
    <row r="875" spans="1:22" x14ac:dyDescent="0.35">
      <c r="A875" s="34">
        <v>242</v>
      </c>
      <c r="B875" s="34" t="s">
        <v>1757</v>
      </c>
      <c r="C875" s="2"/>
      <c r="D875" s="34" t="s">
        <v>1767</v>
      </c>
      <c r="E875" s="34">
        <v>2021</v>
      </c>
      <c r="F875" s="11" t="s">
        <v>1627</v>
      </c>
      <c r="G875" s="82" t="str">
        <f t="shared" si="43"/>
        <v>02</v>
      </c>
      <c r="H875" s="31" t="s">
        <v>1650</v>
      </c>
      <c r="I875" s="31" t="s">
        <v>1650</v>
      </c>
      <c r="J875" s="82" t="str">
        <f t="shared" si="40"/>
        <v/>
      </c>
      <c r="K875" s="2"/>
      <c r="L875" s="2"/>
      <c r="M875" s="2"/>
      <c r="N875" s="2"/>
      <c r="O875" s="2"/>
      <c r="P875" s="34">
        <v>458</v>
      </c>
      <c r="Q875" s="34" t="s">
        <v>171</v>
      </c>
      <c r="R875" s="34" t="s">
        <v>270</v>
      </c>
      <c r="S875" s="34" t="s">
        <v>158</v>
      </c>
      <c r="T875" s="34" t="s">
        <v>270</v>
      </c>
      <c r="U875" s="34" t="s">
        <v>158</v>
      </c>
      <c r="V875" s="2" t="str">
        <f t="shared" si="41"/>
        <v>('GL_B_D',NULL,'GL_B_D_02','2021','09','02','검정에 가까운 짙은 녹색 등 일반적인 녹/갈색이 아닌 색상','검정에 가까운 짙은 녹색 등 일반적인 녹/갈색이 아닌 색상','N','N','N','N','N','N','458','Y','SYSTEM',NOW(),'SYSTEM',NOW()),</v>
      </c>
    </row>
    <row r="876" spans="1:22" x14ac:dyDescent="0.35">
      <c r="A876" s="34">
        <v>243</v>
      </c>
      <c r="B876" s="34" t="s">
        <v>1635</v>
      </c>
      <c r="C876" s="2"/>
      <c r="D876" s="34" t="str">
        <f t="shared" si="42"/>
        <v>GL_L</v>
      </c>
      <c r="E876" s="34">
        <v>2021</v>
      </c>
      <c r="F876" s="11" t="s">
        <v>1627</v>
      </c>
      <c r="G876" s="82" t="str">
        <f t="shared" si="43"/>
        <v>02</v>
      </c>
      <c r="H876" s="31" t="s">
        <v>1348</v>
      </c>
      <c r="I876" s="31" t="s">
        <v>1348</v>
      </c>
      <c r="J876" s="82" t="str">
        <f t="shared" si="40"/>
        <v/>
      </c>
      <c r="K876" s="2"/>
      <c r="L876" s="2"/>
      <c r="M876" s="2"/>
      <c r="N876" s="2"/>
      <c r="O876" s="2"/>
      <c r="P876" s="34">
        <v>459</v>
      </c>
      <c r="Q876" s="34" t="s">
        <v>171</v>
      </c>
      <c r="R876" s="34" t="s">
        <v>270</v>
      </c>
      <c r="S876" s="34" t="s">
        <v>158</v>
      </c>
      <c r="T876" s="34" t="s">
        <v>270</v>
      </c>
      <c r="U876" s="34" t="s">
        <v>158</v>
      </c>
      <c r="V876" s="2" t="str">
        <f t="shared" si="41"/>
        <v>('GL',NULL,'GL_L','2021','09','02','라벨','라벨','N','N','N','N','N','N','459','Y','SYSTEM',NOW(),'SYSTEM',NOW()),</v>
      </c>
    </row>
    <row r="877" spans="1:22" x14ac:dyDescent="0.35">
      <c r="A877" s="34">
        <v>244</v>
      </c>
      <c r="B877" s="34" t="s">
        <v>1758</v>
      </c>
      <c r="C877" s="2"/>
      <c r="D877" s="34" t="str">
        <f t="shared" si="42"/>
        <v>GL_L_B</v>
      </c>
      <c r="E877" s="34">
        <v>2021</v>
      </c>
      <c r="F877" s="11" t="s">
        <v>1627</v>
      </c>
      <c r="G877" s="82" t="str">
        <f t="shared" si="43"/>
        <v>B</v>
      </c>
      <c r="H877" s="31" t="s">
        <v>1340</v>
      </c>
      <c r="I877" s="31" t="s">
        <v>1340</v>
      </c>
      <c r="J877" s="82" t="str">
        <f t="shared" si="40"/>
        <v/>
      </c>
      <c r="K877" s="2"/>
      <c r="L877" s="2"/>
      <c r="M877" s="2"/>
      <c r="N877" s="2"/>
      <c r="O877" s="2"/>
      <c r="P877" s="34">
        <v>460</v>
      </c>
      <c r="Q877" s="34" t="s">
        <v>171</v>
      </c>
      <c r="R877" s="34" t="s">
        <v>270</v>
      </c>
      <c r="S877" s="34" t="s">
        <v>158</v>
      </c>
      <c r="T877" s="34" t="s">
        <v>270</v>
      </c>
      <c r="U877" s="34" t="s">
        <v>158</v>
      </c>
      <c r="V877" s="2" t="str">
        <f t="shared" si="41"/>
        <v>('GL_L',NULL,'GL_L_B','2021','09','B','우수','우수','N','N','N','N','N','N','460','Y','SYSTEM',NOW(),'SYSTEM',NOW()),</v>
      </c>
    </row>
    <row r="878" spans="1:22" x14ac:dyDescent="0.35">
      <c r="A878" s="34">
        <v>245</v>
      </c>
      <c r="B878" s="34" t="s">
        <v>1758</v>
      </c>
      <c r="C878" s="2"/>
      <c r="D878" s="34" t="str">
        <f t="shared" si="42"/>
        <v>GL_L_C</v>
      </c>
      <c r="E878" s="34">
        <v>2021</v>
      </c>
      <c r="F878" s="11" t="s">
        <v>1627</v>
      </c>
      <c r="G878" s="82" t="str">
        <f t="shared" si="43"/>
        <v>C</v>
      </c>
      <c r="H878" s="31" t="s">
        <v>1344</v>
      </c>
      <c r="I878" s="31" t="s">
        <v>1344</v>
      </c>
      <c r="J878" s="82" t="str">
        <f t="shared" si="40"/>
        <v/>
      </c>
      <c r="K878" s="2"/>
      <c r="L878" s="2"/>
      <c r="M878" s="2"/>
      <c r="N878" s="2"/>
      <c r="O878" s="2"/>
      <c r="P878" s="34">
        <v>461</v>
      </c>
      <c r="Q878" s="34" t="s">
        <v>171</v>
      </c>
      <c r="R878" s="34" t="s">
        <v>270</v>
      </c>
      <c r="S878" s="34" t="s">
        <v>158</v>
      </c>
      <c r="T878" s="34" t="s">
        <v>270</v>
      </c>
      <c r="U878" s="34" t="s">
        <v>158</v>
      </c>
      <c r="V878" s="2" t="str">
        <f t="shared" si="41"/>
        <v>('GL_L',NULL,'GL_L_C','2021','09','C','보통','보통','N','N','N','N','N','N','461','Y','SYSTEM',NOW(),'SYSTEM',NOW()),</v>
      </c>
    </row>
    <row r="879" spans="1:22" x14ac:dyDescent="0.35">
      <c r="A879" s="34">
        <v>246</v>
      </c>
      <c r="B879" s="34" t="s">
        <v>1758</v>
      </c>
      <c r="C879" s="2"/>
      <c r="D879" s="34" t="str">
        <f t="shared" si="42"/>
        <v>GL_L_D</v>
      </c>
      <c r="E879" s="34">
        <v>2021</v>
      </c>
      <c r="F879" s="11" t="s">
        <v>1627</v>
      </c>
      <c r="G879" s="82" t="str">
        <f t="shared" si="43"/>
        <v>D</v>
      </c>
      <c r="H879" s="31" t="s">
        <v>1342</v>
      </c>
      <c r="I879" s="31" t="s">
        <v>1342</v>
      </c>
      <c r="J879" s="82" t="str">
        <f t="shared" si="40"/>
        <v/>
      </c>
      <c r="K879" s="2"/>
      <c r="L879" s="2"/>
      <c r="M879" s="2"/>
      <c r="N879" s="2"/>
      <c r="O879" s="2"/>
      <c r="P879" s="34">
        <v>462</v>
      </c>
      <c r="Q879" s="34" t="s">
        <v>171</v>
      </c>
      <c r="R879" s="34" t="s">
        <v>270</v>
      </c>
      <c r="S879" s="34" t="s">
        <v>158</v>
      </c>
      <c r="T879" s="34" t="s">
        <v>270</v>
      </c>
      <c r="U879" s="34" t="s">
        <v>158</v>
      </c>
      <c r="V879" s="2" t="str">
        <f t="shared" si="41"/>
        <v>('GL_L',NULL,'GL_L_D','2021','09','D','어려움','어려움','N','N','N','N','N','N','462','Y','SYSTEM',NOW(),'SYSTEM',NOW()),</v>
      </c>
    </row>
    <row r="880" spans="1:22" x14ac:dyDescent="0.35">
      <c r="A880" s="34">
        <v>247</v>
      </c>
      <c r="B880" s="34" t="s">
        <v>1759</v>
      </c>
      <c r="C880" s="2"/>
      <c r="D880" s="34" t="s">
        <v>1768</v>
      </c>
      <c r="E880" s="34">
        <v>2021</v>
      </c>
      <c r="F880" s="11" t="s">
        <v>1627</v>
      </c>
      <c r="G880" s="82" t="str">
        <f t="shared" si="43"/>
        <v>01</v>
      </c>
      <c r="H880" s="31" t="s">
        <v>1313</v>
      </c>
      <c r="I880" s="31" t="s">
        <v>1313</v>
      </c>
      <c r="J880" s="82" t="str">
        <f t="shared" si="40"/>
        <v>Y</v>
      </c>
      <c r="K880" s="2"/>
      <c r="L880" s="82" t="s">
        <v>1954</v>
      </c>
      <c r="M880" s="2"/>
      <c r="N880" s="2"/>
      <c r="O880" s="2"/>
      <c r="P880" s="34">
        <v>463</v>
      </c>
      <c r="Q880" s="34" t="s">
        <v>171</v>
      </c>
      <c r="R880" s="34" t="s">
        <v>270</v>
      </c>
      <c r="S880" s="34" t="s">
        <v>158</v>
      </c>
      <c r="T880" s="34" t="s">
        <v>270</v>
      </c>
      <c r="U880" s="34" t="s">
        <v>158</v>
      </c>
      <c r="V880" s="2" t="str">
        <f t="shared" si="41"/>
        <v>('GL_L_B',NULL,'GL_L_B_01','2021','09','01','미사용(유통기한 및 제조일자만 표시된 경우 포함)','미사용(유통기한 및 제조일자만 표시된 경우 포함)','Y','N','Y','N','N','N','463','Y','SYSTEM',NOW(),'SYSTEM',NOW()),</v>
      </c>
    </row>
    <row r="881" spans="1:22" x14ac:dyDescent="0.35">
      <c r="A881" s="34">
        <v>248</v>
      </c>
      <c r="B881" s="34" t="s">
        <v>1759</v>
      </c>
      <c r="C881" s="2"/>
      <c r="D881" s="34" t="s">
        <v>1769</v>
      </c>
      <c r="E881" s="34">
        <v>2021</v>
      </c>
      <c r="F881" s="11" t="s">
        <v>1627</v>
      </c>
      <c r="G881" s="82" t="str">
        <f t="shared" si="43"/>
        <v>02</v>
      </c>
      <c r="H881" s="31" t="s">
        <v>1314</v>
      </c>
      <c r="I881" s="31" t="s">
        <v>1314</v>
      </c>
      <c r="J881" s="82" t="str">
        <f t="shared" si="40"/>
        <v>Y</v>
      </c>
      <c r="K881" s="82" t="s">
        <v>1954</v>
      </c>
      <c r="L881" s="2"/>
      <c r="M881" s="2"/>
      <c r="N881" s="2"/>
      <c r="O881" s="2"/>
      <c r="P881" s="34">
        <v>464</v>
      </c>
      <c r="Q881" s="34" t="s">
        <v>171</v>
      </c>
      <c r="R881" s="34" t="s">
        <v>270</v>
      </c>
      <c r="S881" s="34" t="s">
        <v>158</v>
      </c>
      <c r="T881" s="34" t="s">
        <v>270</v>
      </c>
      <c r="U881" s="34" t="s">
        <v>158</v>
      </c>
      <c r="V881" s="2" t="str">
        <f t="shared" si="41"/>
        <v>('GL_L_B',NULL,'GL_L_B_02','2021','09','02','종이재질','종이재질','Y','Y','N','N','N','N','464','Y','SYSTEM',NOW(),'SYSTEM',NOW()),</v>
      </c>
    </row>
    <row r="882" spans="1:22" x14ac:dyDescent="0.35">
      <c r="A882" s="34">
        <v>249</v>
      </c>
      <c r="B882" s="34" t="s">
        <v>1759</v>
      </c>
      <c r="C882" s="2"/>
      <c r="D882" s="34" t="s">
        <v>1770</v>
      </c>
      <c r="E882" s="34">
        <v>2021</v>
      </c>
      <c r="F882" s="11" t="s">
        <v>1627</v>
      </c>
      <c r="G882" s="82" t="str">
        <f t="shared" si="43"/>
        <v>03</v>
      </c>
      <c r="H882" s="31" t="s">
        <v>1651</v>
      </c>
      <c r="I882" s="31" t="s">
        <v>1651</v>
      </c>
      <c r="J882" s="82" t="str">
        <f t="shared" si="40"/>
        <v>Y</v>
      </c>
      <c r="K882" s="82" t="s">
        <v>1954</v>
      </c>
      <c r="L882" s="82" t="s">
        <v>1954</v>
      </c>
      <c r="M882" s="2"/>
      <c r="N882" s="2"/>
      <c r="O882" s="2"/>
      <c r="P882" s="34">
        <v>465</v>
      </c>
      <c r="Q882" s="34" t="s">
        <v>171</v>
      </c>
      <c r="R882" s="34" t="s">
        <v>270</v>
      </c>
      <c r="S882" s="34" t="s">
        <v>158</v>
      </c>
      <c r="T882" s="34" t="s">
        <v>270</v>
      </c>
      <c r="U882" s="34" t="s">
        <v>158</v>
      </c>
      <c r="V882" s="2" t="str">
        <f t="shared" si="41"/>
        <v>('GL_L_B',NULL,'GL_L_B_03','2021','09','03','절취선을 포함한 비접(점)착식 합성수지 재질','절취선을 포함한 비접(점)착식 합성수지 재질','Y','Y','Y','N','N','N','465','Y','SYSTEM',NOW(),'SYSTEM',NOW()),</v>
      </c>
    </row>
    <row r="883" spans="1:22" x14ac:dyDescent="0.35">
      <c r="A883" s="34">
        <v>250</v>
      </c>
      <c r="B883" s="34" t="s">
        <v>1759</v>
      </c>
      <c r="C883" s="2"/>
      <c r="D883" s="34" t="s">
        <v>2271</v>
      </c>
      <c r="E883" s="34">
        <v>2021</v>
      </c>
      <c r="F883" s="11" t="s">
        <v>1627</v>
      </c>
      <c r="G883" s="82" t="str">
        <f t="shared" si="43"/>
        <v>04</v>
      </c>
      <c r="H883" s="31" t="s">
        <v>1652</v>
      </c>
      <c r="I883" s="31" t="s">
        <v>1652</v>
      </c>
      <c r="J883" s="82" t="str">
        <f t="shared" si="40"/>
        <v>Y</v>
      </c>
      <c r="K883" s="82" t="s">
        <v>1954</v>
      </c>
      <c r="L883" s="2"/>
      <c r="M883" s="2"/>
      <c r="N883" s="2"/>
      <c r="O883" s="2"/>
      <c r="P883" s="34">
        <v>466</v>
      </c>
      <c r="Q883" s="34" t="s">
        <v>171</v>
      </c>
      <c r="R883" s="34" t="s">
        <v>270</v>
      </c>
      <c r="S883" s="34" t="s">
        <v>158</v>
      </c>
      <c r="T883" s="34" t="s">
        <v>270</v>
      </c>
      <c r="U883" s="34" t="s">
        <v>158</v>
      </c>
      <c r="V883" s="2" t="str">
        <f t="shared" si="41"/>
        <v>('GL_L_B',NULL,'GL_L_B_04','2021','09','04','접(점)착제가 사용된 합성수지 재질로서 몸체와 분리 가능한 경우','접(점)착제가 사용된 합성수지 재질로서 몸체와 분리 가능한 경우','Y','Y','N','N','N','N','466','Y','SYSTEM',NOW(),'SYSTEM',NOW()),</v>
      </c>
    </row>
    <row r="884" spans="1:22" x14ac:dyDescent="0.35">
      <c r="A884" s="34">
        <v>251</v>
      </c>
      <c r="B884" s="34" t="s">
        <v>1760</v>
      </c>
      <c r="C884" s="2"/>
      <c r="D884" s="34" t="s">
        <v>2272</v>
      </c>
      <c r="E884" s="34">
        <v>2021</v>
      </c>
      <c r="F884" s="11" t="s">
        <v>1627</v>
      </c>
      <c r="G884" s="82" t="str">
        <f t="shared" si="43"/>
        <v>01</v>
      </c>
      <c r="H884" s="31" t="s">
        <v>1316</v>
      </c>
      <c r="I884" s="31" t="s">
        <v>1316</v>
      </c>
      <c r="J884" s="82" t="str">
        <f t="shared" si="40"/>
        <v>Y</v>
      </c>
      <c r="K884" s="82" t="s">
        <v>1954</v>
      </c>
      <c r="L884" s="82" t="s">
        <v>1954</v>
      </c>
      <c r="M884" s="2"/>
      <c r="N884" s="2"/>
      <c r="O884" s="2"/>
      <c r="P884" s="34">
        <v>467</v>
      </c>
      <c r="Q884" s="34" t="s">
        <v>171</v>
      </c>
      <c r="R884" s="34" t="s">
        <v>270</v>
      </c>
      <c r="S884" s="34" t="s">
        <v>158</v>
      </c>
      <c r="T884" s="34" t="s">
        <v>270</v>
      </c>
      <c r="U884" s="34" t="s">
        <v>158</v>
      </c>
      <c r="V884" s="2" t="str">
        <f t="shared" si="41"/>
        <v>('GL_L_C',NULL,'GL_L_C_001','2021','09','01','절취선을 포함하지 않은 비접(점)착식 합성수지 재질','절취선을 포함하지 않은 비접(점)착식 합성수지 재질','Y','Y','Y','N','N','N','467','Y','SYSTEM',NOW(),'SYSTEM',NOW()),</v>
      </c>
    </row>
    <row r="885" spans="1:22" x14ac:dyDescent="0.35">
      <c r="A885" s="34">
        <v>252</v>
      </c>
      <c r="B885" s="34" t="s">
        <v>1760</v>
      </c>
      <c r="C885" s="2"/>
      <c r="D885" s="34" t="s">
        <v>2273</v>
      </c>
      <c r="E885" s="34">
        <v>2021</v>
      </c>
      <c r="F885" s="11" t="s">
        <v>1627</v>
      </c>
      <c r="G885" s="82" t="str">
        <f t="shared" si="43"/>
        <v>02</v>
      </c>
      <c r="H885" s="31" t="s">
        <v>1653</v>
      </c>
      <c r="I885" s="31" t="s">
        <v>1653</v>
      </c>
      <c r="J885" s="82" t="str">
        <f t="shared" si="40"/>
        <v>Y</v>
      </c>
      <c r="K885" s="82" t="s">
        <v>1954</v>
      </c>
      <c r="L885" s="2"/>
      <c r="M885" s="2"/>
      <c r="N885" s="2"/>
      <c r="O885" s="2"/>
      <c r="P885" s="34">
        <v>468</v>
      </c>
      <c r="Q885" s="34" t="s">
        <v>171</v>
      </c>
      <c r="R885" s="34" t="s">
        <v>270</v>
      </c>
      <c r="S885" s="34" t="s">
        <v>158</v>
      </c>
      <c r="T885" s="34" t="s">
        <v>270</v>
      </c>
      <c r="U885" s="34" t="s">
        <v>158</v>
      </c>
      <c r="V885" s="2" t="str">
        <f t="shared" si="41"/>
        <v>('GL_L_C',NULL,'GL_L_C_002','2021','09','02','접(점)착제가 사용된 합성수지 재질로서 몸체와 분리가능한 경우','접(점)착제가 사용된 합성수지 재질로서 몸체와 분리가능한 경우','Y','Y','N','N','N','N','468','Y','SYSTEM',NOW(),'SYSTEM',NOW()),</v>
      </c>
    </row>
    <row r="886" spans="1:22" x14ac:dyDescent="0.35">
      <c r="A886" s="34">
        <v>253</v>
      </c>
      <c r="B886" s="34" t="s">
        <v>1760</v>
      </c>
      <c r="C886" s="2"/>
      <c r="D886" s="34" t="s">
        <v>2274</v>
      </c>
      <c r="E886" s="34">
        <v>2021</v>
      </c>
      <c r="F886" s="11" t="s">
        <v>1627</v>
      </c>
      <c r="G886" s="82" t="str">
        <f t="shared" si="43"/>
        <v>03</v>
      </c>
      <c r="H886" s="31" t="s">
        <v>1654</v>
      </c>
      <c r="I886" s="31" t="s">
        <v>1654</v>
      </c>
      <c r="J886" s="82" t="str">
        <f t="shared" si="40"/>
        <v>Y</v>
      </c>
      <c r="K886" s="82" t="s">
        <v>1954</v>
      </c>
      <c r="L886" s="2"/>
      <c r="M886" s="2"/>
      <c r="N886" s="2"/>
      <c r="O886" s="2"/>
      <c r="P886" s="34">
        <v>469</v>
      </c>
      <c r="Q886" s="34" t="s">
        <v>171</v>
      </c>
      <c r="R886" s="34" t="s">
        <v>270</v>
      </c>
      <c r="S886" s="34" t="s">
        <v>158</v>
      </c>
      <c r="T886" s="34" t="s">
        <v>270</v>
      </c>
      <c r="U886" s="34" t="s">
        <v>158</v>
      </c>
      <c r="V886" s="2" t="str">
        <f t="shared" si="41"/>
        <v>('GL_L_C',NULL,'GL_L_C_003','2021','09','03','몸체에 직접 인쇄 (유통기간 및 제조일자 표시 제외)','몸체에 직접 인쇄 (유통기간 및 제조일자 표시 제외)','Y','Y','N','N','N','N','469','Y','SYSTEM',NOW(),'SYSTEM',NOW()),</v>
      </c>
    </row>
    <row r="887" spans="1:22" x14ac:dyDescent="0.35">
      <c r="A887" s="34">
        <v>254</v>
      </c>
      <c r="B887" s="34" t="s">
        <v>1760</v>
      </c>
      <c r="C887" s="2"/>
      <c r="D887" s="34" t="s">
        <v>2275</v>
      </c>
      <c r="E887" s="34">
        <v>2021</v>
      </c>
      <c r="F887" s="11" t="s">
        <v>1627</v>
      </c>
      <c r="G887" s="82" t="str">
        <f t="shared" si="43"/>
        <v>04</v>
      </c>
      <c r="H887" s="31" t="s">
        <v>1655</v>
      </c>
      <c r="I887" s="31" t="s">
        <v>1655</v>
      </c>
      <c r="J887" s="82" t="str">
        <f t="shared" si="40"/>
        <v/>
      </c>
      <c r="K887" s="2"/>
      <c r="L887" s="2"/>
      <c r="M887" s="2"/>
      <c r="N887" s="2"/>
      <c r="O887" s="2"/>
      <c r="P887" s="34">
        <v>470</v>
      </c>
      <c r="Q887" s="34" t="s">
        <v>171</v>
      </c>
      <c r="R887" s="34" t="s">
        <v>270</v>
      </c>
      <c r="S887" s="34" t="s">
        <v>158</v>
      </c>
      <c r="T887" s="34" t="s">
        <v>270</v>
      </c>
      <c r="U887" s="34" t="s">
        <v>158</v>
      </c>
      <c r="V887" s="2" t="str">
        <f t="shared" si="41"/>
        <v>('GL_L_C',NULL,'GL_L_D_004','2021','09','04','라벨을 분리하여 배출하도록 유도하는 문구를 기재하지 않은경우','라벨을 분리하여 배출하도록 유도하는 문구를 기재하지 않은경우','N','N','N','N','N','N','470','Y','SYSTEM',NOW(),'SYSTEM',NOW()),</v>
      </c>
    </row>
    <row r="888" spans="1:22" x14ac:dyDescent="0.35">
      <c r="A888" s="34">
        <v>255</v>
      </c>
      <c r="B888" s="34" t="s">
        <v>1761</v>
      </c>
      <c r="C888" s="2"/>
      <c r="D888" s="34" t="s">
        <v>1453</v>
      </c>
      <c r="E888" s="34">
        <v>2021</v>
      </c>
      <c r="F888" s="11" t="s">
        <v>1627</v>
      </c>
      <c r="G888" s="82" t="str">
        <f t="shared" si="43"/>
        <v>01</v>
      </c>
      <c r="H888" s="31" t="s">
        <v>1318</v>
      </c>
      <c r="I888" s="31" t="s">
        <v>1318</v>
      </c>
      <c r="J888" s="82" t="str">
        <f t="shared" si="40"/>
        <v/>
      </c>
      <c r="K888" s="2"/>
      <c r="L888" s="2"/>
      <c r="M888" s="2"/>
      <c r="N888" s="2"/>
      <c r="O888" s="2"/>
      <c r="P888" s="34">
        <v>471</v>
      </c>
      <c r="Q888" s="34" t="s">
        <v>171</v>
      </c>
      <c r="R888" s="34" t="s">
        <v>270</v>
      </c>
      <c r="S888" s="34" t="s">
        <v>158</v>
      </c>
      <c r="T888" s="34" t="s">
        <v>270</v>
      </c>
      <c r="U888" s="34" t="s">
        <v>158</v>
      </c>
      <c r="V888" s="2" t="str">
        <f t="shared" si="41"/>
        <v>('GL_L_D',NULL,'GL_L_D_01','2021','09','01','접(점)착제가 사용된 합성수지 재질로서 몸체와 분리 불가능한 경우','접(점)착제가 사용된 합성수지 재질로서 몸체와 분리 불가능한 경우','N','N','N','N','N','N','471','Y','SYSTEM',NOW(),'SYSTEM',NOW()),</v>
      </c>
    </row>
    <row r="889" spans="1:22" x14ac:dyDescent="0.35">
      <c r="A889" s="34">
        <v>256</v>
      </c>
      <c r="B889" s="34" t="s">
        <v>1761</v>
      </c>
      <c r="C889" s="2"/>
      <c r="D889" s="34" t="s">
        <v>1771</v>
      </c>
      <c r="E889" s="34">
        <v>2021</v>
      </c>
      <c r="F889" s="11" t="s">
        <v>1627</v>
      </c>
      <c r="G889" s="82" t="str">
        <f t="shared" si="43"/>
        <v>02</v>
      </c>
      <c r="H889" s="31" t="s">
        <v>1320</v>
      </c>
      <c r="I889" s="31" t="s">
        <v>1320</v>
      </c>
      <c r="J889" s="82" t="str">
        <f t="shared" si="40"/>
        <v/>
      </c>
      <c r="K889" s="2"/>
      <c r="L889" s="2"/>
      <c r="M889" s="2"/>
      <c r="N889" s="2"/>
      <c r="O889" s="2"/>
      <c r="P889" s="34">
        <v>472</v>
      </c>
      <c r="Q889" s="34" t="s">
        <v>171</v>
      </c>
      <c r="R889" s="34" t="s">
        <v>270</v>
      </c>
      <c r="S889" s="34" t="s">
        <v>158</v>
      </c>
      <c r="T889" s="34" t="s">
        <v>270</v>
      </c>
      <c r="U889" s="34" t="s">
        <v>158</v>
      </c>
      <c r="V889" s="2" t="str">
        <f t="shared" si="41"/>
        <v>('GL_L_D',NULL,'GL_L_D_02','2021','09','02','금속혼입재질','금속혼입재질','N','N','N','N','N','N','472','Y','SYSTEM',NOW(),'SYSTEM',NOW()),</v>
      </c>
    </row>
    <row r="890" spans="1:22" x14ac:dyDescent="0.35">
      <c r="A890" s="34">
        <v>257</v>
      </c>
      <c r="B890" s="34" t="s">
        <v>1761</v>
      </c>
      <c r="C890" s="2"/>
      <c r="D890" s="34" t="s">
        <v>1772</v>
      </c>
      <c r="E890" s="34">
        <v>2021</v>
      </c>
      <c r="F890" s="11" t="s">
        <v>1627</v>
      </c>
      <c r="G890" s="82" t="str">
        <f t="shared" si="43"/>
        <v>03</v>
      </c>
      <c r="H890" s="31" t="s">
        <v>1409</v>
      </c>
      <c r="I890" s="31" t="s">
        <v>1409</v>
      </c>
      <c r="J890" s="82" t="str">
        <f t="shared" si="40"/>
        <v/>
      </c>
      <c r="K890" s="2"/>
      <c r="L890" s="2"/>
      <c r="M890" s="2"/>
      <c r="N890" s="2"/>
      <c r="O890" s="2"/>
      <c r="P890" s="34">
        <v>473</v>
      </c>
      <c r="Q890" s="34" t="s">
        <v>171</v>
      </c>
      <c r="R890" s="34" t="s">
        <v>270</v>
      </c>
      <c r="S890" s="34" t="s">
        <v>158</v>
      </c>
      <c r="T890" s="34" t="s">
        <v>270</v>
      </c>
      <c r="U890" s="34" t="s">
        <v>158</v>
      </c>
      <c r="V890" s="2" t="str">
        <f t="shared" si="41"/>
        <v>('GL_L_D',NULL,'GL_L_D_03','2021','09','03','PVC 계열의 재질','PVC 계열의 재질','N','N','N','N','N','N','473','Y','SYSTEM',NOW(),'SYSTEM',NOW()),</v>
      </c>
    </row>
    <row r="891" spans="1:22" x14ac:dyDescent="0.35">
      <c r="A891" s="34">
        <v>258</v>
      </c>
      <c r="B891" s="34" t="s">
        <v>1635</v>
      </c>
      <c r="C891" s="2"/>
      <c r="D891" s="34" t="str">
        <f t="shared" si="42"/>
        <v>GL_G</v>
      </c>
      <c r="E891" s="34">
        <v>2021</v>
      </c>
      <c r="F891" s="11" t="s">
        <v>1627</v>
      </c>
      <c r="G891" s="82" t="str">
        <f t="shared" si="43"/>
        <v>03</v>
      </c>
      <c r="H891" s="31" t="s">
        <v>1638</v>
      </c>
      <c r="I891" s="31" t="s">
        <v>1638</v>
      </c>
      <c r="J891" s="82" t="str">
        <f t="shared" ref="J891:J954" si="44">IF(ISNUMBER(SEARCH("_D_",D891))=FALSE,IF(LEN(D891)-LEN(SUBSTITUTE(D891,"_",""))=3,"Y",""),"")</f>
        <v/>
      </c>
      <c r="K891" s="2"/>
      <c r="L891" s="2"/>
      <c r="M891" s="2"/>
      <c r="N891" s="2"/>
      <c r="O891" s="2"/>
      <c r="P891" s="34">
        <v>474</v>
      </c>
      <c r="Q891" s="34" t="s">
        <v>171</v>
      </c>
      <c r="R891" s="34" t="s">
        <v>270</v>
      </c>
      <c r="S891" s="34" t="s">
        <v>158</v>
      </c>
      <c r="T891" s="34" t="s">
        <v>270</v>
      </c>
      <c r="U891" s="34" t="s">
        <v>158</v>
      </c>
      <c r="V891" s="2" t="str">
        <f t="shared" ref="V891:V954" si="45">"('"&amp;B891&amp;"',"&amp;IF(C891="","NULL","'"&amp;C891&amp;"'")&amp;",'"&amp;D891&amp;"','"&amp;E891&amp;"','"&amp;F891&amp;"',"&amp;IF(G891="","NULL","'"&amp;G891&amp;"'")&amp;","&amp;IF(H891="","NULL","'"&amp;H891&amp;"'")&amp;","&amp;IF(I891="","NULL","'"&amp;I891&amp;"'")&amp;","&amp;IF(J891="","'N'","'"&amp;J891&amp;"'")&amp;","&amp;IF(K891="","'N'","'"&amp;K891&amp;"'")&amp;","&amp;IF(L891="","'N'","'"&amp;L891&amp;"'")&amp;","&amp;IF(M891="","'N'","'"&amp;M891&amp;"'")&amp;","&amp;IF(N891="","'N'",""&amp;N891&amp;"'")&amp;","&amp;IF(O891="","'N'",""&amp;O891&amp;"'")&amp;","&amp;IF(P891="","0","'"&amp;P891&amp;"'")&amp;",'"&amp;Q891&amp;"','"&amp;R891&amp;"',"&amp;S891&amp;",'"&amp;T891&amp;"',"&amp;U891&amp;IF(A892="",");","),")</f>
        <v>('GL',NULL,'GL_G','2021','09','03','마개및잡자재','마개및잡자재','N','N','N','N','N','N','474','Y','SYSTEM',NOW(),'SYSTEM',NOW()),</v>
      </c>
    </row>
    <row r="892" spans="1:22" x14ac:dyDescent="0.35">
      <c r="A892" s="34">
        <v>259</v>
      </c>
      <c r="B892" s="34" t="s">
        <v>1773</v>
      </c>
      <c r="C892" s="2"/>
      <c r="D892" s="34" t="str">
        <f t="shared" si="42"/>
        <v>GL_G_B</v>
      </c>
      <c r="E892" s="34">
        <v>2021</v>
      </c>
      <c r="F892" s="11" t="s">
        <v>1627</v>
      </c>
      <c r="G892" s="82" t="str">
        <f t="shared" si="43"/>
        <v>B</v>
      </c>
      <c r="H892" s="31" t="s">
        <v>1340</v>
      </c>
      <c r="I892" s="31" t="s">
        <v>1340</v>
      </c>
      <c r="J892" s="82" t="str">
        <f t="shared" si="44"/>
        <v/>
      </c>
      <c r="K892" s="2"/>
      <c r="L892" s="2"/>
      <c r="M892" s="2"/>
      <c r="N892" s="2"/>
      <c r="O892" s="2"/>
      <c r="P892" s="34">
        <v>475</v>
      </c>
      <c r="Q892" s="34" t="s">
        <v>171</v>
      </c>
      <c r="R892" s="34" t="s">
        <v>270</v>
      </c>
      <c r="S892" s="34" t="s">
        <v>158</v>
      </c>
      <c r="T892" s="34" t="s">
        <v>270</v>
      </c>
      <c r="U892" s="34" t="s">
        <v>158</v>
      </c>
      <c r="V892" s="2" t="str">
        <f t="shared" si="45"/>
        <v>('GL_G',NULL,'GL_G_B','2021','09','B','우수','우수','N','N','N','N','N','N','475','Y','SYSTEM',NOW(),'SYSTEM',NOW()),</v>
      </c>
    </row>
    <row r="893" spans="1:22" x14ac:dyDescent="0.35">
      <c r="A893" s="34">
        <v>260</v>
      </c>
      <c r="B893" s="34" t="s">
        <v>1773</v>
      </c>
      <c r="C893" s="2"/>
      <c r="D893" s="34" t="str">
        <f t="shared" si="42"/>
        <v>GL_G_C</v>
      </c>
      <c r="E893" s="34">
        <v>2021</v>
      </c>
      <c r="F893" s="11" t="s">
        <v>1627</v>
      </c>
      <c r="G893" s="82" t="str">
        <f t="shared" si="43"/>
        <v>C</v>
      </c>
      <c r="H893" s="31" t="s">
        <v>1344</v>
      </c>
      <c r="I893" s="31" t="s">
        <v>1344</v>
      </c>
      <c r="J893" s="82" t="str">
        <f t="shared" si="44"/>
        <v/>
      </c>
      <c r="K893" s="2"/>
      <c r="L893" s="2"/>
      <c r="M893" s="2"/>
      <c r="N893" s="2"/>
      <c r="O893" s="2"/>
      <c r="P893" s="34">
        <v>476</v>
      </c>
      <c r="Q893" s="34" t="s">
        <v>171</v>
      </c>
      <c r="R893" s="34" t="s">
        <v>270</v>
      </c>
      <c r="S893" s="34" t="s">
        <v>158</v>
      </c>
      <c r="T893" s="34" t="s">
        <v>270</v>
      </c>
      <c r="U893" s="34" t="s">
        <v>158</v>
      </c>
      <c r="V893" s="2" t="str">
        <f t="shared" si="45"/>
        <v>('GL_G',NULL,'GL_G_C','2021','09','C','보통','보통','N','N','N','N','N','N','476','Y','SYSTEM',NOW(),'SYSTEM',NOW()),</v>
      </c>
    </row>
    <row r="894" spans="1:22" x14ac:dyDescent="0.35">
      <c r="A894" s="34">
        <v>261</v>
      </c>
      <c r="B894" s="34" t="s">
        <v>1773</v>
      </c>
      <c r="C894" s="2"/>
      <c r="D894" s="34" t="str">
        <f t="shared" si="42"/>
        <v>GL_G_D</v>
      </c>
      <c r="E894" s="34">
        <v>2021</v>
      </c>
      <c r="F894" s="11" t="s">
        <v>1627</v>
      </c>
      <c r="G894" s="82" t="str">
        <f t="shared" si="43"/>
        <v>D</v>
      </c>
      <c r="H894" s="31" t="s">
        <v>1342</v>
      </c>
      <c r="I894" s="31" t="s">
        <v>1342</v>
      </c>
      <c r="J894" s="82" t="str">
        <f t="shared" si="44"/>
        <v/>
      </c>
      <c r="K894" s="2"/>
      <c r="L894" s="2"/>
      <c r="M894" s="2"/>
      <c r="N894" s="2"/>
      <c r="O894" s="2"/>
      <c r="P894" s="34">
        <v>477</v>
      </c>
      <c r="Q894" s="34" t="s">
        <v>171</v>
      </c>
      <c r="R894" s="34" t="s">
        <v>270</v>
      </c>
      <c r="S894" s="34" t="s">
        <v>158</v>
      </c>
      <c r="T894" s="34" t="s">
        <v>270</v>
      </c>
      <c r="U894" s="34" t="s">
        <v>158</v>
      </c>
      <c r="V894" s="2" t="str">
        <f t="shared" si="45"/>
        <v>('GL_G',NULL,'GL_G_D','2021','09','D','어려움','어려움','N','N','N','N','N','N','477','Y','SYSTEM',NOW(),'SYSTEM',NOW()),</v>
      </c>
    </row>
    <row r="895" spans="1:22" x14ac:dyDescent="0.35">
      <c r="A895" s="34">
        <v>262</v>
      </c>
      <c r="B895" s="34" t="s">
        <v>1774</v>
      </c>
      <c r="C895" s="2"/>
      <c r="D895" s="34" t="s">
        <v>1777</v>
      </c>
      <c r="E895" s="34">
        <v>2021</v>
      </c>
      <c r="F895" s="11" t="s">
        <v>1627</v>
      </c>
      <c r="G895" s="82" t="str">
        <f t="shared" si="43"/>
        <v>01</v>
      </c>
      <c r="H895" s="31" t="s">
        <v>1656</v>
      </c>
      <c r="I895" s="31" t="s">
        <v>1656</v>
      </c>
      <c r="J895" s="82" t="str">
        <f t="shared" si="44"/>
        <v>Y</v>
      </c>
      <c r="K895" s="2"/>
      <c r="L895" s="2"/>
      <c r="M895" s="2"/>
      <c r="N895" s="2"/>
      <c r="O895" s="2"/>
      <c r="P895" s="34">
        <v>478</v>
      </c>
      <c r="Q895" s="34" t="s">
        <v>171</v>
      </c>
      <c r="R895" s="34" t="s">
        <v>270</v>
      </c>
      <c r="S895" s="34" t="s">
        <v>158</v>
      </c>
      <c r="T895" s="34" t="s">
        <v>270</v>
      </c>
      <c r="U895" s="34" t="s">
        <v>158</v>
      </c>
      <c r="V895" s="2" t="str">
        <f t="shared" si="45"/>
        <v>('GL_G_B',NULL,'GL_G_B_01','2021','09','01','뚜껑.테 일체형 구조','뚜껑.테 일체형 구조','Y','N','N','N','N','N','478','Y','SYSTEM',NOW(),'SYSTEM',NOW()),</v>
      </c>
    </row>
    <row r="896" spans="1:22" x14ac:dyDescent="0.35">
      <c r="A896" s="34">
        <v>263</v>
      </c>
      <c r="B896" s="34" t="s">
        <v>1774</v>
      </c>
      <c r="C896" s="2"/>
      <c r="D896" s="34" t="s">
        <v>1778</v>
      </c>
      <c r="E896" s="34">
        <v>2021</v>
      </c>
      <c r="F896" s="11" t="s">
        <v>1627</v>
      </c>
      <c r="G896" s="82" t="str">
        <f t="shared" si="43"/>
        <v>02</v>
      </c>
      <c r="H896" s="31" t="s">
        <v>1657</v>
      </c>
      <c r="I896" s="31" t="s">
        <v>1657</v>
      </c>
      <c r="J896" s="82" t="str">
        <f t="shared" si="44"/>
        <v>Y</v>
      </c>
      <c r="K896" s="82" t="s">
        <v>1954</v>
      </c>
      <c r="L896" s="2"/>
      <c r="M896" s="2"/>
      <c r="N896" s="2"/>
      <c r="O896" s="2"/>
      <c r="P896" s="34">
        <v>479</v>
      </c>
      <c r="Q896" s="34" t="s">
        <v>171</v>
      </c>
      <c r="R896" s="34" t="s">
        <v>270</v>
      </c>
      <c r="S896" s="34" t="s">
        <v>158</v>
      </c>
      <c r="T896" s="34" t="s">
        <v>270</v>
      </c>
      <c r="U896" s="34" t="s">
        <v>158</v>
      </c>
      <c r="V896" s="2" t="str">
        <f t="shared" si="45"/>
        <v>('GL_G_B',NULL,'GL_G_B_02','2021','09','02','몸체와 분리가능한 마개 및 잡자재','몸체와 분리가능한 마개 및 잡자재','Y','Y','N','N','N','N','479','Y','SYSTEM',NOW(),'SYSTEM',NOW()),</v>
      </c>
    </row>
    <row r="897" spans="1:22" x14ac:dyDescent="0.35">
      <c r="A897" s="34">
        <v>264</v>
      </c>
      <c r="B897" s="34" t="s">
        <v>1775</v>
      </c>
      <c r="C897" s="2"/>
      <c r="D897" s="34" t="s">
        <v>1779</v>
      </c>
      <c r="E897" s="34">
        <v>2021</v>
      </c>
      <c r="F897" s="11" t="s">
        <v>1627</v>
      </c>
      <c r="G897" s="82" t="str">
        <f t="shared" si="43"/>
        <v>01</v>
      </c>
      <c r="H897" s="31" t="s">
        <v>1658</v>
      </c>
      <c r="I897" s="31" t="s">
        <v>1658</v>
      </c>
      <c r="J897" s="82" t="str">
        <f t="shared" si="44"/>
        <v>Y</v>
      </c>
      <c r="K897" s="82" t="s">
        <v>1954</v>
      </c>
      <c r="L897" s="2"/>
      <c r="M897" s="2"/>
      <c r="N897" s="2"/>
      <c r="O897" s="2"/>
      <c r="P897" s="34">
        <v>480</v>
      </c>
      <c r="Q897" s="34" t="s">
        <v>171</v>
      </c>
      <c r="R897" s="34" t="s">
        <v>270</v>
      </c>
      <c r="S897" s="34" t="s">
        <v>158</v>
      </c>
      <c r="T897" s="34" t="s">
        <v>270</v>
      </c>
      <c r="U897" s="34" t="s">
        <v>158</v>
      </c>
      <c r="V897" s="2" t="str">
        <f t="shared" si="45"/>
        <v>('GL_G_C',NULL,'GL_G_C_01','2021','09','01','몸체와 분리가 가능한 마개 및 잡자재','몸체와 분리가 가능한 마개 및 잡자재','Y','Y','N','N','N','N','480','Y','SYSTEM',NOW(),'SYSTEM',NOW()),</v>
      </c>
    </row>
    <row r="898" spans="1:22" x14ac:dyDescent="0.35">
      <c r="A898" s="34">
        <v>265</v>
      </c>
      <c r="B898" s="34" t="s">
        <v>1776</v>
      </c>
      <c r="C898" s="2"/>
      <c r="D898" s="34" t="s">
        <v>1780</v>
      </c>
      <c r="E898" s="34">
        <v>2021</v>
      </c>
      <c r="F898" s="11" t="s">
        <v>1627</v>
      </c>
      <c r="G898" s="82" t="str">
        <f t="shared" si="43"/>
        <v>01</v>
      </c>
      <c r="H898" s="31" t="s">
        <v>1324</v>
      </c>
      <c r="I898" s="31" t="s">
        <v>1324</v>
      </c>
      <c r="J898" s="82" t="str">
        <f t="shared" si="44"/>
        <v/>
      </c>
      <c r="K898" s="2"/>
      <c r="L898" s="2"/>
      <c r="M898" s="2"/>
      <c r="N898" s="2"/>
      <c r="O898" s="2"/>
      <c r="P898" s="34">
        <v>481</v>
      </c>
      <c r="Q898" s="34" t="s">
        <v>171</v>
      </c>
      <c r="R898" s="34" t="s">
        <v>270</v>
      </c>
      <c r="S898" s="34" t="s">
        <v>158</v>
      </c>
      <c r="T898" s="34" t="s">
        <v>270</v>
      </c>
      <c r="U898" s="34" t="s">
        <v>158</v>
      </c>
      <c r="V898" s="2" t="str">
        <f t="shared" si="45"/>
        <v>('GL_G_D',NULL,'GL_G_D_01','2021','09','01','합성수지를 덧씌운 금속 마개','합성수지를 덧씌운 금속 마개','N','N','N','N','N','N','481','Y','SYSTEM',NOW(),'SYSTEM',NOW()),</v>
      </c>
    </row>
    <row r="899" spans="1:22" x14ac:dyDescent="0.35">
      <c r="A899" s="34">
        <v>266</v>
      </c>
      <c r="B899" s="34" t="s">
        <v>1776</v>
      </c>
      <c r="C899" s="2"/>
      <c r="D899" s="34" t="s">
        <v>1781</v>
      </c>
      <c r="E899" s="34">
        <v>2021</v>
      </c>
      <c r="F899" s="11" t="s">
        <v>1627</v>
      </c>
      <c r="G899" s="82" t="str">
        <f t="shared" si="43"/>
        <v>02</v>
      </c>
      <c r="H899" s="31" t="s">
        <v>1659</v>
      </c>
      <c r="I899" s="31" t="s">
        <v>1659</v>
      </c>
      <c r="J899" s="82" t="str">
        <f t="shared" si="44"/>
        <v/>
      </c>
      <c r="K899" s="2"/>
      <c r="L899" s="2"/>
      <c r="M899" s="2"/>
      <c r="N899" s="2"/>
      <c r="O899" s="2"/>
      <c r="P899" s="34">
        <v>482</v>
      </c>
      <c r="Q899" s="34" t="s">
        <v>171</v>
      </c>
      <c r="R899" s="34" t="s">
        <v>270</v>
      </c>
      <c r="S899" s="34" t="s">
        <v>158</v>
      </c>
      <c r="T899" s="34" t="s">
        <v>270</v>
      </c>
      <c r="U899" s="34" t="s">
        <v>158</v>
      </c>
      <c r="V899" s="2" t="str">
        <f t="shared" si="45"/>
        <v>('GL_G_D',NULL,'GL_G_D_02','2021','09','02','뚜껑·테 분리형 구조','뚜껑·테 분리형 구조','N','N','N','N','N','N','482','Y','SYSTEM',NOW(),'SYSTEM',NOW()),</v>
      </c>
    </row>
    <row r="900" spans="1:22" x14ac:dyDescent="0.35">
      <c r="A900" s="34">
        <v>267</v>
      </c>
      <c r="B900" s="34" t="s">
        <v>1776</v>
      </c>
      <c r="C900" s="2"/>
      <c r="D900" s="34" t="s">
        <v>1782</v>
      </c>
      <c r="E900" s="34">
        <v>2021</v>
      </c>
      <c r="F900" s="11" t="s">
        <v>1627</v>
      </c>
      <c r="G900" s="82" t="str">
        <f t="shared" si="43"/>
        <v>03</v>
      </c>
      <c r="H900" s="31" t="s">
        <v>1660</v>
      </c>
      <c r="I900" s="31" t="s">
        <v>1660</v>
      </c>
      <c r="J900" s="82" t="str">
        <f t="shared" si="44"/>
        <v/>
      </c>
      <c r="K900" s="2"/>
      <c r="L900" s="2"/>
      <c r="M900" s="2"/>
      <c r="N900" s="2"/>
      <c r="O900" s="2"/>
      <c r="P900" s="34">
        <v>483</v>
      </c>
      <c r="Q900" s="34" t="s">
        <v>171</v>
      </c>
      <c r="R900" s="34" t="s">
        <v>270</v>
      </c>
      <c r="S900" s="34" t="s">
        <v>158</v>
      </c>
      <c r="T900" s="34" t="s">
        <v>270</v>
      </c>
      <c r="U900" s="34" t="s">
        <v>158</v>
      </c>
      <c r="V900" s="2" t="str">
        <f t="shared" si="45"/>
        <v>('GL_G_D',NULL,'GL_G_D_03','2021','09','03','몸체와 분리가 불가능한 마개 및 잡자재','몸체와 분리가 불가능한 마개 및 잡자재','N','N','N','N','N','N','483','Y','SYSTEM',NOW(),'SYSTEM',NOW()),</v>
      </c>
    </row>
    <row r="901" spans="1:22" x14ac:dyDescent="0.35">
      <c r="A901" s="34">
        <v>268</v>
      </c>
      <c r="B901" s="34" t="s">
        <v>868</v>
      </c>
      <c r="C901" s="2"/>
      <c r="D901" s="34" t="str">
        <f t="shared" si="42"/>
        <v>CA</v>
      </c>
      <c r="E901" s="34">
        <v>2021</v>
      </c>
      <c r="F901" s="11" t="s">
        <v>1627</v>
      </c>
      <c r="G901" s="82" t="str">
        <f t="shared" si="43"/>
        <v>03</v>
      </c>
      <c r="H901" s="31" t="s">
        <v>1639</v>
      </c>
      <c r="I901" s="31" t="s">
        <v>1639</v>
      </c>
      <c r="J901" s="82" t="str">
        <f t="shared" si="44"/>
        <v/>
      </c>
      <c r="K901" s="2"/>
      <c r="L901" s="2"/>
      <c r="M901" s="2"/>
      <c r="N901" s="2"/>
      <c r="O901" s="2"/>
      <c r="P901" s="34">
        <v>484</v>
      </c>
      <c r="Q901" s="34" t="s">
        <v>171</v>
      </c>
      <c r="R901" s="34" t="s">
        <v>270</v>
      </c>
      <c r="S901" s="34" t="s">
        <v>158</v>
      </c>
      <c r="T901" s="34" t="s">
        <v>270</v>
      </c>
      <c r="U901" s="34" t="s">
        <v>158</v>
      </c>
      <c r="V901" s="2" t="str">
        <f t="shared" si="45"/>
        <v>('GROUP_ID',NULL,'CA','2021','09','03','금속캔','금속캔','N','N','N','N','N','N','484','Y','SYSTEM',NOW(),'SYSTEM',NOW()),</v>
      </c>
    </row>
    <row r="902" spans="1:22" x14ac:dyDescent="0.35">
      <c r="A902" s="34">
        <v>269</v>
      </c>
      <c r="B902" s="34" t="s">
        <v>1783</v>
      </c>
      <c r="C902" s="2"/>
      <c r="D902" s="34" t="str">
        <f t="shared" si="42"/>
        <v>CA_B</v>
      </c>
      <c r="E902" s="34">
        <v>2021</v>
      </c>
      <c r="F902" s="11" t="s">
        <v>1627</v>
      </c>
      <c r="G902" s="82" t="str">
        <f t="shared" si="43"/>
        <v>01</v>
      </c>
      <c r="H902" s="31" t="s">
        <v>1338</v>
      </c>
      <c r="I902" s="31" t="s">
        <v>1338</v>
      </c>
      <c r="J902" s="82" t="str">
        <f t="shared" si="44"/>
        <v/>
      </c>
      <c r="K902" s="2"/>
      <c r="L902" s="2"/>
      <c r="M902" s="2"/>
      <c r="N902" s="2"/>
      <c r="O902" s="2"/>
      <c r="P902" s="34">
        <v>485</v>
      </c>
      <c r="Q902" s="34" t="s">
        <v>171</v>
      </c>
      <c r="R902" s="34" t="s">
        <v>270</v>
      </c>
      <c r="S902" s="34" t="s">
        <v>158</v>
      </c>
      <c r="T902" s="34" t="s">
        <v>270</v>
      </c>
      <c r="U902" s="34" t="s">
        <v>158</v>
      </c>
      <c r="V902" s="2" t="str">
        <f t="shared" si="45"/>
        <v>('CA',NULL,'CA_B','2021','09','01','몸체','몸체','N','N','N','N','N','N','485','Y','SYSTEM',NOW(),'SYSTEM',NOW()),</v>
      </c>
    </row>
    <row r="903" spans="1:22" x14ac:dyDescent="0.35">
      <c r="A903" s="34">
        <v>270</v>
      </c>
      <c r="B903" s="34" t="s">
        <v>1784</v>
      </c>
      <c r="C903" s="2"/>
      <c r="D903" s="34" t="str">
        <f t="shared" si="42"/>
        <v>CA_B_B</v>
      </c>
      <c r="E903" s="34">
        <v>2021</v>
      </c>
      <c r="F903" s="11" t="s">
        <v>1627</v>
      </c>
      <c r="G903" s="82" t="str">
        <f t="shared" si="43"/>
        <v>B</v>
      </c>
      <c r="H903" s="31" t="s">
        <v>1340</v>
      </c>
      <c r="I903" s="31" t="s">
        <v>1340</v>
      </c>
      <c r="J903" s="82" t="str">
        <f t="shared" si="44"/>
        <v/>
      </c>
      <c r="K903" s="2"/>
      <c r="L903" s="2"/>
      <c r="M903" s="2"/>
      <c r="N903" s="2"/>
      <c r="O903" s="2"/>
      <c r="P903" s="34">
        <v>486</v>
      </c>
      <c r="Q903" s="34" t="s">
        <v>171</v>
      </c>
      <c r="R903" s="34" t="s">
        <v>270</v>
      </c>
      <c r="S903" s="34" t="s">
        <v>158</v>
      </c>
      <c r="T903" s="34" t="s">
        <v>270</v>
      </c>
      <c r="U903" s="34" t="s">
        <v>158</v>
      </c>
      <c r="V903" s="2" t="str">
        <f t="shared" si="45"/>
        <v>('CA_B',NULL,'CA_B_B','2021','09','B','우수','우수','N','N','N','N','N','N','486','Y','SYSTEM',NOW(),'SYSTEM',NOW()),</v>
      </c>
    </row>
    <row r="904" spans="1:22" x14ac:dyDescent="0.35">
      <c r="A904" s="34">
        <v>271</v>
      </c>
      <c r="B904" s="34" t="s">
        <v>1784</v>
      </c>
      <c r="C904" s="2"/>
      <c r="D904" s="34" t="str">
        <f t="shared" si="42"/>
        <v>CA_B_C</v>
      </c>
      <c r="E904" s="34">
        <v>2021</v>
      </c>
      <c r="F904" s="11" t="s">
        <v>1627</v>
      </c>
      <c r="G904" s="82" t="str">
        <f t="shared" si="43"/>
        <v>C</v>
      </c>
      <c r="H904" s="31" t="s">
        <v>1344</v>
      </c>
      <c r="I904" s="31" t="s">
        <v>1344</v>
      </c>
      <c r="J904" s="82" t="str">
        <f t="shared" si="44"/>
        <v/>
      </c>
      <c r="K904" s="2"/>
      <c r="L904" s="2"/>
      <c r="M904" s="2"/>
      <c r="N904" s="2"/>
      <c r="O904" s="2"/>
      <c r="P904" s="34">
        <v>487</v>
      </c>
      <c r="Q904" s="34" t="s">
        <v>171</v>
      </c>
      <c r="R904" s="34" t="s">
        <v>270</v>
      </c>
      <c r="S904" s="34" t="s">
        <v>158</v>
      </c>
      <c r="T904" s="34" t="s">
        <v>270</v>
      </c>
      <c r="U904" s="34" t="s">
        <v>158</v>
      </c>
      <c r="V904" s="2" t="str">
        <f t="shared" si="45"/>
        <v>('CA_B',NULL,'CA_B_C','2021','09','C','보통','보통','N','N','N','N','N','N','487','Y','SYSTEM',NOW(),'SYSTEM',NOW()),</v>
      </c>
    </row>
    <row r="905" spans="1:22" x14ac:dyDescent="0.35">
      <c r="A905" s="34">
        <v>272</v>
      </c>
      <c r="B905" s="34" t="s">
        <v>1787</v>
      </c>
      <c r="C905" s="2"/>
      <c r="D905" s="34" t="s">
        <v>1793</v>
      </c>
      <c r="E905" s="34">
        <v>2021</v>
      </c>
      <c r="F905" s="11" t="s">
        <v>1627</v>
      </c>
      <c r="G905" s="82" t="str">
        <f t="shared" si="43"/>
        <v>01</v>
      </c>
      <c r="H905" s="31" t="s">
        <v>1346</v>
      </c>
      <c r="I905" s="31" t="s">
        <v>1346</v>
      </c>
      <c r="J905" s="82" t="str">
        <f t="shared" si="44"/>
        <v>Y</v>
      </c>
      <c r="K905" s="82" t="s">
        <v>1954</v>
      </c>
      <c r="L905" s="2"/>
      <c r="M905" s="2"/>
      <c r="N905" s="2"/>
      <c r="O905" s="2"/>
      <c r="P905" s="34">
        <v>488</v>
      </c>
      <c r="Q905" s="34" t="s">
        <v>171</v>
      </c>
      <c r="R905" s="34" t="s">
        <v>270</v>
      </c>
      <c r="S905" s="34" t="s">
        <v>158</v>
      </c>
      <c r="T905" s="34" t="s">
        <v>270</v>
      </c>
      <c r="U905" s="34" t="s">
        <v>158</v>
      </c>
      <c r="V905" s="2" t="str">
        <f t="shared" si="45"/>
        <v>('CA_B_B',NULL,'CA_B_B_01','2021','09','01','금속 철캔','금속 철캔','Y','Y','N','N','N','N','488','Y','SYSTEM',NOW(),'SYSTEM',NOW()),</v>
      </c>
    </row>
    <row r="906" spans="1:22" x14ac:dyDescent="0.35">
      <c r="A906" s="34">
        <v>273</v>
      </c>
      <c r="B906" s="34" t="s">
        <v>1788</v>
      </c>
      <c r="C906" s="2"/>
      <c r="D906" s="34" t="s">
        <v>1794</v>
      </c>
      <c r="E906" s="34">
        <v>2021</v>
      </c>
      <c r="F906" s="11" t="s">
        <v>1627</v>
      </c>
      <c r="G906" s="82" t="str">
        <f t="shared" si="43"/>
        <v>01</v>
      </c>
      <c r="H906" s="31" t="s">
        <v>1661</v>
      </c>
      <c r="I906" s="31" t="s">
        <v>1661</v>
      </c>
      <c r="J906" s="82" t="str">
        <f t="shared" si="44"/>
        <v>Y</v>
      </c>
      <c r="K906" s="82" t="s">
        <v>1954</v>
      </c>
      <c r="L906" s="2"/>
      <c r="M906" s="2"/>
      <c r="N906" s="2"/>
      <c r="O906" s="2"/>
      <c r="P906" s="34">
        <v>489</v>
      </c>
      <c r="Q906" s="34" t="s">
        <v>171</v>
      </c>
      <c r="R906" s="34" t="s">
        <v>270</v>
      </c>
      <c r="S906" s="34" t="s">
        <v>158</v>
      </c>
      <c r="T906" s="34" t="s">
        <v>270</v>
      </c>
      <c r="U906" s="34" t="s">
        <v>158</v>
      </c>
      <c r="V906" s="2" t="str">
        <f t="shared" si="45"/>
        <v>('CA_B_C',NULL,'CA_B_C_01','2021','09','01','철 이외의 복합재질','철 이외의 복합재질','Y','Y','N','N','N','N','489','Y','SYSTEM',NOW(),'SYSTEM',NOW()),</v>
      </c>
    </row>
    <row r="907" spans="1:22" x14ac:dyDescent="0.35">
      <c r="A907" s="34">
        <v>274</v>
      </c>
      <c r="B907" s="34" t="s">
        <v>1783</v>
      </c>
      <c r="C907" s="2"/>
      <c r="D907" s="34" t="str">
        <f t="shared" si="42"/>
        <v>CA_L</v>
      </c>
      <c r="E907" s="34">
        <v>2021</v>
      </c>
      <c r="F907" s="11" t="s">
        <v>1627</v>
      </c>
      <c r="G907" s="82" t="str">
        <f t="shared" si="43"/>
        <v>02</v>
      </c>
      <c r="H907" s="31" t="s">
        <v>1348</v>
      </c>
      <c r="I907" s="31" t="s">
        <v>1348</v>
      </c>
      <c r="J907" s="82" t="str">
        <f t="shared" si="44"/>
        <v/>
      </c>
      <c r="K907" s="2"/>
      <c r="L907" s="2"/>
      <c r="M907" s="2"/>
      <c r="N907" s="2"/>
      <c r="O907" s="2"/>
      <c r="P907" s="34">
        <v>490</v>
      </c>
      <c r="Q907" s="34" t="s">
        <v>171</v>
      </c>
      <c r="R907" s="34" t="s">
        <v>270</v>
      </c>
      <c r="S907" s="34" t="s">
        <v>158</v>
      </c>
      <c r="T907" s="34" t="s">
        <v>270</v>
      </c>
      <c r="U907" s="34" t="s">
        <v>158</v>
      </c>
      <c r="V907" s="2" t="str">
        <f t="shared" si="45"/>
        <v>('CA',NULL,'CA_L','2021','09','02','라벨','라벨','N','N','N','N','N','N','490','Y','SYSTEM',NOW(),'SYSTEM',NOW()),</v>
      </c>
    </row>
    <row r="908" spans="1:22" x14ac:dyDescent="0.35">
      <c r="A908" s="34">
        <v>275</v>
      </c>
      <c r="B908" s="34" t="s">
        <v>1785</v>
      </c>
      <c r="C908" s="2"/>
      <c r="D908" s="34" t="str">
        <f t="shared" si="42"/>
        <v>CA_L_B</v>
      </c>
      <c r="E908" s="34">
        <v>2021</v>
      </c>
      <c r="F908" s="11" t="s">
        <v>1627</v>
      </c>
      <c r="G908" s="82" t="str">
        <f t="shared" si="43"/>
        <v>B</v>
      </c>
      <c r="H908" s="31" t="s">
        <v>1340</v>
      </c>
      <c r="I908" s="31" t="s">
        <v>1340</v>
      </c>
      <c r="J908" s="82" t="str">
        <f t="shared" si="44"/>
        <v/>
      </c>
      <c r="K908" s="2"/>
      <c r="L908" s="2"/>
      <c r="M908" s="2"/>
      <c r="N908" s="2"/>
      <c r="O908" s="2"/>
      <c r="P908" s="34">
        <v>491</v>
      </c>
      <c r="Q908" s="34" t="s">
        <v>171</v>
      </c>
      <c r="R908" s="34" t="s">
        <v>270</v>
      </c>
      <c r="S908" s="34" t="s">
        <v>158</v>
      </c>
      <c r="T908" s="34" t="s">
        <v>270</v>
      </c>
      <c r="U908" s="34" t="s">
        <v>158</v>
      </c>
      <c r="V908" s="2" t="str">
        <f t="shared" si="45"/>
        <v>('CA_L',NULL,'CA_L_B','2021','09','B','우수','우수','N','N','N','N','N','N','491','Y','SYSTEM',NOW(),'SYSTEM',NOW()),</v>
      </c>
    </row>
    <row r="909" spans="1:22" x14ac:dyDescent="0.35">
      <c r="A909" s="34">
        <v>276</v>
      </c>
      <c r="B909" s="34" t="s">
        <v>1785</v>
      </c>
      <c r="C909" s="2"/>
      <c r="D909" s="34" t="str">
        <f t="shared" si="42"/>
        <v>CA_L_C</v>
      </c>
      <c r="E909" s="34">
        <v>2021</v>
      </c>
      <c r="F909" s="11" t="s">
        <v>1627</v>
      </c>
      <c r="G909" s="82" t="str">
        <f t="shared" si="43"/>
        <v>C</v>
      </c>
      <c r="H909" s="31" t="s">
        <v>1344</v>
      </c>
      <c r="I909" s="31" t="s">
        <v>1344</v>
      </c>
      <c r="J909" s="82" t="str">
        <f t="shared" si="44"/>
        <v/>
      </c>
      <c r="K909" s="2"/>
      <c r="L909" s="2"/>
      <c r="M909" s="2"/>
      <c r="N909" s="2"/>
      <c r="O909" s="2"/>
      <c r="P909" s="34">
        <v>492</v>
      </c>
      <c r="Q909" s="34" t="s">
        <v>171</v>
      </c>
      <c r="R909" s="34" t="s">
        <v>270</v>
      </c>
      <c r="S909" s="34" t="s">
        <v>158</v>
      </c>
      <c r="T909" s="34" t="s">
        <v>270</v>
      </c>
      <c r="U909" s="34" t="s">
        <v>158</v>
      </c>
      <c r="V909" s="2" t="str">
        <f t="shared" si="45"/>
        <v>('CA_L',NULL,'CA_L_C','2021','09','C','보통','보통','N','N','N','N','N','N','492','Y','SYSTEM',NOW(),'SYSTEM',NOW()),</v>
      </c>
    </row>
    <row r="910" spans="1:22" x14ac:dyDescent="0.35">
      <c r="A910" s="34">
        <v>277</v>
      </c>
      <c r="B910" s="34" t="s">
        <v>1789</v>
      </c>
      <c r="C910" s="2"/>
      <c r="D910" s="34" t="s">
        <v>1795</v>
      </c>
      <c r="E910" s="34">
        <v>2021</v>
      </c>
      <c r="F910" s="11" t="s">
        <v>1627</v>
      </c>
      <c r="G910" s="82" t="str">
        <f t="shared" si="43"/>
        <v>01</v>
      </c>
      <c r="H910" s="31" t="s">
        <v>1350</v>
      </c>
      <c r="I910" s="31" t="s">
        <v>1350</v>
      </c>
      <c r="J910" s="82" t="str">
        <f t="shared" si="44"/>
        <v>Y</v>
      </c>
      <c r="K910" s="82" t="s">
        <v>1954</v>
      </c>
      <c r="L910" s="82"/>
      <c r="M910" s="2"/>
      <c r="N910" s="2"/>
      <c r="O910" s="2"/>
      <c r="P910" s="34">
        <v>493</v>
      </c>
      <c r="Q910" s="34" t="s">
        <v>171</v>
      </c>
      <c r="R910" s="34" t="s">
        <v>270</v>
      </c>
      <c r="S910" s="34" t="s">
        <v>158</v>
      </c>
      <c r="T910" s="34" t="s">
        <v>270</v>
      </c>
      <c r="U910" s="34" t="s">
        <v>158</v>
      </c>
      <c r="V910" s="2" t="str">
        <f t="shared" si="45"/>
        <v>('CA_L_B',NULL,'CA_L_B_01','2021','09','01','몸체에 직접 인쇄','몸체에 직접 인쇄','Y','Y','N','N','N','N','493','Y','SYSTEM',NOW(),'SYSTEM',NOW()),</v>
      </c>
    </row>
    <row r="911" spans="1:22" x14ac:dyDescent="0.35">
      <c r="A911" s="34">
        <v>278</v>
      </c>
      <c r="B911" s="34" t="s">
        <v>1789</v>
      </c>
      <c r="C911" s="2"/>
      <c r="D911" s="34" t="s">
        <v>1796</v>
      </c>
      <c r="E911" s="34">
        <v>2021</v>
      </c>
      <c r="F911" s="11" t="s">
        <v>1627</v>
      </c>
      <c r="G911" s="82" t="str">
        <f t="shared" si="43"/>
        <v>02</v>
      </c>
      <c r="H911" s="31" t="s">
        <v>871</v>
      </c>
      <c r="I911" s="31" t="s">
        <v>871</v>
      </c>
      <c r="J911" s="82" t="str">
        <f t="shared" si="44"/>
        <v>Y</v>
      </c>
      <c r="K911" s="2"/>
      <c r="L911" s="2"/>
      <c r="M911" s="2"/>
      <c r="N911" s="2"/>
      <c r="O911" s="2"/>
      <c r="P911" s="34">
        <v>494</v>
      </c>
      <c r="Q911" s="34" t="s">
        <v>171</v>
      </c>
      <c r="R911" s="34" t="s">
        <v>270</v>
      </c>
      <c r="S911" s="34" t="s">
        <v>158</v>
      </c>
      <c r="T911" s="34" t="s">
        <v>270</v>
      </c>
      <c r="U911" s="34" t="s">
        <v>158</v>
      </c>
      <c r="V911" s="2" t="str">
        <f t="shared" si="45"/>
        <v>('CA_L_B',NULL,'CA_L_B_02','2021','09','02','미사용','미사용','Y','N','N','N','N','N','494','Y','SYSTEM',NOW(),'SYSTEM',NOW()),</v>
      </c>
    </row>
    <row r="912" spans="1:22" x14ac:dyDescent="0.35">
      <c r="A912" s="34">
        <v>279</v>
      </c>
      <c r="B912" s="34" t="s">
        <v>1790</v>
      </c>
      <c r="C912" s="2"/>
      <c r="D912" s="34" t="s">
        <v>1797</v>
      </c>
      <c r="E912" s="34">
        <v>2021</v>
      </c>
      <c r="F912" s="11" t="s">
        <v>1627</v>
      </c>
      <c r="G912" s="82" t="str">
        <f t="shared" si="43"/>
        <v>01</v>
      </c>
      <c r="H912" s="31" t="s">
        <v>1662</v>
      </c>
      <c r="I912" s="31" t="s">
        <v>1662</v>
      </c>
      <c r="J912" s="82" t="str">
        <f t="shared" si="44"/>
        <v>Y</v>
      </c>
      <c r="K912" s="82" t="s">
        <v>1954</v>
      </c>
      <c r="L912" s="82" t="s">
        <v>1954</v>
      </c>
      <c r="M912" s="2"/>
      <c r="N912" s="2"/>
      <c r="O912" s="2"/>
      <c r="P912" s="34">
        <v>495</v>
      </c>
      <c r="Q912" s="34" t="s">
        <v>171</v>
      </c>
      <c r="R912" s="34" t="s">
        <v>270</v>
      </c>
      <c r="S912" s="34" t="s">
        <v>158</v>
      </c>
      <c r="T912" s="34" t="s">
        <v>270</v>
      </c>
      <c r="U912" s="34" t="s">
        <v>158</v>
      </c>
      <c r="V912" s="2" t="str">
        <f t="shared" si="45"/>
        <v>('CA_L_C',NULL,'CA_L_C_01','2021','09','01','종이 합성수지 라벨 부착','종이 합성수지 라벨 부착','Y','Y','Y','N','N','N','495','Y','SYSTEM',NOW(),'SYSTEM',NOW()),</v>
      </c>
    </row>
    <row r="913" spans="1:22" x14ac:dyDescent="0.35">
      <c r="A913" s="34">
        <v>280</v>
      </c>
      <c r="B913" s="34" t="s">
        <v>1783</v>
      </c>
      <c r="C913" s="2"/>
      <c r="D913" s="34" t="str">
        <f t="shared" si="42"/>
        <v>CA_G</v>
      </c>
      <c r="E913" s="34">
        <v>2021</v>
      </c>
      <c r="F913" s="11" t="s">
        <v>1627</v>
      </c>
      <c r="G913" s="82" t="str">
        <f t="shared" si="43"/>
        <v>03</v>
      </c>
      <c r="H913" s="31" t="s">
        <v>1638</v>
      </c>
      <c r="I913" s="31" t="s">
        <v>1638</v>
      </c>
      <c r="J913" s="82" t="str">
        <f t="shared" si="44"/>
        <v/>
      </c>
      <c r="K913" s="2"/>
      <c r="L913" s="2"/>
      <c r="M913" s="2"/>
      <c r="N913" s="2"/>
      <c r="O913" s="2"/>
      <c r="P913" s="34">
        <v>496</v>
      </c>
      <c r="Q913" s="34" t="s">
        <v>171</v>
      </c>
      <c r="R913" s="34" t="s">
        <v>270</v>
      </c>
      <c r="S913" s="34" t="s">
        <v>158</v>
      </c>
      <c r="T913" s="34" t="s">
        <v>270</v>
      </c>
      <c r="U913" s="34" t="s">
        <v>158</v>
      </c>
      <c r="V913" s="2" t="str">
        <f t="shared" si="45"/>
        <v>('CA',NULL,'CA_G','2021','09','03','마개및잡자재','마개및잡자재','N','N','N','N','N','N','496','Y','SYSTEM',NOW(),'SYSTEM',NOW()),</v>
      </c>
    </row>
    <row r="914" spans="1:22" x14ac:dyDescent="0.35">
      <c r="A914" s="34">
        <v>281</v>
      </c>
      <c r="B914" s="34" t="s">
        <v>1786</v>
      </c>
      <c r="C914" s="2"/>
      <c r="D914" s="34" t="str">
        <f t="shared" ref="D914:D973" si="46">IF(B914&lt;&gt;"GROUP_ID",B914&amp;"_"&amp;IF(H914="몸체","B",IF(H914="라벨","L",IF(H914="마개및잡자재","G",IF(H914="라벨, 마개및잡자재","S",IF(H914="최우수","A",IF(H914="우수","B",IF(H914="보통","C",IF(H914="어려움","D",RIGHT(D914,2))))))))),IF(H914="종이팩","PA",IF(H914="유리병","GL",IF(H914="금속캔","CA",IF(H914="금속캔(알루미늄)","AL",IF(H914="일반 발포합성수지 단일·복합재질","SY",IF(H914="폴리스티렌페이퍼(PSP)","PO",IF(H914="페트병","PE",IF(H914="단일재질 용기, 트레이류(페트병, 발포합성수지 제외)","TR",IF(H914="합성수지 필름·시트류 (페트병, 발포합성수지 제외)","09","-"))))))))))</f>
        <v>CA_G_B</v>
      </c>
      <c r="E914" s="34">
        <v>2021</v>
      </c>
      <c r="F914" s="11" t="s">
        <v>1627</v>
      </c>
      <c r="G914" s="82" t="str">
        <f t="shared" ref="G914:G977" si="47">IF(H914="종이팩","01",IF(H914="유리병","02",IF(H914="금속캔","03",IF(H914="금속캔(알루미늄)","04",IF(H914="일반 발포합성수지 단일·복합재질","05",IF(H914="폴리스티렌페이퍼(PSP)","06",IF(H914="페트병","07",IF(H914="단일재질 용기, 트레이류(페트병, 발포합성수지 제외)","08",IF(H914="합성수지 필름·시트류 (페트병, 발포합성수지 제외)","09",IF(H914="몸체","01",IF(H914="라벨","02",IF(H914="마개및잡자재","03",IF(H914="라벨, 마개및잡자재","04",IF(H914="최우수","A",IF(H914="우수","B",IF(H914="보통","C",IF(H914="어려움","D",IF(B914&lt;&gt;"",RIGHT(D914,2),"999"))))))))))))))))))</f>
        <v>B</v>
      </c>
      <c r="H914" s="31" t="s">
        <v>1340</v>
      </c>
      <c r="I914" s="31" t="s">
        <v>1340</v>
      </c>
      <c r="J914" s="82" t="str">
        <f t="shared" si="44"/>
        <v/>
      </c>
      <c r="K914" s="2"/>
      <c r="L914" s="2"/>
      <c r="M914" s="2"/>
      <c r="N914" s="2"/>
      <c r="O914" s="2"/>
      <c r="P914" s="34">
        <v>497</v>
      </c>
      <c r="Q914" s="34" t="s">
        <v>171</v>
      </c>
      <c r="R914" s="34" t="s">
        <v>270</v>
      </c>
      <c r="S914" s="34" t="s">
        <v>158</v>
      </c>
      <c r="T914" s="34" t="s">
        <v>270</v>
      </c>
      <c r="U914" s="34" t="s">
        <v>158</v>
      </c>
      <c r="V914" s="2" t="str">
        <f t="shared" si="45"/>
        <v>('CA_G',NULL,'CA_G_B','2021','09','B','우수','우수','N','N','N','N','N','N','497','Y','SYSTEM',NOW(),'SYSTEM',NOW()),</v>
      </c>
    </row>
    <row r="915" spans="1:22" x14ac:dyDescent="0.35">
      <c r="A915" s="34">
        <v>282</v>
      </c>
      <c r="B915" s="34" t="s">
        <v>1786</v>
      </c>
      <c r="C915" s="2"/>
      <c r="D915" s="34" t="str">
        <f t="shared" si="46"/>
        <v>CA_G_C</v>
      </c>
      <c r="E915" s="34">
        <v>2021</v>
      </c>
      <c r="F915" s="11" t="s">
        <v>1627</v>
      </c>
      <c r="G915" s="82" t="str">
        <f t="shared" si="47"/>
        <v>C</v>
      </c>
      <c r="H915" s="31" t="s">
        <v>1344</v>
      </c>
      <c r="I915" s="31" t="s">
        <v>1344</v>
      </c>
      <c r="J915" s="82" t="str">
        <f t="shared" si="44"/>
        <v/>
      </c>
      <c r="K915" s="2"/>
      <c r="L915" s="2"/>
      <c r="M915" s="2"/>
      <c r="N915" s="2"/>
      <c r="O915" s="2"/>
      <c r="P915" s="34">
        <v>498</v>
      </c>
      <c r="Q915" s="34" t="s">
        <v>171</v>
      </c>
      <c r="R915" s="34" t="s">
        <v>270</v>
      </c>
      <c r="S915" s="34" t="s">
        <v>158</v>
      </c>
      <c r="T915" s="34" t="s">
        <v>270</v>
      </c>
      <c r="U915" s="34" t="s">
        <v>158</v>
      </c>
      <c r="V915" s="2" t="str">
        <f t="shared" si="45"/>
        <v>('CA_G',NULL,'CA_G_C','2021','09','C','보통','보통','N','N','N','N','N','N','498','Y','SYSTEM',NOW(),'SYSTEM',NOW()),</v>
      </c>
    </row>
    <row r="916" spans="1:22" x14ac:dyDescent="0.35">
      <c r="A916" s="34">
        <v>283</v>
      </c>
      <c r="B916" s="34" t="s">
        <v>1791</v>
      </c>
      <c r="C916" s="2"/>
      <c r="D916" s="34" t="s">
        <v>1798</v>
      </c>
      <c r="E916" s="34">
        <v>2021</v>
      </c>
      <c r="F916" s="11" t="s">
        <v>1627</v>
      </c>
      <c r="G916" s="82" t="str">
        <f t="shared" si="47"/>
        <v>01</v>
      </c>
      <c r="H916" s="31" t="s">
        <v>1352</v>
      </c>
      <c r="I916" s="31" t="s">
        <v>1352</v>
      </c>
      <c r="J916" s="82" t="str">
        <f t="shared" si="44"/>
        <v>Y</v>
      </c>
      <c r="K916" s="2"/>
      <c r="L916" s="2"/>
      <c r="M916" s="2"/>
      <c r="N916" s="2"/>
      <c r="O916" s="2"/>
      <c r="P916" s="34">
        <v>499</v>
      </c>
      <c r="Q916" s="34" t="s">
        <v>171</v>
      </c>
      <c r="R916" s="34" t="s">
        <v>270</v>
      </c>
      <c r="S916" s="34" t="s">
        <v>158</v>
      </c>
      <c r="T916" s="34" t="s">
        <v>270</v>
      </c>
      <c r="U916" s="34" t="s">
        <v>158</v>
      </c>
      <c r="V916" s="2" t="str">
        <f t="shared" si="45"/>
        <v>('CA_G_B',NULL,'CA_G_B_01','2021','09','01','몸체와 동일한 재질','몸체와 동일한 재질','Y','N','N','N','N','N','499','Y','SYSTEM',NOW(),'SYSTEM',NOW()),</v>
      </c>
    </row>
    <row r="917" spans="1:22" x14ac:dyDescent="0.35">
      <c r="A917" s="34">
        <v>284</v>
      </c>
      <c r="B917" s="34" t="s">
        <v>1791</v>
      </c>
      <c r="C917" s="2"/>
      <c r="D917" s="34" t="s">
        <v>1799</v>
      </c>
      <c r="E917" s="34">
        <v>2021</v>
      </c>
      <c r="F917" s="11" t="s">
        <v>1627</v>
      </c>
      <c r="G917" s="82" t="str">
        <f t="shared" si="47"/>
        <v>02</v>
      </c>
      <c r="H917" s="31" t="s">
        <v>1353</v>
      </c>
      <c r="I917" s="31" t="s">
        <v>1353</v>
      </c>
      <c r="J917" s="82" t="str">
        <f t="shared" si="44"/>
        <v>Y</v>
      </c>
      <c r="K917" s="2"/>
      <c r="L917" s="2"/>
      <c r="M917" s="2"/>
      <c r="N917" s="2"/>
      <c r="O917" s="2"/>
      <c r="P917" s="34">
        <v>500</v>
      </c>
      <c r="Q917" s="34" t="s">
        <v>171</v>
      </c>
      <c r="R917" s="34" t="s">
        <v>270</v>
      </c>
      <c r="S917" s="34" t="s">
        <v>158</v>
      </c>
      <c r="T917" s="34" t="s">
        <v>270</v>
      </c>
      <c r="U917" s="34" t="s">
        <v>158</v>
      </c>
      <c r="V917" s="2" t="str">
        <f t="shared" si="45"/>
        <v>('CA_G_B',NULL,'CA_G_B_02','2021','09','02','알루미늄 재질','알루미늄 재질','Y','N','N','N','N','N','500','Y','SYSTEM',NOW(),'SYSTEM',NOW()),</v>
      </c>
    </row>
    <row r="918" spans="1:22" x14ac:dyDescent="0.35">
      <c r="A918" s="34">
        <v>285</v>
      </c>
      <c r="B918" s="34" t="s">
        <v>1792</v>
      </c>
      <c r="C918" s="2"/>
      <c r="D918" s="34" t="s">
        <v>1800</v>
      </c>
      <c r="E918" s="34">
        <v>2021</v>
      </c>
      <c r="F918" s="11" t="s">
        <v>1627</v>
      </c>
      <c r="G918" s="82" t="str">
        <f t="shared" si="47"/>
        <v>01</v>
      </c>
      <c r="H918" s="31" t="s">
        <v>1663</v>
      </c>
      <c r="I918" s="31" t="s">
        <v>1663</v>
      </c>
      <c r="J918" s="82" t="str">
        <f t="shared" si="44"/>
        <v>Y</v>
      </c>
      <c r="K918" s="2"/>
      <c r="L918" s="2"/>
      <c r="M918" s="2"/>
      <c r="N918" s="2"/>
      <c r="O918" s="2"/>
      <c r="P918" s="34">
        <v>501</v>
      </c>
      <c r="Q918" s="34" t="s">
        <v>171</v>
      </c>
      <c r="R918" s="34" t="s">
        <v>270</v>
      </c>
      <c r="S918" s="34" t="s">
        <v>158</v>
      </c>
      <c r="T918" s="34" t="s">
        <v>270</v>
      </c>
      <c r="U918" s="34" t="s">
        <v>158</v>
      </c>
      <c r="V918" s="2" t="str">
        <f t="shared" si="45"/>
        <v>('CA_G_C',NULL,'CA_G_C_01','2021','09','01','철, 알루미늄 이외의 재질','철, 알루미늄 이외의 재질','Y','N','N','N','N','N','501','Y','SYSTEM',NOW(),'SYSTEM',NOW()),</v>
      </c>
    </row>
    <row r="919" spans="1:22" x14ac:dyDescent="0.35">
      <c r="A919" s="34">
        <v>286</v>
      </c>
      <c r="B919" s="34" t="s">
        <v>868</v>
      </c>
      <c r="C919" s="2"/>
      <c r="D919" s="34" t="str">
        <f t="shared" si="46"/>
        <v>AL</v>
      </c>
      <c r="E919" s="34">
        <v>2021</v>
      </c>
      <c r="F919" s="11" t="s">
        <v>1627</v>
      </c>
      <c r="G919" s="82" t="str">
        <f t="shared" si="47"/>
        <v>04</v>
      </c>
      <c r="H919" s="31" t="s">
        <v>1640</v>
      </c>
      <c r="I919" s="31" t="s">
        <v>1640</v>
      </c>
      <c r="J919" s="82" t="str">
        <f t="shared" si="44"/>
        <v/>
      </c>
      <c r="K919" s="2"/>
      <c r="L919" s="2"/>
      <c r="M919" s="2"/>
      <c r="N919" s="2"/>
      <c r="O919" s="2"/>
      <c r="P919" s="34">
        <v>502</v>
      </c>
      <c r="Q919" s="34" t="s">
        <v>171</v>
      </c>
      <c r="R919" s="34" t="s">
        <v>270</v>
      </c>
      <c r="S919" s="34" t="s">
        <v>158</v>
      </c>
      <c r="T919" s="34" t="s">
        <v>270</v>
      </c>
      <c r="U919" s="34" t="s">
        <v>158</v>
      </c>
      <c r="V919" s="2" t="str">
        <f t="shared" si="45"/>
        <v>('GROUP_ID',NULL,'AL','2021','09','04','금속캔(알루미늄)','금속캔(알루미늄)','N','N','N','N','N','N','502','Y','SYSTEM',NOW(),'SYSTEM',NOW()),</v>
      </c>
    </row>
    <row r="920" spans="1:22" x14ac:dyDescent="0.35">
      <c r="A920" s="34">
        <v>287</v>
      </c>
      <c r="B920" s="34" t="s">
        <v>1801</v>
      </c>
      <c r="C920" s="2"/>
      <c r="D920" s="34" t="str">
        <f t="shared" si="46"/>
        <v>AL_B</v>
      </c>
      <c r="E920" s="34">
        <v>2021</v>
      </c>
      <c r="F920" s="11" t="s">
        <v>1627</v>
      </c>
      <c r="G920" s="82" t="str">
        <f t="shared" si="47"/>
        <v>01</v>
      </c>
      <c r="H920" s="31" t="s">
        <v>1338</v>
      </c>
      <c r="I920" s="31" t="s">
        <v>1338</v>
      </c>
      <c r="J920" s="82" t="str">
        <f t="shared" si="44"/>
        <v/>
      </c>
      <c r="K920" s="2"/>
      <c r="L920" s="2"/>
      <c r="M920" s="2"/>
      <c r="N920" s="2"/>
      <c r="O920" s="2"/>
      <c r="P920" s="34">
        <v>503</v>
      </c>
      <c r="Q920" s="34" t="s">
        <v>171</v>
      </c>
      <c r="R920" s="34" t="s">
        <v>270</v>
      </c>
      <c r="S920" s="34" t="s">
        <v>158</v>
      </c>
      <c r="T920" s="34" t="s">
        <v>270</v>
      </c>
      <c r="U920" s="34" t="s">
        <v>158</v>
      </c>
      <c r="V920" s="2" t="str">
        <f t="shared" si="45"/>
        <v>('AL',NULL,'AL_B','2021','09','01','몸체','몸체','N','N','N','N','N','N','503','Y','SYSTEM',NOW(),'SYSTEM',NOW()),</v>
      </c>
    </row>
    <row r="921" spans="1:22" x14ac:dyDescent="0.35">
      <c r="A921" s="34">
        <v>288</v>
      </c>
      <c r="B921" s="34" t="s">
        <v>1802</v>
      </c>
      <c r="C921" s="2"/>
      <c r="D921" s="34" t="str">
        <f t="shared" si="46"/>
        <v>AL_B_B</v>
      </c>
      <c r="E921" s="34">
        <v>2021</v>
      </c>
      <c r="F921" s="11" t="s">
        <v>1627</v>
      </c>
      <c r="G921" s="82" t="str">
        <f t="shared" si="47"/>
        <v>B</v>
      </c>
      <c r="H921" s="31" t="s">
        <v>1340</v>
      </c>
      <c r="I921" s="31" t="s">
        <v>1340</v>
      </c>
      <c r="J921" s="82" t="str">
        <f t="shared" si="44"/>
        <v/>
      </c>
      <c r="K921" s="2"/>
      <c r="L921" s="2"/>
      <c r="M921" s="2"/>
      <c r="N921" s="2"/>
      <c r="O921" s="2"/>
      <c r="P921" s="34">
        <v>504</v>
      </c>
      <c r="Q921" s="34" t="s">
        <v>171</v>
      </c>
      <c r="R921" s="34" t="s">
        <v>270</v>
      </c>
      <c r="S921" s="34" t="s">
        <v>158</v>
      </c>
      <c r="T921" s="34" t="s">
        <v>270</v>
      </c>
      <c r="U921" s="34" t="s">
        <v>158</v>
      </c>
      <c r="V921" s="2" t="str">
        <f t="shared" si="45"/>
        <v>('AL_B',NULL,'AL_B_B','2021','09','B','우수','우수','N','N','N','N','N','N','504','Y','SYSTEM',NOW(),'SYSTEM',NOW()),</v>
      </c>
    </row>
    <row r="922" spans="1:22" x14ac:dyDescent="0.35">
      <c r="A922" s="34">
        <v>289</v>
      </c>
      <c r="B922" s="34" t="s">
        <v>1802</v>
      </c>
      <c r="C922" s="2"/>
      <c r="D922" s="34" t="str">
        <f t="shared" si="46"/>
        <v>AL_B_D</v>
      </c>
      <c r="E922" s="34">
        <v>2021</v>
      </c>
      <c r="F922" s="11" t="s">
        <v>1627</v>
      </c>
      <c r="G922" s="82" t="str">
        <f t="shared" si="47"/>
        <v>D</v>
      </c>
      <c r="H922" s="31" t="s">
        <v>1342</v>
      </c>
      <c r="I922" s="31" t="s">
        <v>1342</v>
      </c>
      <c r="J922" s="82" t="str">
        <f t="shared" si="44"/>
        <v/>
      </c>
      <c r="K922" s="2"/>
      <c r="L922" s="2"/>
      <c r="M922" s="2"/>
      <c r="N922" s="2"/>
      <c r="O922" s="2"/>
      <c r="P922" s="34">
        <v>505</v>
      </c>
      <c r="Q922" s="34" t="s">
        <v>171</v>
      </c>
      <c r="R922" s="34" t="s">
        <v>270</v>
      </c>
      <c r="S922" s="34" t="s">
        <v>158</v>
      </c>
      <c r="T922" s="34" t="s">
        <v>270</v>
      </c>
      <c r="U922" s="34" t="s">
        <v>158</v>
      </c>
      <c r="V922" s="2" t="str">
        <f t="shared" si="45"/>
        <v>('AL_B',NULL,'AL_B_D','2021','09','D','어려움','어려움','N','N','N','N','N','N','505','Y','SYSTEM',NOW(),'SYSTEM',NOW()),</v>
      </c>
    </row>
    <row r="923" spans="1:22" x14ac:dyDescent="0.35">
      <c r="A923" s="34">
        <v>290</v>
      </c>
      <c r="B923" s="34" t="s">
        <v>1822</v>
      </c>
      <c r="C923" s="2"/>
      <c r="D923" s="34" t="s">
        <v>1824</v>
      </c>
      <c r="E923" s="34">
        <v>2021</v>
      </c>
      <c r="F923" s="11" t="s">
        <v>1627</v>
      </c>
      <c r="G923" s="82" t="str">
        <f t="shared" si="47"/>
        <v>01</v>
      </c>
      <c r="H923" s="31" t="s">
        <v>1360</v>
      </c>
      <c r="I923" s="31" t="s">
        <v>1360</v>
      </c>
      <c r="J923" s="82" t="str">
        <f t="shared" si="44"/>
        <v>Y</v>
      </c>
      <c r="K923" s="82" t="s">
        <v>1954</v>
      </c>
      <c r="L923" s="2"/>
      <c r="M923" s="2"/>
      <c r="N923" s="2"/>
      <c r="O923" s="2"/>
      <c r="P923" s="34">
        <v>506</v>
      </c>
      <c r="Q923" s="34" t="s">
        <v>171</v>
      </c>
      <c r="R923" s="34" t="s">
        <v>270</v>
      </c>
      <c r="S923" s="34" t="s">
        <v>158</v>
      </c>
      <c r="T923" s="34" t="s">
        <v>270</v>
      </c>
      <c r="U923" s="34" t="s">
        <v>158</v>
      </c>
      <c r="V923" s="2" t="str">
        <f t="shared" si="45"/>
        <v>('AL_B_B',NULL,'AL_B_B_01','2021','09','01','금속 알루미늄 캔','금속 알루미늄 캔','Y','Y','N','N','N','N','506','Y','SYSTEM',NOW(),'SYSTEM',NOW()),</v>
      </c>
    </row>
    <row r="924" spans="1:22" x14ac:dyDescent="0.35">
      <c r="A924" s="34">
        <v>291</v>
      </c>
      <c r="B924" s="34" t="s">
        <v>1823</v>
      </c>
      <c r="C924" s="2"/>
      <c r="D924" s="34" t="s">
        <v>1825</v>
      </c>
      <c r="E924" s="34">
        <v>2021</v>
      </c>
      <c r="F924" s="11" t="s">
        <v>1627</v>
      </c>
      <c r="G924" s="82" t="str">
        <f t="shared" si="47"/>
        <v>01</v>
      </c>
      <c r="H924" s="31" t="s">
        <v>1664</v>
      </c>
      <c r="I924" s="31" t="s">
        <v>1664</v>
      </c>
      <c r="J924" s="82" t="str">
        <f t="shared" si="44"/>
        <v/>
      </c>
      <c r="K924" s="2"/>
      <c r="L924" s="2"/>
      <c r="M924" s="2"/>
      <c r="N924" s="2"/>
      <c r="O924" s="2"/>
      <c r="P924" s="34">
        <v>507</v>
      </c>
      <c r="Q924" s="34" t="s">
        <v>171</v>
      </c>
      <c r="R924" s="34" t="s">
        <v>270</v>
      </c>
      <c r="S924" s="34" t="s">
        <v>158</v>
      </c>
      <c r="T924" s="34" t="s">
        <v>270</v>
      </c>
      <c r="U924" s="34" t="s">
        <v>158</v>
      </c>
      <c r="V924" s="2" t="str">
        <f t="shared" si="45"/>
        <v>('AL_B_D',NULL,'AL_B_D_01','2021','09','01','알루미늄 이외의 복합재질 구조','알루미늄 이외의 복합재질 구조','N','N','N','N','N','N','507','Y','SYSTEM',NOW(),'SYSTEM',NOW()),</v>
      </c>
    </row>
    <row r="925" spans="1:22" x14ac:dyDescent="0.35">
      <c r="A925" s="34">
        <v>292</v>
      </c>
      <c r="B925" s="34" t="s">
        <v>1801</v>
      </c>
      <c r="C925" s="2"/>
      <c r="D925" s="34" t="str">
        <f t="shared" si="46"/>
        <v>AL_L</v>
      </c>
      <c r="E925" s="34">
        <v>2021</v>
      </c>
      <c r="F925" s="11" t="s">
        <v>1627</v>
      </c>
      <c r="G925" s="82" t="str">
        <f t="shared" si="47"/>
        <v>02</v>
      </c>
      <c r="H925" s="31" t="s">
        <v>1348</v>
      </c>
      <c r="I925" s="31" t="s">
        <v>1348</v>
      </c>
      <c r="J925" s="82" t="str">
        <f t="shared" si="44"/>
        <v/>
      </c>
      <c r="K925" s="2"/>
      <c r="L925" s="2"/>
      <c r="M925" s="2"/>
      <c r="N925" s="2"/>
      <c r="O925" s="2"/>
      <c r="P925" s="34">
        <v>508</v>
      </c>
      <c r="Q925" s="34" t="s">
        <v>171</v>
      </c>
      <c r="R925" s="34" t="s">
        <v>270</v>
      </c>
      <c r="S925" s="34" t="s">
        <v>158</v>
      </c>
      <c r="T925" s="34" t="s">
        <v>270</v>
      </c>
      <c r="U925" s="34" t="s">
        <v>158</v>
      </c>
      <c r="V925" s="2" t="str">
        <f t="shared" si="45"/>
        <v>('AL',NULL,'AL_L','2021','09','02','라벨','라벨','N','N','N','N','N','N','508','Y','SYSTEM',NOW(),'SYSTEM',NOW()),</v>
      </c>
    </row>
    <row r="926" spans="1:22" x14ac:dyDescent="0.35">
      <c r="A926" s="34">
        <v>293</v>
      </c>
      <c r="B926" s="34" t="s">
        <v>1803</v>
      </c>
      <c r="C926" s="2"/>
      <c r="D926" s="34" t="str">
        <f t="shared" si="46"/>
        <v>AL_L_B</v>
      </c>
      <c r="E926" s="34">
        <v>2021</v>
      </c>
      <c r="F926" s="11" t="s">
        <v>1627</v>
      </c>
      <c r="G926" s="82" t="str">
        <f t="shared" si="47"/>
        <v>B</v>
      </c>
      <c r="H926" s="31" t="s">
        <v>1340</v>
      </c>
      <c r="I926" s="31" t="s">
        <v>1340</v>
      </c>
      <c r="J926" s="82" t="str">
        <f t="shared" si="44"/>
        <v/>
      </c>
      <c r="K926" s="2"/>
      <c r="L926" s="2"/>
      <c r="M926" s="2"/>
      <c r="N926" s="2"/>
      <c r="O926" s="2"/>
      <c r="P926" s="34">
        <v>509</v>
      </c>
      <c r="Q926" s="34" t="s">
        <v>171</v>
      </c>
      <c r="R926" s="34" t="s">
        <v>270</v>
      </c>
      <c r="S926" s="34" t="s">
        <v>158</v>
      </c>
      <c r="T926" s="34" t="s">
        <v>270</v>
      </c>
      <c r="U926" s="34" t="s">
        <v>158</v>
      </c>
      <c r="V926" s="2" t="str">
        <f t="shared" si="45"/>
        <v>('AL_L',NULL,'AL_L_B','2021','09','B','우수','우수','N','N','N','N','N','N','509','Y','SYSTEM',NOW(),'SYSTEM',NOW()),</v>
      </c>
    </row>
    <row r="927" spans="1:22" x14ac:dyDescent="0.35">
      <c r="A927" s="34">
        <v>294</v>
      </c>
      <c r="B927" s="34" t="s">
        <v>1803</v>
      </c>
      <c r="C927" s="2"/>
      <c r="D927" s="34" t="str">
        <f t="shared" si="46"/>
        <v>AL_L_C</v>
      </c>
      <c r="E927" s="34">
        <v>2021</v>
      </c>
      <c r="F927" s="11" t="s">
        <v>1627</v>
      </c>
      <c r="G927" s="82" t="str">
        <f t="shared" si="47"/>
        <v>C</v>
      </c>
      <c r="H927" s="31" t="s">
        <v>1344</v>
      </c>
      <c r="I927" s="31" t="s">
        <v>1344</v>
      </c>
      <c r="J927" s="82" t="str">
        <f t="shared" si="44"/>
        <v/>
      </c>
      <c r="K927" s="2"/>
      <c r="L927" s="2"/>
      <c r="M927" s="2"/>
      <c r="N927" s="2"/>
      <c r="O927" s="2"/>
      <c r="P927" s="34">
        <v>510</v>
      </c>
      <c r="Q927" s="34" t="s">
        <v>171</v>
      </c>
      <c r="R927" s="34" t="s">
        <v>270</v>
      </c>
      <c r="S927" s="34" t="s">
        <v>158</v>
      </c>
      <c r="T927" s="34" t="s">
        <v>270</v>
      </c>
      <c r="U927" s="34" t="s">
        <v>158</v>
      </c>
      <c r="V927" s="2" t="str">
        <f t="shared" si="45"/>
        <v>('AL_L',NULL,'AL_L_C','2021','09','C','보통','보통','N','N','N','N','N','N','510','Y','SYSTEM',NOW(),'SYSTEM',NOW()),</v>
      </c>
    </row>
    <row r="928" spans="1:22" x14ac:dyDescent="0.35">
      <c r="A928" s="34">
        <v>295</v>
      </c>
      <c r="B928" s="34" t="s">
        <v>1803</v>
      </c>
      <c r="C928" s="2"/>
      <c r="D928" s="34" t="str">
        <f t="shared" si="46"/>
        <v>AL_L_D</v>
      </c>
      <c r="E928" s="34">
        <v>2021</v>
      </c>
      <c r="F928" s="11" t="s">
        <v>1627</v>
      </c>
      <c r="G928" s="82" t="str">
        <f t="shared" si="47"/>
        <v>D</v>
      </c>
      <c r="H928" s="31" t="s">
        <v>1342</v>
      </c>
      <c r="I928" s="31" t="s">
        <v>1342</v>
      </c>
      <c r="J928" s="82" t="str">
        <f t="shared" si="44"/>
        <v/>
      </c>
      <c r="K928" s="2"/>
      <c r="L928" s="2"/>
      <c r="M928" s="2"/>
      <c r="N928" s="2"/>
      <c r="O928" s="2"/>
      <c r="P928" s="34">
        <v>511</v>
      </c>
      <c r="Q928" s="34" t="s">
        <v>171</v>
      </c>
      <c r="R928" s="34" t="s">
        <v>270</v>
      </c>
      <c r="S928" s="34" t="s">
        <v>158</v>
      </c>
      <c r="T928" s="34" t="s">
        <v>270</v>
      </c>
      <c r="U928" s="34" t="s">
        <v>158</v>
      </c>
      <c r="V928" s="2" t="str">
        <f t="shared" si="45"/>
        <v>('AL_L',NULL,'AL_L_D','2021','09','D','어려움','어려움','N','N','N','N','N','N','511','Y','SYSTEM',NOW(),'SYSTEM',NOW()),</v>
      </c>
    </row>
    <row r="929" spans="1:22" x14ac:dyDescent="0.35">
      <c r="A929" s="34">
        <v>296</v>
      </c>
      <c r="B929" s="34" t="s">
        <v>1826</v>
      </c>
      <c r="C929" s="2"/>
      <c r="D929" s="34" t="s">
        <v>1861</v>
      </c>
      <c r="E929" s="34">
        <v>2021</v>
      </c>
      <c r="F929" s="11" t="s">
        <v>1627</v>
      </c>
      <c r="G929" s="82" t="str">
        <f t="shared" si="47"/>
        <v>01</v>
      </c>
      <c r="H929" s="31" t="s">
        <v>1350</v>
      </c>
      <c r="I929" s="31" t="s">
        <v>1350</v>
      </c>
      <c r="J929" s="82" t="str">
        <f t="shared" si="44"/>
        <v>Y</v>
      </c>
      <c r="K929" s="82" t="s">
        <v>1954</v>
      </c>
      <c r="L929" s="2"/>
      <c r="M929" s="2"/>
      <c r="N929" s="2"/>
      <c r="O929" s="2"/>
      <c r="P929" s="34">
        <v>512</v>
      </c>
      <c r="Q929" s="34" t="s">
        <v>171</v>
      </c>
      <c r="R929" s="34" t="s">
        <v>270</v>
      </c>
      <c r="S929" s="34" t="s">
        <v>158</v>
      </c>
      <c r="T929" s="34" t="s">
        <v>270</v>
      </c>
      <c r="U929" s="34" t="s">
        <v>158</v>
      </c>
      <c r="V929" s="2" t="str">
        <f t="shared" si="45"/>
        <v>('AL_L_B',NULL,'AL_L_B_01','2021','09','01','몸체에 직접 인쇄','몸체에 직접 인쇄','Y','Y','N','N','N','N','512','Y','SYSTEM',NOW(),'SYSTEM',NOW()),</v>
      </c>
    </row>
    <row r="930" spans="1:22" x14ac:dyDescent="0.35">
      <c r="A930" s="34">
        <v>297</v>
      </c>
      <c r="B930" s="34" t="s">
        <v>1826</v>
      </c>
      <c r="C930" s="2"/>
      <c r="D930" s="34" t="s">
        <v>1862</v>
      </c>
      <c r="E930" s="34">
        <v>2021</v>
      </c>
      <c r="F930" s="11" t="s">
        <v>1627</v>
      </c>
      <c r="G930" s="82" t="str">
        <f t="shared" si="47"/>
        <v>02</v>
      </c>
      <c r="H930" s="31" t="s">
        <v>871</v>
      </c>
      <c r="I930" s="31" t="s">
        <v>871</v>
      </c>
      <c r="J930" s="82" t="str">
        <f t="shared" si="44"/>
        <v>Y</v>
      </c>
      <c r="K930" s="2"/>
      <c r="L930" s="2"/>
      <c r="M930" s="2"/>
      <c r="N930" s="2"/>
      <c r="O930" s="2"/>
      <c r="P930" s="34">
        <v>513</v>
      </c>
      <c r="Q930" s="34" t="s">
        <v>171</v>
      </c>
      <c r="R930" s="34" t="s">
        <v>270</v>
      </c>
      <c r="S930" s="34" t="s">
        <v>158</v>
      </c>
      <c r="T930" s="34" t="s">
        <v>270</v>
      </c>
      <c r="U930" s="34" t="s">
        <v>158</v>
      </c>
      <c r="V930" s="2" t="str">
        <f t="shared" si="45"/>
        <v>('AL_L_B',NULL,'AL_L_B_02','2021','09','02','미사용','미사용','Y','N','N','N','N','N','513','Y','SYSTEM',NOW(),'SYSTEM',NOW()),</v>
      </c>
    </row>
    <row r="931" spans="1:22" x14ac:dyDescent="0.35">
      <c r="A931" s="34">
        <v>298</v>
      </c>
      <c r="B931" s="34" t="s">
        <v>1826</v>
      </c>
      <c r="C931" s="2"/>
      <c r="D931" s="34" t="s">
        <v>1863</v>
      </c>
      <c r="E931" s="34">
        <v>2021</v>
      </c>
      <c r="F931" s="11" t="s">
        <v>1627</v>
      </c>
      <c r="G931" s="82" t="str">
        <f t="shared" si="47"/>
        <v>03</v>
      </c>
      <c r="H931" s="31" t="s">
        <v>1665</v>
      </c>
      <c r="I931" s="31" t="s">
        <v>1665</v>
      </c>
      <c r="J931" s="82" t="str">
        <f t="shared" si="44"/>
        <v>Y</v>
      </c>
      <c r="K931" s="82" t="s">
        <v>1954</v>
      </c>
      <c r="L931" s="2"/>
      <c r="M931" s="2"/>
      <c r="N931" s="2"/>
      <c r="O931" s="2"/>
      <c r="P931" s="34">
        <v>514</v>
      </c>
      <c r="Q931" s="34" t="s">
        <v>171</v>
      </c>
      <c r="R931" s="34" t="s">
        <v>270</v>
      </c>
      <c r="S931" s="34" t="s">
        <v>158</v>
      </c>
      <c r="T931" s="34" t="s">
        <v>270</v>
      </c>
      <c r="U931" s="34" t="s">
        <v>158</v>
      </c>
      <c r="V931" s="2" t="str">
        <f t="shared" si="45"/>
        <v>('AL_L_B',NULL,'AL_L_B_03','2021','09','03','몸체와 다른 재질로서 몸체와 분리 가능한 경우','몸체와 다른 재질로서 몸체와 분리 가능한 경우','Y','Y','N','N','N','N','514','Y','SYSTEM',NOW(),'SYSTEM',NOW()),</v>
      </c>
    </row>
    <row r="932" spans="1:22" x14ac:dyDescent="0.35">
      <c r="A932" s="34">
        <v>299</v>
      </c>
      <c r="B932" s="34" t="s">
        <v>1827</v>
      </c>
      <c r="C932" s="2"/>
      <c r="D932" s="34" t="s">
        <v>1864</v>
      </c>
      <c r="E932" s="34">
        <v>2021</v>
      </c>
      <c r="F932" s="11" t="s">
        <v>1627</v>
      </c>
      <c r="G932" s="82" t="str">
        <f t="shared" si="47"/>
        <v>01</v>
      </c>
      <c r="H932" s="31" t="s">
        <v>1352</v>
      </c>
      <c r="I932" s="31" t="s">
        <v>1352</v>
      </c>
      <c r="J932" s="82" t="str">
        <f t="shared" si="44"/>
        <v>Y</v>
      </c>
      <c r="K932" s="82"/>
      <c r="L932" s="2"/>
      <c r="M932" s="2"/>
      <c r="N932" s="2"/>
      <c r="O932" s="2"/>
      <c r="P932" s="34">
        <v>515</v>
      </c>
      <c r="Q932" s="34" t="s">
        <v>171</v>
      </c>
      <c r="R932" s="34" t="s">
        <v>270</v>
      </c>
      <c r="S932" s="34" t="s">
        <v>158</v>
      </c>
      <c r="T932" s="34" t="s">
        <v>270</v>
      </c>
      <c r="U932" s="34" t="s">
        <v>158</v>
      </c>
      <c r="V932" s="2" t="str">
        <f t="shared" si="45"/>
        <v>('AL_L_C',NULL,'AL_L_C_01','2021','09','01','몸체와 동일한 재질','몸체와 동일한 재질','Y','N','N','N','N','N','515','Y','SYSTEM',NOW(),'SYSTEM',NOW()),</v>
      </c>
    </row>
    <row r="933" spans="1:22" x14ac:dyDescent="0.35">
      <c r="A933" s="34">
        <v>300</v>
      </c>
      <c r="B933" s="34" t="s">
        <v>1827</v>
      </c>
      <c r="C933" s="2"/>
      <c r="D933" s="34" t="s">
        <v>1865</v>
      </c>
      <c r="E933" s="34">
        <v>2021</v>
      </c>
      <c r="F933" s="11" t="s">
        <v>1627</v>
      </c>
      <c r="G933" s="82" t="str">
        <f t="shared" si="47"/>
        <v>02</v>
      </c>
      <c r="H933" s="31" t="s">
        <v>1666</v>
      </c>
      <c r="I933" s="31" t="s">
        <v>1666</v>
      </c>
      <c r="J933" s="82" t="str">
        <f t="shared" si="44"/>
        <v>Y</v>
      </c>
      <c r="K933" s="82" t="s">
        <v>1954</v>
      </c>
      <c r="L933" s="2"/>
      <c r="M933" s="2"/>
      <c r="N933" s="2"/>
      <c r="O933" s="2"/>
      <c r="P933" s="34">
        <v>516</v>
      </c>
      <c r="Q933" s="34" t="s">
        <v>171</v>
      </c>
      <c r="R933" s="34" t="s">
        <v>270</v>
      </c>
      <c r="S933" s="34" t="s">
        <v>158</v>
      </c>
      <c r="T933" s="34" t="s">
        <v>270</v>
      </c>
      <c r="U933" s="34" t="s">
        <v>158</v>
      </c>
      <c r="V933" s="2" t="str">
        <f t="shared" si="45"/>
        <v>('AL_L_C',NULL,'AL_L_C_02','2021','09','02','몸체와 다른 재질로서 몸체와 분리가 가능한 경우','몸체와 다른 재질로서 몸체와 분리가 가능한 경우','Y','Y','N','N','N','N','516','Y','SYSTEM',NOW(),'SYSTEM',NOW()),</v>
      </c>
    </row>
    <row r="934" spans="1:22" x14ac:dyDescent="0.35">
      <c r="A934" s="34">
        <v>301</v>
      </c>
      <c r="B934" s="34" t="s">
        <v>1827</v>
      </c>
      <c r="C934" s="2"/>
      <c r="D934" s="34" t="s">
        <v>1866</v>
      </c>
      <c r="E934" s="34">
        <v>2021</v>
      </c>
      <c r="F934" s="11" t="s">
        <v>1627</v>
      </c>
      <c r="G934" s="82" t="str">
        <f t="shared" si="47"/>
        <v>03</v>
      </c>
      <c r="H934" s="31" t="s">
        <v>1667</v>
      </c>
      <c r="I934" s="31" t="s">
        <v>1667</v>
      </c>
      <c r="J934" s="82" t="str">
        <f t="shared" si="44"/>
        <v>Y</v>
      </c>
      <c r="K934" s="82" t="s">
        <v>1954</v>
      </c>
      <c r="L934" s="2"/>
      <c r="M934" s="2"/>
      <c r="N934" s="2"/>
      <c r="O934" s="2"/>
      <c r="P934" s="34">
        <v>517</v>
      </c>
      <c r="Q934" s="34" t="s">
        <v>171</v>
      </c>
      <c r="R934" s="34" t="s">
        <v>270</v>
      </c>
      <c r="S934" s="34" t="s">
        <v>158</v>
      </c>
      <c r="T934" s="34" t="s">
        <v>270</v>
      </c>
      <c r="U934" s="34" t="s">
        <v>158</v>
      </c>
      <c r="V934" s="2" t="str">
        <f t="shared" si="45"/>
        <v>('AL_L_C',NULL,'AL_L_C_03','2021','09','03','소비자로 하여금 해당 라벨을 분리하여 배출하도록 유도하는 문구를 기재하지 않은 경우','소비자로 하여금 해당 라벨을 분리하여 배출하도록 유도하는 문구를 기재하지 않은 경우','Y','Y','N','N','N','N','517','Y','SYSTEM',NOW(),'SYSTEM',NOW()),</v>
      </c>
    </row>
    <row r="935" spans="1:22" x14ac:dyDescent="0.35">
      <c r="A935" s="34">
        <v>302</v>
      </c>
      <c r="B935" s="34" t="s">
        <v>1828</v>
      </c>
      <c r="C935" s="2"/>
      <c r="D935" s="34" t="s">
        <v>1867</v>
      </c>
      <c r="E935" s="34">
        <v>2021</v>
      </c>
      <c r="F935" s="11" t="s">
        <v>1627</v>
      </c>
      <c r="G935" s="82" t="str">
        <f t="shared" si="47"/>
        <v>01</v>
      </c>
      <c r="H935" s="31" t="s">
        <v>1359</v>
      </c>
      <c r="I935" s="31" t="s">
        <v>1359</v>
      </c>
      <c r="J935" s="82" t="str">
        <f t="shared" si="44"/>
        <v/>
      </c>
      <c r="K935" s="2"/>
      <c r="L935" s="2"/>
      <c r="M935" s="2"/>
      <c r="N935" s="2"/>
      <c r="O935" s="2"/>
      <c r="P935" s="34">
        <v>518</v>
      </c>
      <c r="Q935" s="34" t="s">
        <v>171</v>
      </c>
      <c r="R935" s="34" t="s">
        <v>270</v>
      </c>
      <c r="S935" s="34" t="s">
        <v>158</v>
      </c>
      <c r="T935" s="34" t="s">
        <v>270</v>
      </c>
      <c r="U935" s="34" t="s">
        <v>158</v>
      </c>
      <c r="V935" s="2" t="str">
        <f t="shared" si="45"/>
        <v>('AL_L_D',NULL,'AL_L_D_01','2021','09','01','몸체와 다른 재질로서 몸체와 분리가 불가능한 경우','몸체와 다른 재질로서 몸체와 분리가 불가능한 경우','N','N','N','N','N','N','518','Y','SYSTEM',NOW(),'SYSTEM',NOW()),</v>
      </c>
    </row>
    <row r="936" spans="1:22" x14ac:dyDescent="0.35">
      <c r="A936" s="34">
        <v>303</v>
      </c>
      <c r="B936" s="34" t="s">
        <v>1801</v>
      </c>
      <c r="C936" s="2"/>
      <c r="D936" s="34" t="str">
        <f t="shared" si="46"/>
        <v>AL_G</v>
      </c>
      <c r="E936" s="34">
        <v>2021</v>
      </c>
      <c r="F936" s="11" t="s">
        <v>1627</v>
      </c>
      <c r="G936" s="82" t="str">
        <f t="shared" si="47"/>
        <v>03</v>
      </c>
      <c r="H936" s="31" t="s">
        <v>1638</v>
      </c>
      <c r="I936" s="31" t="s">
        <v>1638</v>
      </c>
      <c r="J936" s="82" t="str">
        <f t="shared" si="44"/>
        <v/>
      </c>
      <c r="K936" s="2"/>
      <c r="L936" s="2"/>
      <c r="M936" s="2"/>
      <c r="N936" s="2"/>
      <c r="O936" s="2"/>
      <c r="P936" s="34">
        <v>519</v>
      </c>
      <c r="Q936" s="34" t="s">
        <v>171</v>
      </c>
      <c r="R936" s="34" t="s">
        <v>270</v>
      </c>
      <c r="S936" s="34" t="s">
        <v>158</v>
      </c>
      <c r="T936" s="34" t="s">
        <v>270</v>
      </c>
      <c r="U936" s="34" t="s">
        <v>158</v>
      </c>
      <c r="V936" s="2" t="str">
        <f t="shared" si="45"/>
        <v>('AL',NULL,'AL_G','2021','09','03','마개및잡자재','마개및잡자재','N','N','N','N','N','N','519','Y','SYSTEM',NOW(),'SYSTEM',NOW()),</v>
      </c>
    </row>
    <row r="937" spans="1:22" x14ac:dyDescent="0.35">
      <c r="A937" s="34">
        <v>304</v>
      </c>
      <c r="B937" s="34" t="s">
        <v>1804</v>
      </c>
      <c r="C937" s="2"/>
      <c r="D937" s="34" t="str">
        <f t="shared" si="46"/>
        <v>AL_G_B</v>
      </c>
      <c r="E937" s="34">
        <v>2021</v>
      </c>
      <c r="F937" s="11" t="s">
        <v>1627</v>
      </c>
      <c r="G937" s="82" t="str">
        <f t="shared" si="47"/>
        <v>B</v>
      </c>
      <c r="H937" s="31" t="s">
        <v>1340</v>
      </c>
      <c r="I937" s="31" t="s">
        <v>1340</v>
      </c>
      <c r="J937" s="82" t="str">
        <f t="shared" si="44"/>
        <v/>
      </c>
      <c r="K937" s="2"/>
      <c r="L937" s="2"/>
      <c r="M937" s="2"/>
      <c r="N937" s="2"/>
      <c r="O937" s="2"/>
      <c r="P937" s="34">
        <v>520</v>
      </c>
      <c r="Q937" s="34" t="s">
        <v>171</v>
      </c>
      <c r="R937" s="34" t="s">
        <v>270</v>
      </c>
      <c r="S937" s="34" t="s">
        <v>158</v>
      </c>
      <c r="T937" s="34" t="s">
        <v>270</v>
      </c>
      <c r="U937" s="34" t="s">
        <v>158</v>
      </c>
      <c r="V937" s="2" t="str">
        <f t="shared" si="45"/>
        <v>('AL_G',NULL,'AL_G_B','2021','09','B','우수','우수','N','N','N','N','N','N','520','Y','SYSTEM',NOW(),'SYSTEM',NOW()),</v>
      </c>
    </row>
    <row r="938" spans="1:22" x14ac:dyDescent="0.35">
      <c r="A938" s="34">
        <v>305</v>
      </c>
      <c r="B938" s="34" t="s">
        <v>1804</v>
      </c>
      <c r="C938" s="2"/>
      <c r="D938" s="34" t="str">
        <f t="shared" si="46"/>
        <v>AL_G_C</v>
      </c>
      <c r="E938" s="34">
        <v>2021</v>
      </c>
      <c r="F938" s="11" t="s">
        <v>1627</v>
      </c>
      <c r="G938" s="82" t="str">
        <f t="shared" si="47"/>
        <v>C</v>
      </c>
      <c r="H938" s="31" t="s">
        <v>1344</v>
      </c>
      <c r="I938" s="31" t="s">
        <v>1344</v>
      </c>
      <c r="J938" s="82" t="str">
        <f t="shared" si="44"/>
        <v/>
      </c>
      <c r="K938" s="2"/>
      <c r="L938" s="2"/>
      <c r="M938" s="2"/>
      <c r="N938" s="2"/>
      <c r="O938" s="2"/>
      <c r="P938" s="34">
        <v>521</v>
      </c>
      <c r="Q938" s="34" t="s">
        <v>171</v>
      </c>
      <c r="R938" s="34" t="s">
        <v>270</v>
      </c>
      <c r="S938" s="34" t="s">
        <v>158</v>
      </c>
      <c r="T938" s="34" t="s">
        <v>270</v>
      </c>
      <c r="U938" s="34" t="s">
        <v>158</v>
      </c>
      <c r="V938" s="2" t="str">
        <f t="shared" si="45"/>
        <v>('AL_G',NULL,'AL_G_C','2021','09','C','보통','보통','N','N','N','N','N','N','521','Y','SYSTEM',NOW(),'SYSTEM',NOW()),</v>
      </c>
    </row>
    <row r="939" spans="1:22" x14ac:dyDescent="0.35">
      <c r="A939" s="34">
        <v>306</v>
      </c>
      <c r="B939" s="34" t="s">
        <v>1804</v>
      </c>
      <c r="C939" s="2"/>
      <c r="D939" s="34" t="str">
        <f t="shared" si="46"/>
        <v>AL_G_D</v>
      </c>
      <c r="E939" s="34">
        <v>2021</v>
      </c>
      <c r="F939" s="11" t="s">
        <v>1627</v>
      </c>
      <c r="G939" s="82" t="str">
        <f t="shared" si="47"/>
        <v>D</v>
      </c>
      <c r="H939" s="31" t="s">
        <v>1342</v>
      </c>
      <c r="I939" s="31" t="s">
        <v>1342</v>
      </c>
      <c r="J939" s="82" t="str">
        <f t="shared" si="44"/>
        <v/>
      </c>
      <c r="K939" s="2"/>
      <c r="L939" s="2"/>
      <c r="M939" s="2"/>
      <c r="N939" s="2"/>
      <c r="O939" s="2"/>
      <c r="P939" s="34">
        <v>522</v>
      </c>
      <c r="Q939" s="34" t="s">
        <v>171</v>
      </c>
      <c r="R939" s="34" t="s">
        <v>270</v>
      </c>
      <c r="S939" s="34" t="s">
        <v>158</v>
      </c>
      <c r="T939" s="34" t="s">
        <v>270</v>
      </c>
      <c r="U939" s="34" t="s">
        <v>158</v>
      </c>
      <c r="V939" s="2" t="str">
        <f t="shared" si="45"/>
        <v>('AL_G',NULL,'AL_G_D','2021','09','D','어려움','어려움','N','N','N','N','N','N','522','Y','SYSTEM',NOW(),'SYSTEM',NOW()),</v>
      </c>
    </row>
    <row r="940" spans="1:22" x14ac:dyDescent="0.35">
      <c r="A940" s="34">
        <v>307</v>
      </c>
      <c r="B940" s="34" t="s">
        <v>1829</v>
      </c>
      <c r="C940" s="2"/>
      <c r="D940" s="34" t="s">
        <v>1868</v>
      </c>
      <c r="E940" s="34">
        <v>2021</v>
      </c>
      <c r="F940" s="11" t="s">
        <v>1627</v>
      </c>
      <c r="G940" s="82" t="str">
        <f t="shared" si="47"/>
        <v>01</v>
      </c>
      <c r="H940" s="31" t="s">
        <v>1352</v>
      </c>
      <c r="I940" s="31" t="s">
        <v>1352</v>
      </c>
      <c r="J940" s="82" t="str">
        <f t="shared" si="44"/>
        <v>Y</v>
      </c>
      <c r="K940" s="2"/>
      <c r="L940" s="2"/>
      <c r="M940" s="2"/>
      <c r="N940" s="2"/>
      <c r="O940" s="2"/>
      <c r="P940" s="34">
        <v>523</v>
      </c>
      <c r="Q940" s="34" t="s">
        <v>171</v>
      </c>
      <c r="R940" s="34" t="s">
        <v>270</v>
      </c>
      <c r="S940" s="34" t="s">
        <v>158</v>
      </c>
      <c r="T940" s="34" t="s">
        <v>270</v>
      </c>
      <c r="U940" s="34" t="s">
        <v>158</v>
      </c>
      <c r="V940" s="2" t="str">
        <f t="shared" si="45"/>
        <v>('AL_G_B',NULL,'AL_G_B_01','2021','09','01','몸체와 동일한 재질','몸체와 동일한 재질','Y','N','N','N','N','N','523','Y','SYSTEM',NOW(),'SYSTEM',NOW()),</v>
      </c>
    </row>
    <row r="941" spans="1:22" x14ac:dyDescent="0.35">
      <c r="A941" s="34">
        <v>308</v>
      </c>
      <c r="B941" s="34" t="s">
        <v>1829</v>
      </c>
      <c r="C941" s="2"/>
      <c r="D941" s="34" t="s">
        <v>1869</v>
      </c>
      <c r="E941" s="34">
        <v>2021</v>
      </c>
      <c r="F941" s="11" t="s">
        <v>1627</v>
      </c>
      <c r="G941" s="82" t="str">
        <f t="shared" si="47"/>
        <v>02</v>
      </c>
      <c r="H941" s="31" t="s">
        <v>1666</v>
      </c>
      <c r="I941" s="31" t="s">
        <v>1666</v>
      </c>
      <c r="J941" s="82" t="str">
        <f t="shared" si="44"/>
        <v>Y</v>
      </c>
      <c r="K941" s="82" t="s">
        <v>1954</v>
      </c>
      <c r="L941" s="2"/>
      <c r="M941" s="2"/>
      <c r="N941" s="2"/>
      <c r="O941" s="2"/>
      <c r="P941" s="34">
        <v>524</v>
      </c>
      <c r="Q941" s="34" t="s">
        <v>171</v>
      </c>
      <c r="R941" s="34" t="s">
        <v>270</v>
      </c>
      <c r="S941" s="34" t="s">
        <v>158</v>
      </c>
      <c r="T941" s="34" t="s">
        <v>270</v>
      </c>
      <c r="U941" s="34" t="s">
        <v>158</v>
      </c>
      <c r="V941" s="2" t="str">
        <f t="shared" si="45"/>
        <v>('AL_G_B',NULL,'AL_G_B_02','2021','09','02','몸체와 다른 재질로서 몸체와 분리가 가능한 경우','몸체와 다른 재질로서 몸체와 분리가 가능한 경우','Y','Y','N','N','N','N','524','Y','SYSTEM',NOW(),'SYSTEM',NOW()),</v>
      </c>
    </row>
    <row r="942" spans="1:22" x14ac:dyDescent="0.35">
      <c r="A942" s="34">
        <v>309</v>
      </c>
      <c r="B942" s="34" t="s">
        <v>1830</v>
      </c>
      <c r="C942" s="2"/>
      <c r="D942" s="34" t="s">
        <v>1870</v>
      </c>
      <c r="E942" s="34">
        <v>2021</v>
      </c>
      <c r="F942" s="11" t="s">
        <v>1627</v>
      </c>
      <c r="G942" s="82" t="str">
        <f t="shared" si="47"/>
        <v>01</v>
      </c>
      <c r="H942" s="31" t="s">
        <v>1736</v>
      </c>
      <c r="I942" s="31" t="s">
        <v>1736</v>
      </c>
      <c r="J942" s="82" t="str">
        <f t="shared" si="44"/>
        <v>Y</v>
      </c>
      <c r="K942" s="82" t="s">
        <v>1954</v>
      </c>
      <c r="L942" s="2"/>
      <c r="M942" s="2"/>
      <c r="N942" s="2"/>
      <c r="O942" s="2"/>
      <c r="P942" s="34">
        <v>525</v>
      </c>
      <c r="Q942" s="34" t="s">
        <v>171</v>
      </c>
      <c r="R942" s="34" t="s">
        <v>270</v>
      </c>
      <c r="S942" s="34" t="s">
        <v>158</v>
      </c>
      <c r="T942" s="34" t="s">
        <v>270</v>
      </c>
      <c r="U942" s="34" t="s">
        <v>158</v>
      </c>
      <c r="V942" s="2" t="str">
        <f t="shared" si="45"/>
        <v>('AL_G_C',NULL,'AL_G_C_01','2021','09','01','소비자로 하여금 해당마개 및 잡자재를 분리하여 배출하도록 유도하는 문구를 기재하지 않은 경우','소비자로 하여금 해당마개 및 잡자재를 분리하여 배출하도록 유도하는 문구를 기재하지 않은 경우','Y','Y','N','N','N','N','525','Y','SYSTEM',NOW(),'SYSTEM',NOW()),</v>
      </c>
    </row>
    <row r="943" spans="1:22" x14ac:dyDescent="0.35">
      <c r="A943" s="34">
        <v>310</v>
      </c>
      <c r="B943" s="34" t="s">
        <v>1831</v>
      </c>
      <c r="C943" s="2"/>
      <c r="D943" s="34" t="s">
        <v>1871</v>
      </c>
      <c r="E943" s="34">
        <v>2021</v>
      </c>
      <c r="F943" s="11" t="s">
        <v>1627</v>
      </c>
      <c r="G943" s="82" t="str">
        <f t="shared" si="47"/>
        <v>01</v>
      </c>
      <c r="H943" s="31" t="s">
        <v>1359</v>
      </c>
      <c r="I943" s="31" t="s">
        <v>1359</v>
      </c>
      <c r="J943" s="82" t="str">
        <f t="shared" si="44"/>
        <v/>
      </c>
      <c r="K943" s="2"/>
      <c r="L943" s="2"/>
      <c r="M943" s="2"/>
      <c r="N943" s="2"/>
      <c r="O943" s="2"/>
      <c r="P943" s="34">
        <v>526</v>
      </c>
      <c r="Q943" s="34" t="s">
        <v>171</v>
      </c>
      <c r="R943" s="34" t="s">
        <v>270</v>
      </c>
      <c r="S943" s="34" t="s">
        <v>158</v>
      </c>
      <c r="T943" s="34" t="s">
        <v>270</v>
      </c>
      <c r="U943" s="34" t="s">
        <v>158</v>
      </c>
      <c r="V943" s="2" t="str">
        <f t="shared" si="45"/>
        <v>('AL_G_D',NULL,'AL_G_D_01','2021','09','01','몸체와 다른 재질로서 몸체와 분리가 불가능한 경우','몸체와 다른 재질로서 몸체와 분리가 불가능한 경우','N','N','N','N','N','N','526','Y','SYSTEM',NOW(),'SYSTEM',NOW()),</v>
      </c>
    </row>
    <row r="944" spans="1:22" x14ac:dyDescent="0.35">
      <c r="A944" s="34">
        <v>311</v>
      </c>
      <c r="B944" s="34" t="s">
        <v>868</v>
      </c>
      <c r="C944" s="2"/>
      <c r="D944" s="34" t="str">
        <f t="shared" si="46"/>
        <v>SY</v>
      </c>
      <c r="E944" s="34">
        <v>2021</v>
      </c>
      <c r="F944" s="11" t="s">
        <v>1627</v>
      </c>
      <c r="G944" s="82" t="str">
        <f t="shared" si="47"/>
        <v>05</v>
      </c>
      <c r="H944" s="31" t="s">
        <v>1363</v>
      </c>
      <c r="I944" s="31" t="s">
        <v>1363</v>
      </c>
      <c r="J944" s="82" t="str">
        <f t="shared" si="44"/>
        <v/>
      </c>
      <c r="K944" s="2"/>
      <c r="L944" s="2"/>
      <c r="M944" s="2"/>
      <c r="N944" s="2"/>
      <c r="O944" s="2"/>
      <c r="P944" s="34">
        <v>527</v>
      </c>
      <c r="Q944" s="34" t="s">
        <v>171</v>
      </c>
      <c r="R944" s="34" t="s">
        <v>270</v>
      </c>
      <c r="S944" s="34" t="s">
        <v>158</v>
      </c>
      <c r="T944" s="34" t="s">
        <v>270</v>
      </c>
      <c r="U944" s="34" t="s">
        <v>158</v>
      </c>
      <c r="V944" s="2" t="str">
        <f t="shared" si="45"/>
        <v>('GROUP_ID',NULL,'SY','2021','09','05','일반 발포합성수지 단일·복합재질','일반 발포합성수지 단일·복합재질','N','N','N','N','N','N','527','Y','SYSTEM',NOW(),'SYSTEM',NOW()),</v>
      </c>
    </row>
    <row r="945" spans="1:22" x14ac:dyDescent="0.35">
      <c r="A945" s="34">
        <v>312</v>
      </c>
      <c r="B945" s="34" t="s">
        <v>1805</v>
      </c>
      <c r="C945" s="2"/>
      <c r="D945" s="34" t="str">
        <f t="shared" si="46"/>
        <v>SY_B</v>
      </c>
      <c r="E945" s="34">
        <v>2021</v>
      </c>
      <c r="F945" s="11" t="s">
        <v>1627</v>
      </c>
      <c r="G945" s="82" t="str">
        <f t="shared" si="47"/>
        <v>01</v>
      </c>
      <c r="H945" s="31" t="s">
        <v>1338</v>
      </c>
      <c r="I945" s="31" t="s">
        <v>1338</v>
      </c>
      <c r="J945" s="82" t="str">
        <f t="shared" si="44"/>
        <v/>
      </c>
      <c r="K945" s="2"/>
      <c r="L945" s="2"/>
      <c r="M945" s="2"/>
      <c r="N945" s="2"/>
      <c r="O945" s="2"/>
      <c r="P945" s="34">
        <v>528</v>
      </c>
      <c r="Q945" s="34" t="s">
        <v>171</v>
      </c>
      <c r="R945" s="34" t="s">
        <v>270</v>
      </c>
      <c r="S945" s="34" t="s">
        <v>158</v>
      </c>
      <c r="T945" s="34" t="s">
        <v>270</v>
      </c>
      <c r="U945" s="34" t="s">
        <v>158</v>
      </c>
      <c r="V945" s="2" t="str">
        <f t="shared" si="45"/>
        <v>('SY',NULL,'SY_B','2021','09','01','몸체','몸체','N','N','N','N','N','N','528','Y','SYSTEM',NOW(),'SYSTEM',NOW()),</v>
      </c>
    </row>
    <row r="946" spans="1:22" x14ac:dyDescent="0.35">
      <c r="A946" s="34">
        <v>313</v>
      </c>
      <c r="B946" s="34" t="s">
        <v>1806</v>
      </c>
      <c r="C946" s="2"/>
      <c r="D946" s="34" t="str">
        <f t="shared" si="46"/>
        <v>SY_B_B</v>
      </c>
      <c r="E946" s="34">
        <v>2021</v>
      </c>
      <c r="F946" s="11" t="s">
        <v>1627</v>
      </c>
      <c r="G946" s="82" t="str">
        <f t="shared" si="47"/>
        <v>B</v>
      </c>
      <c r="H946" s="31" t="s">
        <v>1340</v>
      </c>
      <c r="I946" s="31" t="s">
        <v>1340</v>
      </c>
      <c r="J946" s="82" t="str">
        <f t="shared" si="44"/>
        <v/>
      </c>
      <c r="K946" s="2"/>
      <c r="L946" s="2"/>
      <c r="M946" s="2"/>
      <c r="N946" s="2"/>
      <c r="O946" s="2"/>
      <c r="P946" s="34">
        <v>529</v>
      </c>
      <c r="Q946" s="34" t="s">
        <v>171</v>
      </c>
      <c r="R946" s="34" t="s">
        <v>270</v>
      </c>
      <c r="S946" s="34" t="s">
        <v>158</v>
      </c>
      <c r="T946" s="34" t="s">
        <v>270</v>
      </c>
      <c r="U946" s="34" t="s">
        <v>158</v>
      </c>
      <c r="V946" s="2" t="str">
        <f t="shared" si="45"/>
        <v>('SY_B',NULL,'SY_B_B','2021','09','B','우수','우수','N','N','N','N','N','N','529','Y','SYSTEM',NOW(),'SYSTEM',NOW()),</v>
      </c>
    </row>
    <row r="947" spans="1:22" x14ac:dyDescent="0.35">
      <c r="A947" s="34">
        <v>314</v>
      </c>
      <c r="B947" s="34" t="s">
        <v>1806</v>
      </c>
      <c r="C947" s="2"/>
      <c r="D947" s="34" t="str">
        <f t="shared" si="46"/>
        <v>SY_B_C</v>
      </c>
      <c r="E947" s="34">
        <v>2021</v>
      </c>
      <c r="F947" s="11" t="s">
        <v>1627</v>
      </c>
      <c r="G947" s="82" t="str">
        <f t="shared" si="47"/>
        <v>C</v>
      </c>
      <c r="H947" s="31" t="s">
        <v>1344</v>
      </c>
      <c r="I947" s="31" t="s">
        <v>1344</v>
      </c>
      <c r="J947" s="82" t="str">
        <f t="shared" si="44"/>
        <v/>
      </c>
      <c r="K947" s="2"/>
      <c r="L947" s="2"/>
      <c r="M947" s="2"/>
      <c r="N947" s="2"/>
      <c r="O947" s="2"/>
      <c r="P947" s="34">
        <v>530</v>
      </c>
      <c r="Q947" s="34" t="s">
        <v>171</v>
      </c>
      <c r="R947" s="34" t="s">
        <v>270</v>
      </c>
      <c r="S947" s="34" t="s">
        <v>158</v>
      </c>
      <c r="T947" s="34" t="s">
        <v>270</v>
      </c>
      <c r="U947" s="34" t="s">
        <v>158</v>
      </c>
      <c r="V947" s="2" t="str">
        <f t="shared" si="45"/>
        <v>('SY_B',NULL,'SY_B_C','2021','09','C','보통','보통','N','N','N','N','N','N','530','Y','SYSTEM',NOW(),'SYSTEM',NOW()),</v>
      </c>
    </row>
    <row r="948" spans="1:22" x14ac:dyDescent="0.35">
      <c r="A948" s="34">
        <v>315</v>
      </c>
      <c r="B948" s="34" t="s">
        <v>1806</v>
      </c>
      <c r="C948" s="2"/>
      <c r="D948" s="34" t="str">
        <f t="shared" si="46"/>
        <v>SY_B_D</v>
      </c>
      <c r="E948" s="34">
        <v>2021</v>
      </c>
      <c r="F948" s="11" t="s">
        <v>1627</v>
      </c>
      <c r="G948" s="82" t="str">
        <f t="shared" si="47"/>
        <v>D</v>
      </c>
      <c r="H948" s="31" t="s">
        <v>1342</v>
      </c>
      <c r="I948" s="31" t="s">
        <v>1342</v>
      </c>
      <c r="J948" s="82" t="str">
        <f t="shared" si="44"/>
        <v/>
      </c>
      <c r="K948" s="2"/>
      <c r="L948" s="2"/>
      <c r="M948" s="2"/>
      <c r="N948" s="2"/>
      <c r="O948" s="2"/>
      <c r="P948" s="34">
        <v>531</v>
      </c>
      <c r="Q948" s="34" t="s">
        <v>171</v>
      </c>
      <c r="R948" s="34" t="s">
        <v>270</v>
      </c>
      <c r="S948" s="34" t="s">
        <v>158</v>
      </c>
      <c r="T948" s="34" t="s">
        <v>270</v>
      </c>
      <c r="U948" s="34" t="s">
        <v>158</v>
      </c>
      <c r="V948" s="2" t="str">
        <f t="shared" si="45"/>
        <v>('SY_B',NULL,'SY_B_D','2021','09','D','어려움','어려움','N','N','N','N','N','N','531','Y','SYSTEM',NOW(),'SYSTEM',NOW()),</v>
      </c>
    </row>
    <row r="949" spans="1:22" x14ac:dyDescent="0.35">
      <c r="A949" s="34">
        <v>316</v>
      </c>
      <c r="B949" s="34" t="s">
        <v>1832</v>
      </c>
      <c r="C949" s="2"/>
      <c r="D949" s="34" t="s">
        <v>1872</v>
      </c>
      <c r="E949" s="34">
        <v>2021</v>
      </c>
      <c r="F949" s="11" t="s">
        <v>1627</v>
      </c>
      <c r="G949" s="82" t="str">
        <f t="shared" si="47"/>
        <v>01</v>
      </c>
      <c r="H949" s="31" t="s">
        <v>1668</v>
      </c>
      <c r="I949" s="31" t="s">
        <v>1668</v>
      </c>
      <c r="J949" s="82" t="str">
        <f t="shared" si="44"/>
        <v>Y</v>
      </c>
      <c r="K949" s="82" t="s">
        <v>1954</v>
      </c>
      <c r="L949" s="2"/>
      <c r="M949" s="2"/>
      <c r="N949" s="2"/>
      <c r="O949" s="2"/>
      <c r="P949" s="34">
        <v>532</v>
      </c>
      <c r="Q949" s="34" t="s">
        <v>171</v>
      </c>
      <c r="R949" s="34" t="s">
        <v>270</v>
      </c>
      <c r="S949" s="34" t="s">
        <v>158</v>
      </c>
      <c r="T949" s="34" t="s">
        <v>270</v>
      </c>
      <c r="U949" s="34" t="s">
        <v>158</v>
      </c>
      <c r="V949" s="2" t="str">
        <f t="shared" si="45"/>
        <v>('SY_B_B',NULL,'SY_B_B_01','2021','09','01','백색 EPS','백색 EPS','Y','Y','N','N','N','N','532','Y','SYSTEM',NOW(),'SYSTEM',NOW()),</v>
      </c>
    </row>
    <row r="950" spans="1:22" x14ac:dyDescent="0.35">
      <c r="A950" s="34">
        <v>317</v>
      </c>
      <c r="B950" s="34" t="s">
        <v>1832</v>
      </c>
      <c r="C950" s="2"/>
      <c r="D950" s="34" t="s">
        <v>1873</v>
      </c>
      <c r="E950" s="34">
        <v>2021</v>
      </c>
      <c r="F950" s="11" t="s">
        <v>1627</v>
      </c>
      <c r="G950" s="82" t="str">
        <f t="shared" si="47"/>
        <v>02</v>
      </c>
      <c r="H950" s="31" t="s">
        <v>1366</v>
      </c>
      <c r="I950" s="31" t="s">
        <v>1366</v>
      </c>
      <c r="J950" s="82" t="str">
        <f t="shared" si="44"/>
        <v>Y</v>
      </c>
      <c r="K950" s="82" t="s">
        <v>1954</v>
      </c>
      <c r="L950" s="2"/>
      <c r="M950" s="2"/>
      <c r="N950" s="2"/>
      <c r="O950" s="2"/>
      <c r="P950" s="34">
        <v>533</v>
      </c>
      <c r="Q950" s="34" t="s">
        <v>171</v>
      </c>
      <c r="R950" s="34" t="s">
        <v>270</v>
      </c>
      <c r="S950" s="34" t="s">
        <v>158</v>
      </c>
      <c r="T950" s="34" t="s">
        <v>270</v>
      </c>
      <c r="U950" s="34" t="s">
        <v>158</v>
      </c>
      <c r="V950" s="2" t="str">
        <f t="shared" si="45"/>
        <v>('SY_B_B',NULL,'SY_B_B_02','2021','09','02','백색 EPE','백색 EPE','Y','Y','N','N','N','N','533','Y','SYSTEM',NOW(),'SYSTEM',NOW()),</v>
      </c>
    </row>
    <row r="951" spans="1:22" x14ac:dyDescent="0.35">
      <c r="A951" s="34">
        <v>318</v>
      </c>
      <c r="B951" s="34" t="s">
        <v>1832</v>
      </c>
      <c r="C951" s="2"/>
      <c r="D951" s="34" t="s">
        <v>1874</v>
      </c>
      <c r="E951" s="34">
        <v>2021</v>
      </c>
      <c r="F951" s="11" t="s">
        <v>1627</v>
      </c>
      <c r="G951" s="82" t="str">
        <f t="shared" si="47"/>
        <v>03</v>
      </c>
      <c r="H951" s="31" t="s">
        <v>1367</v>
      </c>
      <c r="I951" s="31" t="s">
        <v>1367</v>
      </c>
      <c r="J951" s="82" t="str">
        <f t="shared" si="44"/>
        <v>Y</v>
      </c>
      <c r="K951" s="82" t="s">
        <v>1954</v>
      </c>
      <c r="L951" s="2"/>
      <c r="M951" s="2"/>
      <c r="N951" s="2"/>
      <c r="O951" s="2"/>
      <c r="P951" s="34">
        <v>534</v>
      </c>
      <c r="Q951" s="34" t="s">
        <v>171</v>
      </c>
      <c r="R951" s="34" t="s">
        <v>270</v>
      </c>
      <c r="S951" s="34" t="s">
        <v>158</v>
      </c>
      <c r="T951" s="34" t="s">
        <v>270</v>
      </c>
      <c r="U951" s="34" t="s">
        <v>158</v>
      </c>
      <c r="V951" s="2" t="str">
        <f t="shared" si="45"/>
        <v>('SY_B_B',NULL,'SY_B_B_03','2021','09','03','백색 EPP','백색 EPP','Y','Y','N','N','N','N','534','Y','SYSTEM',NOW(),'SYSTEM',NOW()),</v>
      </c>
    </row>
    <row r="952" spans="1:22" x14ac:dyDescent="0.35">
      <c r="A952" s="34">
        <v>319</v>
      </c>
      <c r="B952" s="34" t="s">
        <v>1832</v>
      </c>
      <c r="C952" s="2"/>
      <c r="D952" s="34" t="s">
        <v>1875</v>
      </c>
      <c r="E952" s="34">
        <v>2021</v>
      </c>
      <c r="F952" s="11" t="s">
        <v>1627</v>
      </c>
      <c r="G952" s="82" t="str">
        <f t="shared" si="47"/>
        <v>04</v>
      </c>
      <c r="H952" s="31" t="s">
        <v>1368</v>
      </c>
      <c r="I952" s="31" t="s">
        <v>1368</v>
      </c>
      <c r="J952" s="82" t="str">
        <f t="shared" si="44"/>
        <v>Y</v>
      </c>
      <c r="K952" s="82" t="s">
        <v>1954</v>
      </c>
      <c r="L952" s="2"/>
      <c r="M952" s="2"/>
      <c r="N952" s="2"/>
      <c r="O952" s="2"/>
      <c r="P952" s="34">
        <v>535</v>
      </c>
      <c r="Q952" s="34" t="s">
        <v>171</v>
      </c>
      <c r="R952" s="34" t="s">
        <v>270</v>
      </c>
      <c r="S952" s="34" t="s">
        <v>158</v>
      </c>
      <c r="T952" s="34" t="s">
        <v>270</v>
      </c>
      <c r="U952" s="34" t="s">
        <v>158</v>
      </c>
      <c r="V952" s="2" t="str">
        <f t="shared" si="45"/>
        <v>('SY_B_B',NULL,'SY_B_B_04','2021','09','04','기타 단일재질 백색','기타 단일재질 백색','Y','Y','N','N','N','N','535','Y','SYSTEM',NOW(),'SYSTEM',NOW()),</v>
      </c>
    </row>
    <row r="953" spans="1:22" x14ac:dyDescent="0.35">
      <c r="A953" s="34">
        <v>320</v>
      </c>
      <c r="B953" s="34" t="s">
        <v>1833</v>
      </c>
      <c r="C953" s="2"/>
      <c r="D953" s="34" t="s">
        <v>1876</v>
      </c>
      <c r="E953" s="34">
        <v>2021</v>
      </c>
      <c r="F953" s="11" t="s">
        <v>1627</v>
      </c>
      <c r="G953" s="82" t="str">
        <f t="shared" si="47"/>
        <v>01</v>
      </c>
      <c r="H953" s="31" t="s">
        <v>1369</v>
      </c>
      <c r="I953" s="31" t="s">
        <v>1369</v>
      </c>
      <c r="J953" s="82" t="str">
        <f t="shared" si="44"/>
        <v>Y</v>
      </c>
      <c r="K953" s="2"/>
      <c r="L953" s="2"/>
      <c r="M953" s="2"/>
      <c r="N953" s="2"/>
      <c r="O953" s="2"/>
      <c r="P953" s="34">
        <v>536</v>
      </c>
      <c r="Q953" s="34" t="s">
        <v>171</v>
      </c>
      <c r="R953" s="34" t="s">
        <v>270</v>
      </c>
      <c r="S953" s="34" t="s">
        <v>158</v>
      </c>
      <c r="T953" s="34" t="s">
        <v>270</v>
      </c>
      <c r="U953" s="34" t="s">
        <v>158</v>
      </c>
      <c r="V953" s="2" t="str">
        <f t="shared" si="45"/>
        <v>('SY_B_C',NULL,'SY_B_C_01','2021','09','01','검은색 EPE','검은색 EPE','Y','N','N','N','N','N','536','Y','SYSTEM',NOW(),'SYSTEM',NOW()),</v>
      </c>
    </row>
    <row r="954" spans="1:22" x14ac:dyDescent="0.35">
      <c r="A954" s="34">
        <v>321</v>
      </c>
      <c r="B954" s="34" t="s">
        <v>1833</v>
      </c>
      <c r="C954" s="2"/>
      <c r="D954" s="34" t="s">
        <v>1877</v>
      </c>
      <c r="E954" s="34">
        <v>2021</v>
      </c>
      <c r="F954" s="11" t="s">
        <v>1627</v>
      </c>
      <c r="G954" s="82" t="str">
        <f t="shared" si="47"/>
        <v>02</v>
      </c>
      <c r="H954" s="31" t="s">
        <v>1370</v>
      </c>
      <c r="I954" s="31" t="s">
        <v>1370</v>
      </c>
      <c r="J954" s="82" t="str">
        <f t="shared" si="44"/>
        <v>Y</v>
      </c>
      <c r="K954" s="2"/>
      <c r="L954" s="2"/>
      <c r="M954" s="2"/>
      <c r="N954" s="2"/>
      <c r="O954" s="2"/>
      <c r="P954" s="34">
        <v>537</v>
      </c>
      <c r="Q954" s="34" t="s">
        <v>171</v>
      </c>
      <c r="R954" s="34" t="s">
        <v>270</v>
      </c>
      <c r="S954" s="34" t="s">
        <v>158</v>
      </c>
      <c r="T954" s="34" t="s">
        <v>270</v>
      </c>
      <c r="U954" s="34" t="s">
        <v>158</v>
      </c>
      <c r="V954" s="2" t="str">
        <f t="shared" si="45"/>
        <v>('SY_B_C',NULL,'SY_B_C_02','2021','09','02','검은색 EPP','검은색 EPP','Y','N','N','N','N','N','537','Y','SYSTEM',NOW(),'SYSTEM',NOW()),</v>
      </c>
    </row>
    <row r="955" spans="1:22" x14ac:dyDescent="0.35">
      <c r="A955" s="34">
        <v>322</v>
      </c>
      <c r="B955" s="34" t="s">
        <v>1833</v>
      </c>
      <c r="C955" s="2"/>
      <c r="D955" s="34" t="s">
        <v>1878</v>
      </c>
      <c r="E955" s="34">
        <v>2021</v>
      </c>
      <c r="F955" s="11" t="s">
        <v>1627</v>
      </c>
      <c r="G955" s="82" t="str">
        <f t="shared" si="47"/>
        <v>03</v>
      </c>
      <c r="H955" s="31" t="s">
        <v>1669</v>
      </c>
      <c r="I955" s="31" t="s">
        <v>1669</v>
      </c>
      <c r="J955" s="82" t="str">
        <f t="shared" ref="J955:J1018" si="48">IF(ISNUMBER(SEARCH("_D_",D955))=FALSE,IF(LEN(D955)-LEN(SUBSTITUTE(D955,"_",""))=3,"Y",""),"")</f>
        <v>Y</v>
      </c>
      <c r="K955" s="82" t="s">
        <v>1954</v>
      </c>
      <c r="L955" s="2"/>
      <c r="M955" s="2"/>
      <c r="N955" s="2"/>
      <c r="O955" s="2"/>
      <c r="P955" s="34">
        <v>538</v>
      </c>
      <c r="Q955" s="34" t="s">
        <v>171</v>
      </c>
      <c r="R955" s="34" t="s">
        <v>270</v>
      </c>
      <c r="S955" s="34" t="s">
        <v>158</v>
      </c>
      <c r="T955" s="34" t="s">
        <v>270</v>
      </c>
      <c r="U955" s="34" t="s">
        <v>158</v>
      </c>
      <c r="V955" s="2" t="str">
        <f t="shared" ref="V955:V1018" si="49">"('"&amp;B955&amp;"',"&amp;IF(C955="","NULL","'"&amp;C955&amp;"'")&amp;",'"&amp;D955&amp;"','"&amp;E955&amp;"','"&amp;F955&amp;"',"&amp;IF(G955="","NULL","'"&amp;G955&amp;"'")&amp;","&amp;IF(H955="","NULL","'"&amp;H955&amp;"'")&amp;","&amp;IF(I955="","NULL","'"&amp;I955&amp;"'")&amp;","&amp;IF(J955="","'N'","'"&amp;J955&amp;"'")&amp;","&amp;IF(K955="","'N'","'"&amp;K955&amp;"'")&amp;","&amp;IF(L955="","'N'","'"&amp;L955&amp;"'")&amp;","&amp;IF(M955="","'N'","'"&amp;M955&amp;"'")&amp;","&amp;IF(N955="","'N'",""&amp;N955&amp;"'")&amp;","&amp;IF(O955="","'N'",""&amp;O955&amp;"'")&amp;","&amp;IF(P955="","0","'"&amp;P955&amp;"'")&amp;",'"&amp;Q955&amp;"','"&amp;R955&amp;"',"&amp;S955&amp;",'"&amp;T955&amp;"',"&amp;U955&amp;IF(A956="",");","),")</f>
        <v>('SY_B_C',NULL,'SY_B_C_03','2021','09','03','복합재질 구조로서 발포합성수지와 기타 재질의 분리가 가능한 경우','복합재질 구조로서 발포합성수지와 기타 재질의 분리가 가능한 경우','Y','Y','N','N','N','N','538','Y','SYSTEM',NOW(),'SYSTEM',NOW()),</v>
      </c>
    </row>
    <row r="956" spans="1:22" x14ac:dyDescent="0.35">
      <c r="A956" s="34">
        <v>323</v>
      </c>
      <c r="B956" s="34" t="s">
        <v>1834</v>
      </c>
      <c r="C956" s="2"/>
      <c r="D956" s="34" t="s">
        <v>1879</v>
      </c>
      <c r="E956" s="34">
        <v>2021</v>
      </c>
      <c r="F956" s="11" t="s">
        <v>1627</v>
      </c>
      <c r="G956" s="82" t="str">
        <f t="shared" si="47"/>
        <v>01</v>
      </c>
      <c r="H956" s="31" t="s">
        <v>1670</v>
      </c>
      <c r="I956" s="31" t="s">
        <v>1670</v>
      </c>
      <c r="J956" s="82" t="str">
        <f t="shared" si="48"/>
        <v/>
      </c>
      <c r="K956" s="2"/>
      <c r="L956" s="2"/>
      <c r="M956" s="2"/>
      <c r="N956" s="2"/>
      <c r="O956" s="2"/>
      <c r="P956" s="34">
        <v>539</v>
      </c>
      <c r="Q956" s="34" t="s">
        <v>171</v>
      </c>
      <c r="R956" s="34" t="s">
        <v>270</v>
      </c>
      <c r="S956" s="34" t="s">
        <v>158</v>
      </c>
      <c r="T956" s="34" t="s">
        <v>270</v>
      </c>
      <c r="U956" s="34" t="s">
        <v>158</v>
      </c>
      <c r="V956" s="2" t="str">
        <f t="shared" si="49"/>
        <v>('SY_B_D',NULL,'SY_B_D_01','2021','09','01','복합재질 구조로서 발포합성수지와 기타 재질의 분리가 불가능한 경우','복합재질 구조로서 발포합성수지와 기타 재질의 분리가 불가능한 경우','N','N','N','N','N','N','539','Y','SYSTEM',NOW(),'SYSTEM',NOW()),</v>
      </c>
    </row>
    <row r="957" spans="1:22" x14ac:dyDescent="0.35">
      <c r="A957" s="34">
        <v>324</v>
      </c>
      <c r="B957" s="34" t="s">
        <v>1834</v>
      </c>
      <c r="C957" s="2"/>
      <c r="D957" s="34" t="s">
        <v>1880</v>
      </c>
      <c r="E957" s="34">
        <v>2021</v>
      </c>
      <c r="F957" s="11" t="s">
        <v>1627</v>
      </c>
      <c r="G957" s="82" t="str">
        <f t="shared" si="47"/>
        <v>02</v>
      </c>
      <c r="H957" s="31" t="s">
        <v>1671</v>
      </c>
      <c r="I957" s="31" t="s">
        <v>1671</v>
      </c>
      <c r="J957" s="82" t="str">
        <f t="shared" si="48"/>
        <v/>
      </c>
      <c r="K957" s="2"/>
      <c r="L957" s="2"/>
      <c r="M957" s="2"/>
      <c r="N957" s="2"/>
      <c r="O957" s="2"/>
      <c r="P957" s="34">
        <v>540</v>
      </c>
      <c r="Q957" s="34" t="s">
        <v>171</v>
      </c>
      <c r="R957" s="34" t="s">
        <v>270</v>
      </c>
      <c r="S957" s="34" t="s">
        <v>158</v>
      </c>
      <c r="T957" s="34" t="s">
        <v>270</v>
      </c>
      <c r="U957" s="34" t="s">
        <v>158</v>
      </c>
      <c r="V957" s="2" t="str">
        <f t="shared" si="49"/>
        <v>('SY_B_D',NULL,'SY_B_D_02','2021','09','02','백색 이외의 색상','백색 이외의 색상','N','N','N','N','N','N','540','Y','SYSTEM',NOW(),'SYSTEM',NOW()),</v>
      </c>
    </row>
    <row r="958" spans="1:22" x14ac:dyDescent="0.35">
      <c r="A958" s="34">
        <v>325</v>
      </c>
      <c r="B958" s="34" t="s">
        <v>1805</v>
      </c>
      <c r="C958" s="2"/>
      <c r="D958" s="34" t="str">
        <f t="shared" si="46"/>
        <v>SY_S</v>
      </c>
      <c r="E958" s="34">
        <v>2021</v>
      </c>
      <c r="F958" s="11" t="s">
        <v>1627</v>
      </c>
      <c r="G958" s="82" t="str">
        <f t="shared" si="47"/>
        <v>04</v>
      </c>
      <c r="H958" s="31" t="s">
        <v>1374</v>
      </c>
      <c r="I958" s="31" t="s">
        <v>1374</v>
      </c>
      <c r="J958" s="82" t="str">
        <f t="shared" si="48"/>
        <v/>
      </c>
      <c r="K958" s="2"/>
      <c r="L958" s="2"/>
      <c r="M958" s="2"/>
      <c r="N958" s="2"/>
      <c r="O958" s="2"/>
      <c r="P958" s="34">
        <v>541</v>
      </c>
      <c r="Q958" s="34" t="s">
        <v>171</v>
      </c>
      <c r="R958" s="34" t="s">
        <v>270</v>
      </c>
      <c r="S958" s="34" t="s">
        <v>158</v>
      </c>
      <c r="T958" s="34" t="s">
        <v>270</v>
      </c>
      <c r="U958" s="34" t="s">
        <v>158</v>
      </c>
      <c r="V958" s="2" t="str">
        <f t="shared" si="49"/>
        <v>('SY',NULL,'SY_S','2021','09','04','라벨, 마개및잡자재','라벨, 마개및잡자재','N','N','N','N','N','N','541','Y','SYSTEM',NOW(),'SYSTEM',NOW()),</v>
      </c>
    </row>
    <row r="959" spans="1:22" x14ac:dyDescent="0.35">
      <c r="A959" s="34">
        <v>326</v>
      </c>
      <c r="B959" s="34" t="s">
        <v>1807</v>
      </c>
      <c r="C959" s="2"/>
      <c r="D959" s="34" t="str">
        <f t="shared" si="46"/>
        <v>SY_S_B</v>
      </c>
      <c r="E959" s="34">
        <v>2021</v>
      </c>
      <c r="F959" s="11" t="s">
        <v>1627</v>
      </c>
      <c r="G959" s="82" t="str">
        <f t="shared" si="47"/>
        <v>B</v>
      </c>
      <c r="H959" s="31" t="s">
        <v>1340</v>
      </c>
      <c r="I959" s="31" t="s">
        <v>1340</v>
      </c>
      <c r="J959" s="82" t="str">
        <f t="shared" si="48"/>
        <v/>
      </c>
      <c r="K959" s="2"/>
      <c r="L959" s="2"/>
      <c r="M959" s="2"/>
      <c r="N959" s="2"/>
      <c r="O959" s="2"/>
      <c r="P959" s="34">
        <v>542</v>
      </c>
      <c r="Q959" s="34" t="s">
        <v>171</v>
      </c>
      <c r="R959" s="34" t="s">
        <v>270</v>
      </c>
      <c r="S959" s="34" t="s">
        <v>158</v>
      </c>
      <c r="T959" s="34" t="s">
        <v>270</v>
      </c>
      <c r="U959" s="34" t="s">
        <v>158</v>
      </c>
      <c r="V959" s="2" t="str">
        <f t="shared" si="49"/>
        <v>('SY_S',NULL,'SY_S_B','2021','09','B','우수','우수','N','N','N','N','N','N','542','Y','SYSTEM',NOW(),'SYSTEM',NOW()),</v>
      </c>
    </row>
    <row r="960" spans="1:22" x14ac:dyDescent="0.35">
      <c r="A960" s="34">
        <v>327</v>
      </c>
      <c r="B960" s="34" t="s">
        <v>1807</v>
      </c>
      <c r="C960" s="2"/>
      <c r="D960" s="34" t="str">
        <f t="shared" si="46"/>
        <v>SY_S_C</v>
      </c>
      <c r="E960" s="34">
        <v>2021</v>
      </c>
      <c r="F960" s="11" t="s">
        <v>1627</v>
      </c>
      <c r="G960" s="82" t="str">
        <f t="shared" si="47"/>
        <v>C</v>
      </c>
      <c r="H960" s="31" t="s">
        <v>1344</v>
      </c>
      <c r="I960" s="31" t="s">
        <v>1344</v>
      </c>
      <c r="J960" s="82" t="str">
        <f t="shared" si="48"/>
        <v/>
      </c>
      <c r="K960" s="2"/>
      <c r="L960" s="2"/>
      <c r="M960" s="2"/>
      <c r="N960" s="2"/>
      <c r="O960" s="2"/>
      <c r="P960" s="34">
        <v>543</v>
      </c>
      <c r="Q960" s="34" t="s">
        <v>171</v>
      </c>
      <c r="R960" s="34" t="s">
        <v>270</v>
      </c>
      <c r="S960" s="34" t="s">
        <v>158</v>
      </c>
      <c r="T960" s="34" t="s">
        <v>270</v>
      </c>
      <c r="U960" s="34" t="s">
        <v>158</v>
      </c>
      <c r="V960" s="2" t="str">
        <f t="shared" si="49"/>
        <v>('SY_S',NULL,'SY_S_C','2021','09','C','보통','보통','N','N','N','N','N','N','543','Y','SYSTEM',NOW(),'SYSTEM',NOW()),</v>
      </c>
    </row>
    <row r="961" spans="1:22" x14ac:dyDescent="0.35">
      <c r="A961" s="34">
        <v>328</v>
      </c>
      <c r="B961" s="34" t="s">
        <v>1807</v>
      </c>
      <c r="C961" s="2"/>
      <c r="D961" s="34" t="str">
        <f t="shared" si="46"/>
        <v>SY_S_D</v>
      </c>
      <c r="E961" s="34">
        <v>2021</v>
      </c>
      <c r="F961" s="11" t="s">
        <v>1627</v>
      </c>
      <c r="G961" s="82" t="str">
        <f t="shared" si="47"/>
        <v>D</v>
      </c>
      <c r="H961" s="31" t="s">
        <v>1342</v>
      </c>
      <c r="I961" s="31" t="s">
        <v>1342</v>
      </c>
      <c r="J961" s="82" t="str">
        <f t="shared" si="48"/>
        <v/>
      </c>
      <c r="K961" s="2"/>
      <c r="L961" s="2"/>
      <c r="M961" s="2"/>
      <c r="N961" s="2"/>
      <c r="O961" s="2"/>
      <c r="P961" s="34">
        <v>544</v>
      </c>
      <c r="Q961" s="34" t="s">
        <v>171</v>
      </c>
      <c r="R961" s="34" t="s">
        <v>270</v>
      </c>
      <c r="S961" s="34" t="s">
        <v>158</v>
      </c>
      <c r="T961" s="34" t="s">
        <v>270</v>
      </c>
      <c r="U961" s="34" t="s">
        <v>158</v>
      </c>
      <c r="V961" s="2" t="str">
        <f t="shared" si="49"/>
        <v>('SY_S',NULL,'SY_S_D','2021','09','D','어려움','어려움','N','N','N','N','N','N','544','Y','SYSTEM',NOW(),'SYSTEM',NOW()),</v>
      </c>
    </row>
    <row r="962" spans="1:22" x14ac:dyDescent="0.35">
      <c r="A962" s="34">
        <v>329</v>
      </c>
      <c r="B962" s="34" t="s">
        <v>1835</v>
      </c>
      <c r="C962" s="2"/>
      <c r="D962" s="34" t="s">
        <v>1881</v>
      </c>
      <c r="E962" s="34">
        <v>2021</v>
      </c>
      <c r="F962" s="11" t="s">
        <v>1627</v>
      </c>
      <c r="G962" s="82" t="str">
        <f t="shared" si="47"/>
        <v>01</v>
      </c>
      <c r="H962" s="31" t="s">
        <v>871</v>
      </c>
      <c r="I962" s="31" t="s">
        <v>871</v>
      </c>
      <c r="J962" s="82" t="str">
        <f t="shared" si="48"/>
        <v>Y</v>
      </c>
      <c r="K962" s="2"/>
      <c r="L962" s="2"/>
      <c r="M962" s="2"/>
      <c r="N962" s="2"/>
      <c r="O962" s="2"/>
      <c r="P962" s="34">
        <v>545</v>
      </c>
      <c r="Q962" s="34" t="s">
        <v>171</v>
      </c>
      <c r="R962" s="34" t="s">
        <v>270</v>
      </c>
      <c r="S962" s="34" t="s">
        <v>158</v>
      </c>
      <c r="T962" s="34" t="s">
        <v>270</v>
      </c>
      <c r="U962" s="34" t="s">
        <v>158</v>
      </c>
      <c r="V962" s="2" t="str">
        <f t="shared" si="49"/>
        <v>('SY_S_B',NULL,'SY_S_B_01','2021','09','01','미사용','미사용','Y','N','N','N','N','N','545','Y','SYSTEM',NOW(),'SYSTEM',NOW()),</v>
      </c>
    </row>
    <row r="963" spans="1:22" x14ac:dyDescent="0.35">
      <c r="A963" s="34">
        <v>330</v>
      </c>
      <c r="B963" s="34" t="s">
        <v>1835</v>
      </c>
      <c r="C963" s="2"/>
      <c r="D963" s="34" t="s">
        <v>1882</v>
      </c>
      <c r="E963" s="34">
        <v>2021</v>
      </c>
      <c r="F963" s="11" t="s">
        <v>1627</v>
      </c>
      <c r="G963" s="82" t="str">
        <f t="shared" si="47"/>
        <v>02</v>
      </c>
      <c r="H963" s="31" t="s">
        <v>1352</v>
      </c>
      <c r="I963" s="31" t="s">
        <v>1352</v>
      </c>
      <c r="J963" s="82" t="str">
        <f t="shared" si="48"/>
        <v>Y</v>
      </c>
      <c r="K963" s="2"/>
      <c r="L963" s="2"/>
      <c r="M963" s="2"/>
      <c r="N963" s="2"/>
      <c r="O963" s="2"/>
      <c r="P963" s="34">
        <v>546</v>
      </c>
      <c r="Q963" s="34" t="s">
        <v>171</v>
      </c>
      <c r="R963" s="34" t="s">
        <v>270</v>
      </c>
      <c r="S963" s="34" t="s">
        <v>158</v>
      </c>
      <c r="T963" s="34" t="s">
        <v>270</v>
      </c>
      <c r="U963" s="34" t="s">
        <v>158</v>
      </c>
      <c r="V963" s="2" t="str">
        <f t="shared" si="49"/>
        <v>('SY_S_B',NULL,'SY_S_B_02','2021','09','02','몸체와 동일한 재질','몸체와 동일한 재질','Y','N','N','N','N','N','546','Y','SYSTEM',NOW(),'SYSTEM',NOW()),</v>
      </c>
    </row>
    <row r="964" spans="1:22" x14ac:dyDescent="0.35">
      <c r="A964" s="34">
        <v>331</v>
      </c>
      <c r="B964" s="34" t="s">
        <v>1835</v>
      </c>
      <c r="C964" s="2"/>
      <c r="D964" s="34" t="s">
        <v>1883</v>
      </c>
      <c r="E964" s="34">
        <v>2021</v>
      </c>
      <c r="F964" s="11" t="s">
        <v>1627</v>
      </c>
      <c r="G964" s="82" t="str">
        <f t="shared" si="47"/>
        <v>03</v>
      </c>
      <c r="H964" s="31" t="s">
        <v>1672</v>
      </c>
      <c r="I964" s="31" t="s">
        <v>1672</v>
      </c>
      <c r="J964" s="82" t="str">
        <f t="shared" si="48"/>
        <v>Y</v>
      </c>
      <c r="K964" s="82" t="s">
        <v>1954</v>
      </c>
      <c r="L964" s="2"/>
      <c r="M964" s="2"/>
      <c r="N964" s="2"/>
      <c r="O964" s="2"/>
      <c r="P964" s="34">
        <v>547</v>
      </c>
      <c r="Q964" s="34" t="s">
        <v>171</v>
      </c>
      <c r="R964" s="34" t="s">
        <v>270</v>
      </c>
      <c r="S964" s="34" t="s">
        <v>158</v>
      </c>
      <c r="T964" s="34" t="s">
        <v>270</v>
      </c>
      <c r="U964" s="34" t="s">
        <v>158</v>
      </c>
      <c r="V964" s="2" t="str">
        <f t="shared" si="49"/>
        <v>('SY_S_B',NULL,'SY_S_B_03','2021','09','03','몸체와 다른 재질의 라벨로서 몸체와 분리 가능한 경우','몸체와 다른 재질의 라벨로서 몸체와 분리 가능한 경우','Y','Y','N','N','N','N','547','Y','SYSTEM',NOW(),'SYSTEM',NOW()),</v>
      </c>
    </row>
    <row r="965" spans="1:22" x14ac:dyDescent="0.35">
      <c r="A965" s="34">
        <v>332</v>
      </c>
      <c r="B965" s="34" t="s">
        <v>1836</v>
      </c>
      <c r="C965" s="2"/>
      <c r="D965" s="34" t="s">
        <v>1884</v>
      </c>
      <c r="E965" s="34">
        <v>2021</v>
      </c>
      <c r="F965" s="11" t="s">
        <v>1627</v>
      </c>
      <c r="G965" s="82" t="str">
        <f t="shared" si="47"/>
        <v>01</v>
      </c>
      <c r="H965" s="31" t="s">
        <v>1666</v>
      </c>
      <c r="I965" s="31" t="s">
        <v>1666</v>
      </c>
      <c r="J965" s="82" t="str">
        <f t="shared" si="48"/>
        <v>Y</v>
      </c>
      <c r="K965" s="82" t="s">
        <v>1954</v>
      </c>
      <c r="L965" s="2"/>
      <c r="M965" s="2"/>
      <c r="N965" s="2"/>
      <c r="O965" s="2"/>
      <c r="P965" s="34">
        <v>548</v>
      </c>
      <c r="Q965" s="34" t="s">
        <v>171</v>
      </c>
      <c r="R965" s="34" t="s">
        <v>270</v>
      </c>
      <c r="S965" s="34" t="s">
        <v>158</v>
      </c>
      <c r="T965" s="34" t="s">
        <v>270</v>
      </c>
      <c r="U965" s="34" t="s">
        <v>158</v>
      </c>
      <c r="V965" s="2" t="str">
        <f t="shared" si="49"/>
        <v>('SY_S_C',NULL,'SY_S_C_01','2021','09','01','몸체와 다른 재질로서 몸체와 분리가 가능한 경우','몸체와 다른 재질로서 몸체와 분리가 가능한 경우','Y','Y','N','N','N','N','548','Y','SYSTEM',NOW(),'SYSTEM',NOW()),</v>
      </c>
    </row>
    <row r="966" spans="1:22" x14ac:dyDescent="0.35">
      <c r="A966" s="34">
        <v>333</v>
      </c>
      <c r="B966" s="34" t="s">
        <v>1837</v>
      </c>
      <c r="C966" s="2"/>
      <c r="D966" s="34" t="s">
        <v>1887</v>
      </c>
      <c r="E966" s="34">
        <v>2021</v>
      </c>
      <c r="F966" s="11" t="s">
        <v>1627</v>
      </c>
      <c r="G966" s="82" t="str">
        <f t="shared" si="47"/>
        <v>01</v>
      </c>
      <c r="H966" s="31" t="s">
        <v>1673</v>
      </c>
      <c r="I966" s="31" t="s">
        <v>1673</v>
      </c>
      <c r="J966" s="82" t="str">
        <f t="shared" si="48"/>
        <v/>
      </c>
      <c r="K966" s="2"/>
      <c r="L966" s="2"/>
      <c r="M966" s="2"/>
      <c r="N966" s="2"/>
      <c r="O966" s="2"/>
      <c r="P966" s="34">
        <v>549</v>
      </c>
      <c r="Q966" s="34" t="s">
        <v>171</v>
      </c>
      <c r="R966" s="34" t="s">
        <v>270</v>
      </c>
      <c r="S966" s="34" t="s">
        <v>158</v>
      </c>
      <c r="T966" s="34" t="s">
        <v>270</v>
      </c>
      <c r="U966" s="34" t="s">
        <v>158</v>
      </c>
      <c r="V966" s="2" t="str">
        <f t="shared" si="49"/>
        <v>('SY_S_D',NULL,'SY_S_D_01','2021','09','01','몸체에 직접 인쇄 (필수사항 표시 제외)','몸체에 직접 인쇄 (필수사항 표시 제외)','N','N','N','N','N','N','549','Y','SYSTEM',NOW(),'SYSTEM',NOW()),</v>
      </c>
    </row>
    <row r="967" spans="1:22" x14ac:dyDescent="0.35">
      <c r="A967" s="34">
        <v>334</v>
      </c>
      <c r="B967" s="34" t="s">
        <v>1837</v>
      </c>
      <c r="C967" s="2"/>
      <c r="D967" s="34" t="s">
        <v>1885</v>
      </c>
      <c r="E967" s="34">
        <v>2021</v>
      </c>
      <c r="F967" s="11" t="s">
        <v>1627</v>
      </c>
      <c r="G967" s="82" t="str">
        <f t="shared" si="47"/>
        <v>02</v>
      </c>
      <c r="H967" s="31" t="s">
        <v>1674</v>
      </c>
      <c r="I967" s="31" t="s">
        <v>1674</v>
      </c>
      <c r="J967" s="82" t="str">
        <f t="shared" si="48"/>
        <v/>
      </c>
      <c r="K967" s="2"/>
      <c r="L967" s="2"/>
      <c r="M967" s="2"/>
      <c r="N967" s="2"/>
      <c r="O967" s="2"/>
      <c r="P967" s="34">
        <v>550</v>
      </c>
      <c r="Q967" s="34" t="s">
        <v>171</v>
      </c>
      <c r="R967" s="34" t="s">
        <v>270</v>
      </c>
      <c r="S967" s="34" t="s">
        <v>158</v>
      </c>
      <c r="T967" s="34" t="s">
        <v>270</v>
      </c>
      <c r="U967" s="34" t="s">
        <v>158</v>
      </c>
      <c r="V967" s="2" t="str">
        <f t="shared" si="49"/>
        <v>('SY_S_D',NULL,'SY_S_D_02','2021','09','02','몸체와 다른 재질의 라벨로서 몸체와 분리 불가능한 경우','몸체와 다른 재질의 라벨로서 몸체와 분리 불가능한 경우','N','N','N','N','N','N','550','Y','SYSTEM',NOW(),'SYSTEM',NOW()),</v>
      </c>
    </row>
    <row r="968" spans="1:22" x14ac:dyDescent="0.35">
      <c r="A968" s="34">
        <v>335</v>
      </c>
      <c r="B968" s="34" t="s">
        <v>1837</v>
      </c>
      <c r="C968" s="2"/>
      <c r="D968" s="34" t="s">
        <v>1886</v>
      </c>
      <c r="E968" s="34">
        <v>2021</v>
      </c>
      <c r="F968" s="11" t="s">
        <v>1627</v>
      </c>
      <c r="G968" s="82" t="str">
        <f t="shared" si="47"/>
        <v>03</v>
      </c>
      <c r="H968" s="31" t="s">
        <v>1378</v>
      </c>
      <c r="I968" s="31" t="s">
        <v>1378</v>
      </c>
      <c r="J968" s="82" t="str">
        <f t="shared" si="48"/>
        <v/>
      </c>
      <c r="K968" s="2"/>
      <c r="L968" s="2"/>
      <c r="M968" s="2"/>
      <c r="N968" s="2"/>
      <c r="O968" s="2"/>
      <c r="P968" s="34">
        <v>551</v>
      </c>
      <c r="Q968" s="34" t="s">
        <v>171</v>
      </c>
      <c r="R968" s="34" t="s">
        <v>270</v>
      </c>
      <c r="S968" s="34" t="s">
        <v>158</v>
      </c>
      <c r="T968" s="34" t="s">
        <v>270</v>
      </c>
      <c r="U968" s="34" t="s">
        <v>158</v>
      </c>
      <c r="V968" s="2" t="str">
        <f t="shared" si="49"/>
        <v>('SY_S_D',NULL,'SY_S_D_03','2021','09','03','PVC계열의 재질','PVC계열의 재질','N','N','N','N','N','N','551','Y','SYSTEM',NOW(),'SYSTEM',NOW()),</v>
      </c>
    </row>
    <row r="969" spans="1:22" x14ac:dyDescent="0.35">
      <c r="A969" s="34">
        <v>336</v>
      </c>
      <c r="B969" s="34" t="s">
        <v>868</v>
      </c>
      <c r="C969" s="2"/>
      <c r="D969" s="34" t="str">
        <f t="shared" si="46"/>
        <v>PO</v>
      </c>
      <c r="E969" s="34">
        <v>2021</v>
      </c>
      <c r="F969" s="11" t="s">
        <v>1627</v>
      </c>
      <c r="G969" s="82" t="str">
        <f t="shared" si="47"/>
        <v>06</v>
      </c>
      <c r="H969" s="31" t="s">
        <v>1379</v>
      </c>
      <c r="I969" s="31" t="s">
        <v>1379</v>
      </c>
      <c r="J969" s="82" t="str">
        <f t="shared" si="48"/>
        <v/>
      </c>
      <c r="K969" s="2"/>
      <c r="L969" s="2"/>
      <c r="M969" s="2"/>
      <c r="N969" s="2"/>
      <c r="O969" s="2"/>
      <c r="P969" s="34">
        <v>552</v>
      </c>
      <c r="Q969" s="34" t="s">
        <v>171</v>
      </c>
      <c r="R969" s="34" t="s">
        <v>270</v>
      </c>
      <c r="S969" s="34" t="s">
        <v>158</v>
      </c>
      <c r="T969" s="34" t="s">
        <v>270</v>
      </c>
      <c r="U969" s="34" t="s">
        <v>158</v>
      </c>
      <c r="V969" s="2" t="str">
        <f t="shared" si="49"/>
        <v>('GROUP_ID',NULL,'PO','2021','09','06','폴리스티렌페이퍼(PSP)','폴리스티렌페이퍼(PSP)','N','N','N','N','N','N','552','Y','SYSTEM',NOW(),'SYSTEM',NOW()),</v>
      </c>
    </row>
    <row r="970" spans="1:22" x14ac:dyDescent="0.35">
      <c r="A970" s="34">
        <v>337</v>
      </c>
      <c r="B970" s="34" t="s">
        <v>1808</v>
      </c>
      <c r="C970" s="2"/>
      <c r="D970" s="34" t="str">
        <f t="shared" si="46"/>
        <v>PO_B</v>
      </c>
      <c r="E970" s="34">
        <v>2021</v>
      </c>
      <c r="F970" s="11" t="s">
        <v>1627</v>
      </c>
      <c r="G970" s="82" t="str">
        <f t="shared" si="47"/>
        <v>01</v>
      </c>
      <c r="H970" s="31" t="s">
        <v>1338</v>
      </c>
      <c r="I970" s="31" t="s">
        <v>1338</v>
      </c>
      <c r="J970" s="82" t="str">
        <f t="shared" si="48"/>
        <v/>
      </c>
      <c r="K970" s="2"/>
      <c r="L970" s="2"/>
      <c r="M970" s="2"/>
      <c r="N970" s="2"/>
      <c r="O970" s="2"/>
      <c r="P970" s="34">
        <v>553</v>
      </c>
      <c r="Q970" s="34" t="s">
        <v>171</v>
      </c>
      <c r="R970" s="34" t="s">
        <v>270</v>
      </c>
      <c r="S970" s="34" t="s">
        <v>158</v>
      </c>
      <c r="T970" s="34" t="s">
        <v>270</v>
      </c>
      <c r="U970" s="34" t="s">
        <v>158</v>
      </c>
      <c r="V970" s="2" t="str">
        <f t="shared" si="49"/>
        <v>('PO',NULL,'PO_B','2021','09','01','몸체','몸체','N','N','N','N','N','N','553','Y','SYSTEM',NOW(),'SYSTEM',NOW()),</v>
      </c>
    </row>
    <row r="971" spans="1:22" x14ac:dyDescent="0.35">
      <c r="A971" s="34">
        <v>338</v>
      </c>
      <c r="B971" s="34" t="s">
        <v>1809</v>
      </c>
      <c r="C971" s="2"/>
      <c r="D971" s="34" t="str">
        <f t="shared" si="46"/>
        <v>PS_B_A</v>
      </c>
      <c r="E971" s="34">
        <v>2021</v>
      </c>
      <c r="F971" s="11" t="s">
        <v>1627</v>
      </c>
      <c r="G971" s="82" t="str">
        <f t="shared" si="47"/>
        <v>A</v>
      </c>
      <c r="H971" s="31" t="s">
        <v>1641</v>
      </c>
      <c r="I971" s="31" t="s">
        <v>1641</v>
      </c>
      <c r="J971" s="82" t="str">
        <f t="shared" si="48"/>
        <v/>
      </c>
      <c r="K971" s="2"/>
      <c r="L971" s="2"/>
      <c r="M971" s="2"/>
      <c r="N971" s="2"/>
      <c r="O971" s="2"/>
      <c r="P971" s="34">
        <v>554</v>
      </c>
      <c r="Q971" s="34" t="s">
        <v>171</v>
      </c>
      <c r="R971" s="34" t="s">
        <v>270</v>
      </c>
      <c r="S971" s="34" t="s">
        <v>158</v>
      </c>
      <c r="T971" s="34" t="s">
        <v>270</v>
      </c>
      <c r="U971" s="34" t="s">
        <v>158</v>
      </c>
      <c r="V971" s="2" t="str">
        <f t="shared" si="49"/>
        <v>('PS_B',NULL,'PS_B_A','2021','09','A','최우수','최우수','N','N','N','N','N','N','554','Y','SYSTEM',NOW(),'SYSTEM',NOW()),</v>
      </c>
    </row>
    <row r="972" spans="1:22" x14ac:dyDescent="0.35">
      <c r="A972" s="34">
        <v>339</v>
      </c>
      <c r="B972" s="34" t="s">
        <v>1809</v>
      </c>
      <c r="C972" s="2"/>
      <c r="D972" s="34" t="str">
        <f t="shared" si="46"/>
        <v>PS_B_C</v>
      </c>
      <c r="E972" s="34">
        <v>2021</v>
      </c>
      <c r="F972" s="11" t="s">
        <v>1627</v>
      </c>
      <c r="G972" s="82" t="str">
        <f t="shared" si="47"/>
        <v>C</v>
      </c>
      <c r="H972" s="31" t="s">
        <v>1344</v>
      </c>
      <c r="I972" s="31" t="s">
        <v>1344</v>
      </c>
      <c r="J972" s="82" t="str">
        <f t="shared" si="48"/>
        <v/>
      </c>
      <c r="K972" s="2"/>
      <c r="L972" s="2"/>
      <c r="M972" s="2"/>
      <c r="N972" s="2"/>
      <c r="O972" s="2"/>
      <c r="P972" s="34">
        <v>555</v>
      </c>
      <c r="Q972" s="34" t="s">
        <v>171</v>
      </c>
      <c r="R972" s="34" t="s">
        <v>270</v>
      </c>
      <c r="S972" s="34" t="s">
        <v>158</v>
      </c>
      <c r="T972" s="34" t="s">
        <v>270</v>
      </c>
      <c r="U972" s="34" t="s">
        <v>158</v>
      </c>
      <c r="V972" s="2" t="str">
        <f t="shared" si="49"/>
        <v>('PS_B',NULL,'PS_B_C','2021','09','C','보통','보통','N','N','N','N','N','N','555','Y','SYSTEM',NOW(),'SYSTEM',NOW()),</v>
      </c>
    </row>
    <row r="973" spans="1:22" x14ac:dyDescent="0.35">
      <c r="A973" s="34">
        <v>340</v>
      </c>
      <c r="B973" s="34" t="s">
        <v>1809</v>
      </c>
      <c r="C973" s="2"/>
      <c r="D973" s="34" t="str">
        <f t="shared" si="46"/>
        <v>PS_B_D</v>
      </c>
      <c r="E973" s="34">
        <v>2021</v>
      </c>
      <c r="F973" s="11" t="s">
        <v>1627</v>
      </c>
      <c r="G973" s="82" t="str">
        <f t="shared" si="47"/>
        <v>D</v>
      </c>
      <c r="H973" s="31" t="s">
        <v>1342</v>
      </c>
      <c r="I973" s="31" t="s">
        <v>1342</v>
      </c>
      <c r="J973" s="82" t="str">
        <f t="shared" si="48"/>
        <v/>
      </c>
      <c r="K973" s="2"/>
      <c r="L973" s="2"/>
      <c r="M973" s="2"/>
      <c r="N973" s="2"/>
      <c r="O973" s="2"/>
      <c r="P973" s="34">
        <v>556</v>
      </c>
      <c r="Q973" s="34" t="s">
        <v>171</v>
      </c>
      <c r="R973" s="34" t="s">
        <v>270</v>
      </c>
      <c r="S973" s="34" t="s">
        <v>158</v>
      </c>
      <c r="T973" s="34" t="s">
        <v>270</v>
      </c>
      <c r="U973" s="34" t="s">
        <v>158</v>
      </c>
      <c r="V973" s="2" t="str">
        <f t="shared" si="49"/>
        <v>('PS_B',NULL,'PS_B_D','2021','09','D','어려움','어려움','N','N','N','N','N','N','556','Y','SYSTEM',NOW(),'SYSTEM',NOW()),</v>
      </c>
    </row>
    <row r="974" spans="1:22" x14ac:dyDescent="0.35">
      <c r="A974" s="34">
        <v>341</v>
      </c>
      <c r="B974" s="34" t="s">
        <v>1838</v>
      </c>
      <c r="C974" s="2"/>
      <c r="D974" s="34" t="s">
        <v>1888</v>
      </c>
      <c r="E974" s="34">
        <v>2021</v>
      </c>
      <c r="F974" s="11" t="s">
        <v>1627</v>
      </c>
      <c r="G974" s="82" t="str">
        <f t="shared" si="47"/>
        <v>01</v>
      </c>
      <c r="H974" s="31" t="s">
        <v>1381</v>
      </c>
      <c r="I974" s="31" t="s">
        <v>1381</v>
      </c>
      <c r="J974" s="82" t="str">
        <f t="shared" si="48"/>
        <v>Y</v>
      </c>
      <c r="K974" s="2"/>
      <c r="L974" s="2"/>
      <c r="M974" s="2"/>
      <c r="N974" s="2"/>
      <c r="O974" s="2"/>
      <c r="P974" s="34">
        <v>557</v>
      </c>
      <c r="Q974" s="34" t="s">
        <v>171</v>
      </c>
      <c r="R974" s="34" t="s">
        <v>270</v>
      </c>
      <c r="S974" s="34" t="s">
        <v>158</v>
      </c>
      <c r="T974" s="34" t="s">
        <v>270</v>
      </c>
      <c r="U974" s="34" t="s">
        <v>158</v>
      </c>
      <c r="V974" s="2" t="str">
        <f t="shared" si="49"/>
        <v>('PS_B_A',NULL,'PS_B_A_01','2021','09','01','백색 단일재질','백색 단일재질','Y','N','N','N','N','N','557','Y','SYSTEM',NOW(),'SYSTEM',NOW()),</v>
      </c>
    </row>
    <row r="975" spans="1:22" x14ac:dyDescent="0.35">
      <c r="A975" s="34">
        <v>342</v>
      </c>
      <c r="B975" s="34" t="s">
        <v>1839</v>
      </c>
      <c r="C975" s="2"/>
      <c r="D975" s="34" t="s">
        <v>1889</v>
      </c>
      <c r="E975" s="34">
        <v>2021</v>
      </c>
      <c r="F975" s="11" t="s">
        <v>1627</v>
      </c>
      <c r="G975" s="82" t="str">
        <f t="shared" si="47"/>
        <v>01</v>
      </c>
      <c r="H975" s="31" t="s">
        <v>1382</v>
      </c>
      <c r="I975" s="31" t="s">
        <v>1382</v>
      </c>
      <c r="J975" s="82" t="str">
        <f t="shared" si="48"/>
        <v>Y</v>
      </c>
      <c r="K975" s="82" t="s">
        <v>1954</v>
      </c>
      <c r="L975" s="2"/>
      <c r="M975" s="2"/>
      <c r="N975" s="2"/>
      <c r="O975" s="2"/>
      <c r="P975" s="34">
        <v>558</v>
      </c>
      <c r="Q975" s="34" t="s">
        <v>171</v>
      </c>
      <c r="R975" s="34" t="s">
        <v>270</v>
      </c>
      <c r="S975" s="34" t="s">
        <v>158</v>
      </c>
      <c r="T975" s="34" t="s">
        <v>270</v>
      </c>
      <c r="U975" s="34" t="s">
        <v>158</v>
      </c>
      <c r="V975" s="2" t="str">
        <f t="shared" si="49"/>
        <v>('PS_B_C',NULL,'PS_B_C_01','2021','09','01','복합재질 구조(기타 재질과의 조합 포함)로서 분리가능한 경우','복합재질 구조(기타 재질과의 조합 포함)로서 분리가능한 경우','Y','Y','N','N','N','N','558','Y','SYSTEM',NOW(),'SYSTEM',NOW()),</v>
      </c>
    </row>
    <row r="976" spans="1:22" x14ac:dyDescent="0.35">
      <c r="A976" s="34">
        <v>343</v>
      </c>
      <c r="B976" s="34" t="s">
        <v>1840</v>
      </c>
      <c r="C976" s="2"/>
      <c r="D976" s="34" t="s">
        <v>1890</v>
      </c>
      <c r="E976" s="34">
        <v>2021</v>
      </c>
      <c r="F976" s="11" t="s">
        <v>1627</v>
      </c>
      <c r="G976" s="82" t="str">
        <f t="shared" si="47"/>
        <v>01</v>
      </c>
      <c r="H976" s="31" t="s">
        <v>1675</v>
      </c>
      <c r="I976" s="31" t="s">
        <v>1675</v>
      </c>
      <c r="J976" s="82" t="str">
        <f t="shared" si="48"/>
        <v/>
      </c>
      <c r="K976" s="2"/>
      <c r="L976" s="2"/>
      <c r="M976" s="2"/>
      <c r="N976" s="2"/>
      <c r="O976" s="2"/>
      <c r="P976" s="34">
        <v>559</v>
      </c>
      <c r="Q976" s="34" t="s">
        <v>171</v>
      </c>
      <c r="R976" s="34" t="s">
        <v>270</v>
      </c>
      <c r="S976" s="34" t="s">
        <v>158</v>
      </c>
      <c r="T976" s="34" t="s">
        <v>270</v>
      </c>
      <c r="U976" s="34" t="s">
        <v>158</v>
      </c>
      <c r="V976" s="2" t="str">
        <f t="shared" si="49"/>
        <v>('PS_B_D',NULL,'PS_B_D_01','2021','09','01','복합재질 구조로서 분리불가능한 경우','복합재질 구조로서 분리불가능한 경우','N','N','N','N','N','N','559','Y','SYSTEM',NOW(),'SYSTEM',NOW()),</v>
      </c>
    </row>
    <row r="977" spans="1:22" x14ac:dyDescent="0.35">
      <c r="A977" s="34">
        <v>344</v>
      </c>
      <c r="B977" s="34" t="s">
        <v>1840</v>
      </c>
      <c r="C977" s="2"/>
      <c r="D977" s="34" t="s">
        <v>1891</v>
      </c>
      <c r="E977" s="34">
        <v>2021</v>
      </c>
      <c r="F977" s="11" t="s">
        <v>1627</v>
      </c>
      <c r="G977" s="82" t="str">
        <f t="shared" si="47"/>
        <v>02</v>
      </c>
      <c r="H977" s="31" t="s">
        <v>1671</v>
      </c>
      <c r="I977" s="31" t="s">
        <v>1671</v>
      </c>
      <c r="J977" s="82" t="str">
        <f t="shared" si="48"/>
        <v/>
      </c>
      <c r="K977" s="2"/>
      <c r="L977" s="2"/>
      <c r="M977" s="2"/>
      <c r="N977" s="2"/>
      <c r="O977" s="2"/>
      <c r="P977" s="34">
        <v>560</v>
      </c>
      <c r="Q977" s="34" t="s">
        <v>171</v>
      </c>
      <c r="R977" s="34" t="s">
        <v>270</v>
      </c>
      <c r="S977" s="34" t="s">
        <v>158</v>
      </c>
      <c r="T977" s="34" t="s">
        <v>270</v>
      </c>
      <c r="U977" s="34" t="s">
        <v>158</v>
      </c>
      <c r="V977" s="2" t="str">
        <f t="shared" si="49"/>
        <v>('PS_B_D',NULL,'PS_B_D_02','2021','09','02','백색 이외의 색상','백색 이외의 색상','N','N','N','N','N','N','560','Y','SYSTEM',NOW(),'SYSTEM',NOW()),</v>
      </c>
    </row>
    <row r="978" spans="1:22" x14ac:dyDescent="0.35">
      <c r="A978" s="34">
        <v>345</v>
      </c>
      <c r="B978" s="34" t="s">
        <v>1808</v>
      </c>
      <c r="C978" s="2"/>
      <c r="D978" s="34" t="str">
        <f t="shared" ref="D978:D1039" si="50">IF(B978&lt;&gt;"GROUP_ID",B978&amp;"_"&amp;IF(H978="몸체","B",IF(H978="라벨","L",IF(H978="마개및잡자재","G",IF(H978="라벨, 마개및잡자재","S",IF(H978="최우수","A",IF(H978="우수","B",IF(H978="보통","C",IF(H978="어려움","D",RIGHT(D978,2))))))))),IF(H978="종이팩","PA",IF(H978="유리병","GL",IF(H978="금속캔","CA",IF(H978="금속캔(알루미늄)","AL",IF(H978="일반 발포합성수지 단일·복합재질","SY",IF(H978="폴리스티렌페이퍼(PSP)","PO",IF(H978="페트병","PE",IF(H978="단일재질 용기, 트레이류(페트병, 발포합성수지 제외)","TR",IF(H978="합성수지 필름·시트류 (페트병, 발포합성수지 제외)","09","-"))))))))))</f>
        <v>PO_S</v>
      </c>
      <c r="E978" s="34">
        <v>2021</v>
      </c>
      <c r="F978" s="11" t="s">
        <v>1627</v>
      </c>
      <c r="G978" s="82" t="str">
        <f t="shared" ref="G978:G1041" si="51">IF(H978="종이팩","01",IF(H978="유리병","02",IF(H978="금속캔","03",IF(H978="금속캔(알루미늄)","04",IF(H978="일반 발포합성수지 단일·복합재질","05",IF(H978="폴리스티렌페이퍼(PSP)","06",IF(H978="페트병","07",IF(H978="단일재질 용기, 트레이류(페트병, 발포합성수지 제외)","08",IF(H978="합성수지 필름·시트류 (페트병, 발포합성수지 제외)","09",IF(H978="몸체","01",IF(H978="라벨","02",IF(H978="마개및잡자재","03",IF(H978="라벨, 마개및잡자재","04",IF(H978="최우수","A",IF(H978="우수","B",IF(H978="보통","C",IF(H978="어려움","D",IF(B978&lt;&gt;"",RIGHT(D978,2),"999"))))))))))))))))))</f>
        <v>04</v>
      </c>
      <c r="H978" s="31" t="s">
        <v>1374</v>
      </c>
      <c r="I978" s="31" t="s">
        <v>1374</v>
      </c>
      <c r="J978" s="82" t="str">
        <f t="shared" si="48"/>
        <v/>
      </c>
      <c r="K978" s="2"/>
      <c r="L978" s="2"/>
      <c r="M978" s="2"/>
      <c r="N978" s="2"/>
      <c r="O978" s="2"/>
      <c r="P978" s="34">
        <v>561</v>
      </c>
      <c r="Q978" s="34" t="s">
        <v>171</v>
      </c>
      <c r="R978" s="34" t="s">
        <v>270</v>
      </c>
      <c r="S978" s="34" t="s">
        <v>158</v>
      </c>
      <c r="T978" s="34" t="s">
        <v>270</v>
      </c>
      <c r="U978" s="34" t="s">
        <v>158</v>
      </c>
      <c r="V978" s="2" t="str">
        <f t="shared" si="49"/>
        <v>('PO',NULL,'PO_S','2021','09','04','라벨, 마개및잡자재','라벨, 마개및잡자재','N','N','N','N','N','N','561','Y','SYSTEM',NOW(),'SYSTEM',NOW()),</v>
      </c>
    </row>
    <row r="979" spans="1:22" x14ac:dyDescent="0.35">
      <c r="A979" s="34">
        <v>346</v>
      </c>
      <c r="B979" s="34" t="s">
        <v>1810</v>
      </c>
      <c r="C979" s="2"/>
      <c r="D979" s="34" t="str">
        <f t="shared" si="50"/>
        <v>PS_S_A</v>
      </c>
      <c r="E979" s="34">
        <v>2021</v>
      </c>
      <c r="F979" s="11" t="s">
        <v>1627</v>
      </c>
      <c r="G979" s="82" t="str">
        <f t="shared" si="51"/>
        <v>A</v>
      </c>
      <c r="H979" s="31" t="s">
        <v>1641</v>
      </c>
      <c r="I979" s="31" t="s">
        <v>1641</v>
      </c>
      <c r="J979" s="82" t="str">
        <f t="shared" si="48"/>
        <v/>
      </c>
      <c r="K979" s="2"/>
      <c r="L979" s="2"/>
      <c r="M979" s="2"/>
      <c r="N979" s="2"/>
      <c r="O979" s="2"/>
      <c r="P979" s="34">
        <v>562</v>
      </c>
      <c r="Q979" s="34" t="s">
        <v>171</v>
      </c>
      <c r="R979" s="34" t="s">
        <v>270</v>
      </c>
      <c r="S979" s="34" t="s">
        <v>158</v>
      </c>
      <c r="T979" s="34" t="s">
        <v>270</v>
      </c>
      <c r="U979" s="34" t="s">
        <v>158</v>
      </c>
      <c r="V979" s="2" t="str">
        <f t="shared" si="49"/>
        <v>('PS_S',NULL,'PS_S_A','2021','09','A','최우수','최우수','N','N','N','N','N','N','562','Y','SYSTEM',NOW(),'SYSTEM',NOW()),</v>
      </c>
    </row>
    <row r="980" spans="1:22" x14ac:dyDescent="0.35">
      <c r="A980" s="34">
        <v>347</v>
      </c>
      <c r="B980" s="34" t="s">
        <v>1810</v>
      </c>
      <c r="C980" s="2"/>
      <c r="D980" s="34" t="str">
        <f t="shared" si="50"/>
        <v>PS_S_B</v>
      </c>
      <c r="E980" s="34">
        <v>2021</v>
      </c>
      <c r="F980" s="11" t="s">
        <v>1627</v>
      </c>
      <c r="G980" s="82" t="str">
        <f t="shared" si="51"/>
        <v>B</v>
      </c>
      <c r="H980" s="31" t="s">
        <v>1340</v>
      </c>
      <c r="I980" s="31" t="s">
        <v>1340</v>
      </c>
      <c r="J980" s="82" t="str">
        <f t="shared" si="48"/>
        <v/>
      </c>
      <c r="K980" s="2"/>
      <c r="L980" s="2"/>
      <c r="M980" s="2"/>
      <c r="N980" s="2"/>
      <c r="O980" s="2"/>
      <c r="P980" s="34">
        <v>563</v>
      </c>
      <c r="Q980" s="34" t="s">
        <v>171</v>
      </c>
      <c r="R980" s="34" t="s">
        <v>270</v>
      </c>
      <c r="S980" s="34" t="s">
        <v>158</v>
      </c>
      <c r="T980" s="34" t="s">
        <v>270</v>
      </c>
      <c r="U980" s="34" t="s">
        <v>158</v>
      </c>
      <c r="V980" s="2" t="str">
        <f t="shared" si="49"/>
        <v>('PS_S',NULL,'PS_S_B','2021','09','B','우수','우수','N','N','N','N','N','N','563','Y','SYSTEM',NOW(),'SYSTEM',NOW()),</v>
      </c>
    </row>
    <row r="981" spans="1:22" x14ac:dyDescent="0.35">
      <c r="A981" s="34">
        <v>348</v>
      </c>
      <c r="B981" s="34" t="s">
        <v>1810</v>
      </c>
      <c r="C981" s="2"/>
      <c r="D981" s="34" t="str">
        <f t="shared" si="50"/>
        <v>PS_S_C</v>
      </c>
      <c r="E981" s="34">
        <v>2021</v>
      </c>
      <c r="F981" s="11" t="s">
        <v>1627</v>
      </c>
      <c r="G981" s="82" t="str">
        <f t="shared" si="51"/>
        <v>C</v>
      </c>
      <c r="H981" s="31" t="s">
        <v>1344</v>
      </c>
      <c r="I981" s="31" t="s">
        <v>1344</v>
      </c>
      <c r="J981" s="82" t="str">
        <f t="shared" si="48"/>
        <v/>
      </c>
      <c r="K981" s="2"/>
      <c r="L981" s="2"/>
      <c r="M981" s="2"/>
      <c r="N981" s="2"/>
      <c r="O981" s="2"/>
      <c r="P981" s="34">
        <v>564</v>
      </c>
      <c r="Q981" s="34" t="s">
        <v>171</v>
      </c>
      <c r="R981" s="34" t="s">
        <v>270</v>
      </c>
      <c r="S981" s="34" t="s">
        <v>158</v>
      </c>
      <c r="T981" s="34" t="s">
        <v>270</v>
      </c>
      <c r="U981" s="34" t="s">
        <v>158</v>
      </c>
      <c r="V981" s="2" t="str">
        <f t="shared" si="49"/>
        <v>('PS_S',NULL,'PS_S_C','2021','09','C','보통','보통','N','N','N','N','N','N','564','Y','SYSTEM',NOW(),'SYSTEM',NOW()),</v>
      </c>
    </row>
    <row r="982" spans="1:22" x14ac:dyDescent="0.35">
      <c r="A982" s="34">
        <v>349</v>
      </c>
      <c r="B982" s="34" t="s">
        <v>1810</v>
      </c>
      <c r="C982" s="2"/>
      <c r="D982" s="34" t="str">
        <f t="shared" si="50"/>
        <v>PS_S_D</v>
      </c>
      <c r="E982" s="34">
        <v>2021</v>
      </c>
      <c r="F982" s="11" t="s">
        <v>1627</v>
      </c>
      <c r="G982" s="82" t="str">
        <f t="shared" si="51"/>
        <v>D</v>
      </c>
      <c r="H982" s="31" t="s">
        <v>1342</v>
      </c>
      <c r="I982" s="31" t="s">
        <v>1342</v>
      </c>
      <c r="J982" s="82" t="str">
        <f t="shared" si="48"/>
        <v/>
      </c>
      <c r="K982" s="2"/>
      <c r="L982" s="2"/>
      <c r="M982" s="2"/>
      <c r="N982" s="2"/>
      <c r="O982" s="2"/>
      <c r="P982" s="34">
        <v>565</v>
      </c>
      <c r="Q982" s="34" t="s">
        <v>171</v>
      </c>
      <c r="R982" s="34" t="s">
        <v>270</v>
      </c>
      <c r="S982" s="34" t="s">
        <v>158</v>
      </c>
      <c r="T982" s="34" t="s">
        <v>270</v>
      </c>
      <c r="U982" s="34" t="s">
        <v>158</v>
      </c>
      <c r="V982" s="2" t="str">
        <f t="shared" si="49"/>
        <v>('PS_S',NULL,'PS_S_D','2021','09','D','어려움','어려움','N','N','N','N','N','N','565','Y','SYSTEM',NOW(),'SYSTEM',NOW()),</v>
      </c>
    </row>
    <row r="983" spans="1:22" x14ac:dyDescent="0.35">
      <c r="A983" s="34">
        <v>350</v>
      </c>
      <c r="B983" s="34" t="s">
        <v>1841</v>
      </c>
      <c r="C983" s="2"/>
      <c r="D983" s="34" t="s">
        <v>1892</v>
      </c>
      <c r="E983" s="34">
        <v>2021</v>
      </c>
      <c r="F983" s="11" t="s">
        <v>1627</v>
      </c>
      <c r="G983" s="82" t="str">
        <f t="shared" si="51"/>
        <v>01</v>
      </c>
      <c r="H983" s="31" t="s">
        <v>871</v>
      </c>
      <c r="I983" s="31" t="s">
        <v>871</v>
      </c>
      <c r="J983" s="82" t="str">
        <f t="shared" si="48"/>
        <v>Y</v>
      </c>
      <c r="K983" s="82"/>
      <c r="L983" s="2"/>
      <c r="M983" s="2"/>
      <c r="N983" s="2"/>
      <c r="O983" s="2"/>
      <c r="P983" s="34">
        <v>566</v>
      </c>
      <c r="Q983" s="34" t="s">
        <v>171</v>
      </c>
      <c r="R983" s="34" t="s">
        <v>270</v>
      </c>
      <c r="S983" s="34" t="s">
        <v>158</v>
      </c>
      <c r="T983" s="34" t="s">
        <v>270</v>
      </c>
      <c r="U983" s="34" t="s">
        <v>158</v>
      </c>
      <c r="V983" s="2" t="str">
        <f t="shared" si="49"/>
        <v>('PS_S_A',NULL,'PS_S_A_01','2021','09','01','미사용','미사용','Y','N','N','N','N','N','566','Y','SYSTEM',NOW(),'SYSTEM',NOW()),</v>
      </c>
    </row>
    <row r="984" spans="1:22" x14ac:dyDescent="0.35">
      <c r="A984" s="34">
        <v>351</v>
      </c>
      <c r="B984" s="34" t="s">
        <v>1841</v>
      </c>
      <c r="C984" s="2"/>
      <c r="D984" s="34" t="s">
        <v>1894</v>
      </c>
      <c r="E984" s="34">
        <v>2021</v>
      </c>
      <c r="F984" s="11" t="s">
        <v>1627</v>
      </c>
      <c r="G984" s="82" t="str">
        <f t="shared" si="51"/>
        <v>02</v>
      </c>
      <c r="H984" s="31" t="s">
        <v>1385</v>
      </c>
      <c r="I984" s="31" t="s">
        <v>1385</v>
      </c>
      <c r="J984" s="82" t="str">
        <f t="shared" si="48"/>
        <v>Y</v>
      </c>
      <c r="K984" s="82" t="s">
        <v>1954</v>
      </c>
      <c r="L984" s="2"/>
      <c r="M984" s="2"/>
      <c r="N984" s="2"/>
      <c r="O984" s="2"/>
      <c r="P984" s="34">
        <v>567</v>
      </c>
      <c r="Q984" s="34" t="s">
        <v>171</v>
      </c>
      <c r="R984" s="34" t="s">
        <v>270</v>
      </c>
      <c r="S984" s="34" t="s">
        <v>158</v>
      </c>
      <c r="T984" s="34" t="s">
        <v>270</v>
      </c>
      <c r="U984" s="34" t="s">
        <v>158</v>
      </c>
      <c r="V984" s="2" t="str">
        <f t="shared" si="49"/>
        <v>('PS_S_A',NULL,'PS_S_A_02','2021','09','02','몸체와 동일한 재질로써 분리가 가능한 경우','몸체와 동일한 재질로써 분리가 가능한 경우','Y','Y','N','N','N','N','567','Y','SYSTEM',NOW(),'SYSTEM',NOW()),</v>
      </c>
    </row>
    <row r="985" spans="1:22" x14ac:dyDescent="0.35">
      <c r="A985" s="34">
        <v>352</v>
      </c>
      <c r="B985" s="34" t="s">
        <v>1842</v>
      </c>
      <c r="C985" s="2"/>
      <c r="D985" s="34" t="s">
        <v>1893</v>
      </c>
      <c r="E985" s="34">
        <v>2021</v>
      </c>
      <c r="F985" s="11" t="s">
        <v>1627</v>
      </c>
      <c r="G985" s="82" t="str">
        <f t="shared" si="51"/>
        <v>01</v>
      </c>
      <c r="H985" s="31" t="s">
        <v>1676</v>
      </c>
      <c r="I985" s="31" t="s">
        <v>1676</v>
      </c>
      <c r="J985" s="82" t="str">
        <f t="shared" si="48"/>
        <v>Y</v>
      </c>
      <c r="K985" s="82" t="s">
        <v>1954</v>
      </c>
      <c r="L985" s="2"/>
      <c r="M985" s="2"/>
      <c r="N985" s="2"/>
      <c r="O985" s="2"/>
      <c r="P985" s="34">
        <v>568</v>
      </c>
      <c r="Q985" s="34" t="s">
        <v>171</v>
      </c>
      <c r="R985" s="34" t="s">
        <v>270</v>
      </c>
      <c r="S985" s="34" t="s">
        <v>158</v>
      </c>
      <c r="T985" s="34" t="s">
        <v>270</v>
      </c>
      <c r="U985" s="34" t="s">
        <v>158</v>
      </c>
      <c r="V985" s="2" t="str">
        <f t="shared" si="49"/>
        <v>('PS_S_B',NULL,'PS_S_B_01','2021','09','01','몸체와 다른 재질로써 분리가 가능한 경우','몸체와 다른 재질로써 분리가 가능한 경우','Y','Y','N','N','N','N','568','Y','SYSTEM',NOW(),'SYSTEM',NOW()),</v>
      </c>
    </row>
    <row r="986" spans="1:22" x14ac:dyDescent="0.35">
      <c r="A986" s="34">
        <v>353</v>
      </c>
      <c r="B986" s="34" t="s">
        <v>1842</v>
      </c>
      <c r="C986" s="2"/>
      <c r="D986" s="34" t="s">
        <v>1895</v>
      </c>
      <c r="E986" s="34">
        <v>2021</v>
      </c>
      <c r="F986" s="11" t="s">
        <v>1627</v>
      </c>
      <c r="G986" s="82" t="str">
        <f t="shared" si="51"/>
        <v>02</v>
      </c>
      <c r="H986" s="31" t="s">
        <v>1387</v>
      </c>
      <c r="I986" s="31" t="s">
        <v>1387</v>
      </c>
      <c r="J986" s="82" t="str">
        <f t="shared" si="48"/>
        <v>Y</v>
      </c>
      <c r="K986" s="82" t="s">
        <v>1954</v>
      </c>
      <c r="L986" s="2"/>
      <c r="M986" s="2"/>
      <c r="N986" s="2"/>
      <c r="O986" s="2"/>
      <c r="P986" s="34">
        <v>569</v>
      </c>
      <c r="Q986" s="34" t="s">
        <v>171</v>
      </c>
      <c r="R986" s="34" t="s">
        <v>270</v>
      </c>
      <c r="S986" s="34" t="s">
        <v>158</v>
      </c>
      <c r="T986" s="34" t="s">
        <v>270</v>
      </c>
      <c r="U986" s="34" t="s">
        <v>158</v>
      </c>
      <c r="V986" s="2" t="str">
        <f t="shared" si="49"/>
        <v>('PS_S_B',NULL,'PS_S_B_02','2021','09','02','직접인쇄(부분인쇄)','직접인쇄(부분인쇄)','Y','Y','N','N','N','N','569','Y','SYSTEM',NOW(),'SYSTEM',NOW()),</v>
      </c>
    </row>
    <row r="987" spans="1:22" x14ac:dyDescent="0.35">
      <c r="A987" s="34">
        <v>354</v>
      </c>
      <c r="B987" s="34" t="s">
        <v>1843</v>
      </c>
      <c r="C987" s="2"/>
      <c r="D987" s="34" t="s">
        <v>1896</v>
      </c>
      <c r="E987" s="34">
        <v>2021</v>
      </c>
      <c r="F987" s="11" t="s">
        <v>1627</v>
      </c>
      <c r="G987" s="82" t="str">
        <f t="shared" si="51"/>
        <v>01</v>
      </c>
      <c r="H987" s="31" t="s">
        <v>1388</v>
      </c>
      <c r="I987" s="31" t="s">
        <v>1388</v>
      </c>
      <c r="J987" s="82" t="str">
        <f t="shared" si="48"/>
        <v>Y</v>
      </c>
      <c r="K987" s="2"/>
      <c r="L987" s="2"/>
      <c r="M987" s="2"/>
      <c r="N987" s="2"/>
      <c r="O987" s="2"/>
      <c r="P987" s="34">
        <v>570</v>
      </c>
      <c r="Q987" s="34" t="s">
        <v>171</v>
      </c>
      <c r="R987" s="34" t="s">
        <v>270</v>
      </c>
      <c r="S987" s="34" t="s">
        <v>158</v>
      </c>
      <c r="T987" s="34" t="s">
        <v>270</v>
      </c>
      <c r="U987" s="34" t="s">
        <v>158</v>
      </c>
      <c r="V987" s="2" t="str">
        <f t="shared" si="49"/>
        <v>('PS_S_C',NULL,'PS_S_C_01','2021','09','01','몸체와 동일한 재질로서 몸체와 분리가 불가능한 경우','몸체와 동일한 재질로서 몸체와 분리가 불가능한 경우','Y','N','N','N','N','N','570','Y','SYSTEM',NOW(),'SYSTEM',NOW()),</v>
      </c>
    </row>
    <row r="988" spans="1:22" x14ac:dyDescent="0.35">
      <c r="A988" s="34">
        <v>355</v>
      </c>
      <c r="B988" s="34" t="s">
        <v>1844</v>
      </c>
      <c r="C988" s="2"/>
      <c r="D988" s="34" t="s">
        <v>1897</v>
      </c>
      <c r="E988" s="34">
        <v>2021</v>
      </c>
      <c r="F988" s="11" t="s">
        <v>1627</v>
      </c>
      <c r="G988" s="82" t="str">
        <f t="shared" si="51"/>
        <v>01</v>
      </c>
      <c r="H988" s="31" t="s">
        <v>1350</v>
      </c>
      <c r="I988" s="31" t="s">
        <v>1350</v>
      </c>
      <c r="J988" s="82" t="str">
        <f t="shared" si="48"/>
        <v/>
      </c>
      <c r="K988" s="2"/>
      <c r="L988" s="2"/>
      <c r="M988" s="2"/>
      <c r="N988" s="2"/>
      <c r="O988" s="2"/>
      <c r="P988" s="34">
        <v>571</v>
      </c>
      <c r="Q988" s="34" t="s">
        <v>171</v>
      </c>
      <c r="R988" s="34" t="s">
        <v>270</v>
      </c>
      <c r="S988" s="34" t="s">
        <v>158</v>
      </c>
      <c r="T988" s="34" t="s">
        <v>270</v>
      </c>
      <c r="U988" s="34" t="s">
        <v>158</v>
      </c>
      <c r="V988" s="2" t="str">
        <f t="shared" si="49"/>
        <v>('PS_S_D',NULL,'PS_S_D_01','2021','09','01','몸체에 직접 인쇄','몸체에 직접 인쇄','N','N','N','N','N','N','571','Y','SYSTEM',NOW(),'SYSTEM',NOW()),</v>
      </c>
    </row>
    <row r="989" spans="1:22" x14ac:dyDescent="0.35">
      <c r="A989" s="34">
        <v>356</v>
      </c>
      <c r="B989" s="34" t="s">
        <v>1844</v>
      </c>
      <c r="C989" s="2"/>
      <c r="D989" s="34" t="s">
        <v>1898</v>
      </c>
      <c r="E989" s="34">
        <v>2021</v>
      </c>
      <c r="F989" s="11" t="s">
        <v>1627</v>
      </c>
      <c r="G989" s="82" t="str">
        <f t="shared" si="51"/>
        <v>02</v>
      </c>
      <c r="H989" s="31" t="s">
        <v>1677</v>
      </c>
      <c r="I989" s="31" t="s">
        <v>1677</v>
      </c>
      <c r="J989" s="82" t="str">
        <f t="shared" si="48"/>
        <v/>
      </c>
      <c r="K989" s="2"/>
      <c r="L989" s="2"/>
      <c r="M989" s="2"/>
      <c r="N989" s="2"/>
      <c r="O989" s="2"/>
      <c r="P989" s="34">
        <v>572</v>
      </c>
      <c r="Q989" s="34" t="s">
        <v>171</v>
      </c>
      <c r="R989" s="34" t="s">
        <v>270</v>
      </c>
      <c r="S989" s="34" t="s">
        <v>158</v>
      </c>
      <c r="T989" s="34" t="s">
        <v>270</v>
      </c>
      <c r="U989" s="34" t="s">
        <v>158</v>
      </c>
      <c r="V989" s="2" t="str">
        <f t="shared" si="49"/>
        <v>('PS_S_D',NULL,'PS_S_D_02','2021','09','02','몸체와 다른 재질 라벨 (몸체와 분리 불가능)','몸체와 다른 재질 라벨 (몸체와 분리 불가능)','N','N','N','N','N','N','572','Y','SYSTEM',NOW(),'SYSTEM',NOW()),</v>
      </c>
    </row>
    <row r="990" spans="1:22" x14ac:dyDescent="0.35">
      <c r="A990" s="34">
        <v>357</v>
      </c>
      <c r="B990" s="34" t="s">
        <v>1844</v>
      </c>
      <c r="C990" s="2"/>
      <c r="D990" s="34" t="s">
        <v>1899</v>
      </c>
      <c r="E990" s="34">
        <v>2021</v>
      </c>
      <c r="F990" s="11" t="s">
        <v>1627</v>
      </c>
      <c r="G990" s="82" t="str">
        <f t="shared" si="51"/>
        <v>03</v>
      </c>
      <c r="H990" s="31" t="s">
        <v>1390</v>
      </c>
      <c r="I990" s="31" t="s">
        <v>1390</v>
      </c>
      <c r="J990" s="82" t="str">
        <f t="shared" si="48"/>
        <v/>
      </c>
      <c r="K990" s="2"/>
      <c r="L990" s="2"/>
      <c r="M990" s="2"/>
      <c r="N990" s="2"/>
      <c r="O990" s="2"/>
      <c r="P990" s="34">
        <v>573</v>
      </c>
      <c r="Q990" s="34" t="s">
        <v>171</v>
      </c>
      <c r="R990" s="34" t="s">
        <v>270</v>
      </c>
      <c r="S990" s="34" t="s">
        <v>158</v>
      </c>
      <c r="T990" s="34" t="s">
        <v>270</v>
      </c>
      <c r="U990" s="34" t="s">
        <v>158</v>
      </c>
      <c r="V990" s="2" t="str">
        <f t="shared" si="49"/>
        <v>('PS_S_D',NULL,'PS_S_D_03','2021','09','03','PVC 계열 재질','PVC 계열 재질','N','N','N','N','N','N','573','Y','SYSTEM',NOW(),'SYSTEM',NOW()),</v>
      </c>
    </row>
    <row r="991" spans="1:22" x14ac:dyDescent="0.35">
      <c r="A991" s="34">
        <v>358</v>
      </c>
      <c r="B991" s="34" t="s">
        <v>868</v>
      </c>
      <c r="C991" s="2"/>
      <c r="D991" s="34" t="str">
        <f t="shared" si="50"/>
        <v>PE</v>
      </c>
      <c r="E991" s="34">
        <v>2021</v>
      </c>
      <c r="F991" s="11" t="s">
        <v>1627</v>
      </c>
      <c r="G991" s="82" t="str">
        <f t="shared" si="51"/>
        <v>07</v>
      </c>
      <c r="H991" s="31" t="s">
        <v>1812</v>
      </c>
      <c r="I991" s="31" t="s">
        <v>1812</v>
      </c>
      <c r="J991" s="82" t="str">
        <f t="shared" si="48"/>
        <v/>
      </c>
      <c r="K991" s="2"/>
      <c r="L991" s="2"/>
      <c r="M991" s="2"/>
      <c r="N991" s="2"/>
      <c r="O991" s="2"/>
      <c r="P991" s="34">
        <v>574</v>
      </c>
      <c r="Q991" s="34" t="s">
        <v>171</v>
      </c>
      <c r="R991" s="34" t="s">
        <v>270</v>
      </c>
      <c r="S991" s="34" t="s">
        <v>158</v>
      </c>
      <c r="T991" s="34" t="s">
        <v>270</v>
      </c>
      <c r="U991" s="34" t="s">
        <v>158</v>
      </c>
      <c r="V991" s="2" t="str">
        <f t="shared" si="49"/>
        <v>('GROUP_ID',NULL,'PE','2021','09','07','페트병','페트병','N','N','N','N','N','N','574','Y','SYSTEM',NOW(),'SYSTEM',NOW()),</v>
      </c>
    </row>
    <row r="992" spans="1:22" x14ac:dyDescent="0.35">
      <c r="A992" s="34">
        <v>359</v>
      </c>
      <c r="B992" s="34" t="s">
        <v>1811</v>
      </c>
      <c r="C992" s="2"/>
      <c r="D992" s="34" t="str">
        <f t="shared" si="50"/>
        <v>PE_B</v>
      </c>
      <c r="E992" s="34">
        <v>2021</v>
      </c>
      <c r="F992" s="11" t="s">
        <v>1627</v>
      </c>
      <c r="G992" s="82" t="str">
        <f t="shared" si="51"/>
        <v>01</v>
      </c>
      <c r="H992" s="31" t="s">
        <v>1338</v>
      </c>
      <c r="I992" s="31" t="s">
        <v>1338</v>
      </c>
      <c r="J992" s="82" t="str">
        <f t="shared" si="48"/>
        <v/>
      </c>
      <c r="K992" s="2"/>
      <c r="L992" s="2"/>
      <c r="M992" s="2"/>
      <c r="N992" s="2"/>
      <c r="O992" s="2"/>
      <c r="P992" s="34">
        <v>575</v>
      </c>
      <c r="Q992" s="34" t="s">
        <v>171</v>
      </c>
      <c r="R992" s="34" t="s">
        <v>270</v>
      </c>
      <c r="S992" s="34" t="s">
        <v>158</v>
      </c>
      <c r="T992" s="34" t="s">
        <v>270</v>
      </c>
      <c r="U992" s="34" t="s">
        <v>158</v>
      </c>
      <c r="V992" s="2" t="str">
        <f t="shared" si="49"/>
        <v>('PE',NULL,'PE_B','2021','09','01','몸체','몸체','N','N','N','N','N','N','575','Y','SYSTEM',NOW(),'SYSTEM',NOW()),</v>
      </c>
    </row>
    <row r="993" spans="1:22" x14ac:dyDescent="0.35">
      <c r="A993" s="34">
        <v>360</v>
      </c>
      <c r="B993" s="34" t="s">
        <v>1813</v>
      </c>
      <c r="C993" s="2"/>
      <c r="D993" s="34" t="str">
        <f t="shared" si="50"/>
        <v>PE_B_A</v>
      </c>
      <c r="E993" s="34">
        <v>2021</v>
      </c>
      <c r="F993" s="11" t="s">
        <v>1627</v>
      </c>
      <c r="G993" s="82" t="str">
        <f t="shared" si="51"/>
        <v>A</v>
      </c>
      <c r="H993" s="31" t="s">
        <v>1641</v>
      </c>
      <c r="I993" s="31" t="s">
        <v>1641</v>
      </c>
      <c r="J993" s="82" t="str">
        <f t="shared" si="48"/>
        <v/>
      </c>
      <c r="K993" s="2"/>
      <c r="L993" s="2"/>
      <c r="M993" s="2"/>
      <c r="N993" s="2"/>
      <c r="O993" s="2"/>
      <c r="P993" s="34">
        <v>576</v>
      </c>
      <c r="Q993" s="34" t="s">
        <v>171</v>
      </c>
      <c r="R993" s="34" t="s">
        <v>270</v>
      </c>
      <c r="S993" s="34" t="s">
        <v>158</v>
      </c>
      <c r="T993" s="34" t="s">
        <v>270</v>
      </c>
      <c r="U993" s="34" t="s">
        <v>158</v>
      </c>
      <c r="V993" s="2" t="str">
        <f t="shared" si="49"/>
        <v>('PE_B',NULL,'PE_B_A','2021','09','A','최우수','최우수','N','N','N','N','N','N','576','Y','SYSTEM',NOW(),'SYSTEM',NOW()),</v>
      </c>
    </row>
    <row r="994" spans="1:22" x14ac:dyDescent="0.35">
      <c r="A994" s="34">
        <v>361</v>
      </c>
      <c r="B994" s="34" t="s">
        <v>1813</v>
      </c>
      <c r="C994" s="2"/>
      <c r="D994" s="34" t="str">
        <f t="shared" si="50"/>
        <v>PE_B_C</v>
      </c>
      <c r="E994" s="34">
        <v>2021</v>
      </c>
      <c r="F994" s="11" t="s">
        <v>1627</v>
      </c>
      <c r="G994" s="82" t="str">
        <f t="shared" si="51"/>
        <v>C</v>
      </c>
      <c r="H994" s="31" t="s">
        <v>1344</v>
      </c>
      <c r="I994" s="31" t="s">
        <v>1344</v>
      </c>
      <c r="J994" s="82" t="str">
        <f t="shared" si="48"/>
        <v/>
      </c>
      <c r="K994" s="2"/>
      <c r="L994" s="2"/>
      <c r="M994" s="2"/>
      <c r="N994" s="2"/>
      <c r="O994" s="2"/>
      <c r="P994" s="34">
        <v>577</v>
      </c>
      <c r="Q994" s="34" t="s">
        <v>171</v>
      </c>
      <c r="R994" s="34" t="s">
        <v>270</v>
      </c>
      <c r="S994" s="34" t="s">
        <v>158</v>
      </c>
      <c r="T994" s="34" t="s">
        <v>270</v>
      </c>
      <c r="U994" s="34" t="s">
        <v>158</v>
      </c>
      <c r="V994" s="2" t="str">
        <f t="shared" si="49"/>
        <v>('PE_B',NULL,'PE_B_C','2021','09','C','보통','보통','N','N','N','N','N','N','577','Y','SYSTEM',NOW(),'SYSTEM',NOW()),</v>
      </c>
    </row>
    <row r="995" spans="1:22" x14ac:dyDescent="0.35">
      <c r="A995" s="34">
        <v>362</v>
      </c>
      <c r="B995" s="34" t="s">
        <v>1813</v>
      </c>
      <c r="C995" s="2"/>
      <c r="D995" s="34" t="str">
        <f t="shared" si="50"/>
        <v>PE_B_D</v>
      </c>
      <c r="E995" s="34">
        <v>2021</v>
      </c>
      <c r="F995" s="11" t="s">
        <v>1627</v>
      </c>
      <c r="G995" s="82" t="str">
        <f t="shared" si="51"/>
        <v>D</v>
      </c>
      <c r="H995" s="31" t="s">
        <v>1342</v>
      </c>
      <c r="I995" s="31" t="s">
        <v>1342</v>
      </c>
      <c r="J995" s="82" t="str">
        <f t="shared" si="48"/>
        <v/>
      </c>
      <c r="K995" s="2"/>
      <c r="L995" s="2"/>
      <c r="M995" s="2"/>
      <c r="N995" s="2"/>
      <c r="O995" s="2"/>
      <c r="P995" s="34">
        <v>578</v>
      </c>
      <c r="Q995" s="34" t="s">
        <v>171</v>
      </c>
      <c r="R995" s="34" t="s">
        <v>270</v>
      </c>
      <c r="S995" s="34" t="s">
        <v>158</v>
      </c>
      <c r="T995" s="34" t="s">
        <v>270</v>
      </c>
      <c r="U995" s="34" t="s">
        <v>158</v>
      </c>
      <c r="V995" s="2" t="str">
        <f t="shared" si="49"/>
        <v>('PE_B',NULL,'PE_B_D','2021','09','D','어려움','어려움','N','N','N','N','N','N','578','Y','SYSTEM',NOW(),'SYSTEM',NOW()),</v>
      </c>
    </row>
    <row r="996" spans="1:22" x14ac:dyDescent="0.35">
      <c r="A996" s="34">
        <v>363</v>
      </c>
      <c r="B996" s="34" t="s">
        <v>1845</v>
      </c>
      <c r="C996" s="2"/>
      <c r="D996" s="34" t="s">
        <v>1900</v>
      </c>
      <c r="E996" s="34">
        <v>2021</v>
      </c>
      <c r="F996" s="11" t="s">
        <v>1627</v>
      </c>
      <c r="G996" s="82" t="str">
        <f t="shared" si="51"/>
        <v>01</v>
      </c>
      <c r="H996" s="31" t="s">
        <v>1393</v>
      </c>
      <c r="I996" s="31" t="s">
        <v>1393</v>
      </c>
      <c r="J996" s="82" t="str">
        <f t="shared" si="48"/>
        <v>Y</v>
      </c>
      <c r="K996" s="2"/>
      <c r="L996" s="2"/>
      <c r="M996" s="2"/>
      <c r="N996" s="2"/>
      <c r="O996" s="2"/>
      <c r="P996" s="34">
        <v>579</v>
      </c>
      <c r="Q996" s="34" t="s">
        <v>171</v>
      </c>
      <c r="R996" s="34" t="s">
        <v>270</v>
      </c>
      <c r="S996" s="34" t="s">
        <v>158</v>
      </c>
      <c r="T996" s="34" t="s">
        <v>270</v>
      </c>
      <c r="U996" s="34" t="s">
        <v>158</v>
      </c>
      <c r="V996" s="2" t="str">
        <f t="shared" si="49"/>
        <v>('PE_B_A',NULL,'PE_B_A_01','2021','09','01','단일재질 무색','단일재질 무색','Y','N','N','N','N','N','579','Y','SYSTEM',NOW(),'SYSTEM',NOW()),</v>
      </c>
    </row>
    <row r="997" spans="1:22" x14ac:dyDescent="0.35">
      <c r="A997" s="34">
        <v>364</v>
      </c>
      <c r="B997" s="34" t="s">
        <v>1846</v>
      </c>
      <c r="C997" s="2"/>
      <c r="D997" s="34" t="s">
        <v>1901</v>
      </c>
      <c r="E997" s="34">
        <v>2021</v>
      </c>
      <c r="F997" s="11" t="s">
        <v>1627</v>
      </c>
      <c r="G997" s="82" t="str">
        <f t="shared" si="51"/>
        <v>01</v>
      </c>
      <c r="H997" s="31" t="s">
        <v>1394</v>
      </c>
      <c r="I997" s="31" t="s">
        <v>1394</v>
      </c>
      <c r="J997" s="82" t="str">
        <f t="shared" si="48"/>
        <v>Y</v>
      </c>
      <c r="K997" s="2"/>
      <c r="L997" s="2"/>
      <c r="M997" s="2"/>
      <c r="N997" s="2"/>
      <c r="O997" s="2"/>
      <c r="P997" s="34">
        <v>580</v>
      </c>
      <c r="Q997" s="34" t="s">
        <v>171</v>
      </c>
      <c r="R997" s="34" t="s">
        <v>270</v>
      </c>
      <c r="S997" s="34" t="s">
        <v>158</v>
      </c>
      <c r="T997" s="34" t="s">
        <v>270</v>
      </c>
      <c r="U997" s="34" t="s">
        <v>158</v>
      </c>
      <c r="V997" s="2" t="str">
        <f t="shared" si="49"/>
        <v>('PE_B_C',NULL,'PE_B_C_01','2021','09','01','단일재질 녹색(먹는샘물, 음료류 제외)','단일재질 녹색(먹는샘물, 음료류 제외)','Y','N','N','N','N','N','580','Y','SYSTEM',NOW(),'SYSTEM',NOW()),</v>
      </c>
    </row>
    <row r="998" spans="1:22" x14ac:dyDescent="0.35">
      <c r="A998" s="34">
        <v>365</v>
      </c>
      <c r="B998" s="34" t="s">
        <v>1847</v>
      </c>
      <c r="C998" s="2"/>
      <c r="D998" s="34" t="s">
        <v>1902</v>
      </c>
      <c r="E998" s="34">
        <v>2021</v>
      </c>
      <c r="F998" s="11" t="s">
        <v>1627</v>
      </c>
      <c r="G998" s="82" t="str">
        <f t="shared" si="51"/>
        <v>01</v>
      </c>
      <c r="H998" s="31" t="s">
        <v>1397</v>
      </c>
      <c r="I998" s="31" t="s">
        <v>1397</v>
      </c>
      <c r="J998" s="82" t="str">
        <f t="shared" si="48"/>
        <v/>
      </c>
      <c r="K998" s="2"/>
      <c r="L998" s="2"/>
      <c r="M998" s="2"/>
      <c r="N998" s="2"/>
      <c r="O998" s="2"/>
      <c r="P998" s="34">
        <v>581</v>
      </c>
      <c r="Q998" s="34" t="s">
        <v>171</v>
      </c>
      <c r="R998" s="34" t="s">
        <v>270</v>
      </c>
      <c r="S998" s="34" t="s">
        <v>158</v>
      </c>
      <c r="T998" s="34" t="s">
        <v>270</v>
      </c>
      <c r="U998" s="34" t="s">
        <v>158</v>
      </c>
      <c r="V998" s="2" t="str">
        <f t="shared" si="49"/>
        <v>('PE_B_D',NULL,'PE_B_D_01','2021','09','01','녹색 이외의 유색(먹는샘물, 음료류 제외)','녹색 이외의 유색(먹는샘물, 음료류 제외)','N','N','N','N','N','N','581','Y','SYSTEM',NOW(),'SYSTEM',NOW()),</v>
      </c>
    </row>
    <row r="999" spans="1:22" x14ac:dyDescent="0.35">
      <c r="A999" s="34">
        <v>366</v>
      </c>
      <c r="B999" s="34" t="s">
        <v>1847</v>
      </c>
      <c r="C999" s="2"/>
      <c r="D999" s="34" t="s">
        <v>1903</v>
      </c>
      <c r="E999" s="34">
        <v>2021</v>
      </c>
      <c r="F999" s="11" t="s">
        <v>1627</v>
      </c>
      <c r="G999" s="82" t="str">
        <f t="shared" si="51"/>
        <v>02</v>
      </c>
      <c r="H999" s="31" t="s">
        <v>1678</v>
      </c>
      <c r="I999" s="31" t="s">
        <v>1678</v>
      </c>
      <c r="J999" s="82" t="str">
        <f t="shared" si="48"/>
        <v/>
      </c>
      <c r="K999" s="2"/>
      <c r="L999" s="2"/>
      <c r="M999" s="2"/>
      <c r="N999" s="2"/>
      <c r="O999" s="2"/>
      <c r="P999" s="34">
        <v>582</v>
      </c>
      <c r="Q999" s="34" t="s">
        <v>171</v>
      </c>
      <c r="R999" s="34" t="s">
        <v>270</v>
      </c>
      <c r="S999" s="34" t="s">
        <v>158</v>
      </c>
      <c r="T999" s="34" t="s">
        <v>270</v>
      </c>
      <c r="U999" s="34" t="s">
        <v>158</v>
      </c>
      <c r="V999" s="2" t="str">
        <f t="shared" si="49"/>
        <v>('PE_B_D',NULL,'PE_B_D_02','2021','09','02','글리콜변성PET 수지(PET-G) 재질이 혼합된 경우','글리콜변성PET 수지(PET-G) 재질이 혼합된 경우','N','N','N','N','N','N','582','Y','SYSTEM',NOW(),'SYSTEM',NOW()),</v>
      </c>
    </row>
    <row r="1000" spans="1:22" x14ac:dyDescent="0.35">
      <c r="A1000" s="34">
        <v>367</v>
      </c>
      <c r="B1000" s="34" t="s">
        <v>1847</v>
      </c>
      <c r="C1000" s="2"/>
      <c r="D1000" s="34" t="s">
        <v>1904</v>
      </c>
      <c r="E1000" s="34">
        <v>2021</v>
      </c>
      <c r="F1000" s="11" t="s">
        <v>1627</v>
      </c>
      <c r="G1000" s="82" t="str">
        <f t="shared" si="51"/>
        <v>03</v>
      </c>
      <c r="H1000" s="31" t="s">
        <v>1679</v>
      </c>
      <c r="I1000" s="31" t="s">
        <v>1679</v>
      </c>
      <c r="J1000" s="82" t="str">
        <f t="shared" si="48"/>
        <v/>
      </c>
      <c r="K1000" s="2"/>
      <c r="L1000" s="2"/>
      <c r="M1000" s="2"/>
      <c r="N1000" s="2"/>
      <c r="O1000" s="2"/>
      <c r="P1000" s="34">
        <v>583</v>
      </c>
      <c r="Q1000" s="34" t="s">
        <v>171</v>
      </c>
      <c r="R1000" s="34" t="s">
        <v>270</v>
      </c>
      <c r="S1000" s="34" t="s">
        <v>158</v>
      </c>
      <c r="T1000" s="34" t="s">
        <v>270</v>
      </c>
      <c r="U1000" s="34" t="s">
        <v>158</v>
      </c>
      <c r="V1000" s="2" t="str">
        <f t="shared" si="49"/>
        <v>('PE_B_D',NULL,'PE_B_D_03','2021','09','03','유색 페트병(먹는샘물, 음료류)','유색 페트병(먹는샘물, 음료류)','N','N','N','N','N','N','583','Y','SYSTEM',NOW(),'SYSTEM',NOW()),</v>
      </c>
    </row>
    <row r="1001" spans="1:22" x14ac:dyDescent="0.35">
      <c r="A1001" s="34">
        <v>368</v>
      </c>
      <c r="B1001" s="34" t="s">
        <v>1847</v>
      </c>
      <c r="C1001" s="2"/>
      <c r="D1001" s="34" t="s">
        <v>1905</v>
      </c>
      <c r="E1001" s="34">
        <v>2021</v>
      </c>
      <c r="F1001" s="11" t="s">
        <v>1627</v>
      </c>
      <c r="G1001" s="82" t="str">
        <f t="shared" si="51"/>
        <v>04</v>
      </c>
      <c r="H1001" s="31" t="s">
        <v>1398</v>
      </c>
      <c r="I1001" s="31" t="s">
        <v>1398</v>
      </c>
      <c r="J1001" s="82" t="str">
        <f t="shared" si="48"/>
        <v/>
      </c>
      <c r="K1001" s="2"/>
      <c r="L1001" s="2"/>
      <c r="M1001" s="2"/>
      <c r="N1001" s="2"/>
      <c r="O1001" s="2"/>
      <c r="P1001" s="34">
        <v>584</v>
      </c>
      <c r="Q1001" s="34" t="s">
        <v>171</v>
      </c>
      <c r="R1001" s="34" t="s">
        <v>270</v>
      </c>
      <c r="S1001" s="34" t="s">
        <v>158</v>
      </c>
      <c r="T1001" s="34" t="s">
        <v>270</v>
      </c>
      <c r="U1001" s="34" t="s">
        <v>158</v>
      </c>
      <c r="V1001" s="2" t="str">
        <f t="shared" si="49"/>
        <v>('PE_B_D',NULL,'PE_B_D_04','2021','09','04','복합재질','복합재질','N','N','N','N','N','N','584','Y','SYSTEM',NOW(),'SYSTEM',NOW()),</v>
      </c>
    </row>
    <row r="1002" spans="1:22" x14ac:dyDescent="0.35">
      <c r="A1002" s="34">
        <v>369</v>
      </c>
      <c r="B1002" s="34" t="s">
        <v>1811</v>
      </c>
      <c r="C1002" s="2"/>
      <c r="D1002" s="34" t="str">
        <f t="shared" si="50"/>
        <v>PE_L</v>
      </c>
      <c r="E1002" s="34">
        <v>2021</v>
      </c>
      <c r="F1002" s="11" t="s">
        <v>1627</v>
      </c>
      <c r="G1002" s="82" t="str">
        <f t="shared" si="51"/>
        <v>02</v>
      </c>
      <c r="H1002" s="31" t="s">
        <v>1348</v>
      </c>
      <c r="I1002" s="31" t="s">
        <v>1348</v>
      </c>
      <c r="J1002" s="82" t="str">
        <f t="shared" si="48"/>
        <v/>
      </c>
      <c r="K1002" s="2"/>
      <c r="L1002" s="2"/>
      <c r="M1002" s="2"/>
      <c r="N1002" s="2"/>
      <c r="O1002" s="2"/>
      <c r="P1002" s="34">
        <v>585</v>
      </c>
      <c r="Q1002" s="34" t="s">
        <v>171</v>
      </c>
      <c r="R1002" s="34" t="s">
        <v>270</v>
      </c>
      <c r="S1002" s="34" t="s">
        <v>158</v>
      </c>
      <c r="T1002" s="34" t="s">
        <v>270</v>
      </c>
      <c r="U1002" s="34" t="s">
        <v>158</v>
      </c>
      <c r="V1002" s="2" t="str">
        <f t="shared" si="49"/>
        <v>('PE',NULL,'PE_L','2021','09','02','라벨','라벨','N','N','N','N','N','N','585','Y','SYSTEM',NOW(),'SYSTEM',NOW()),</v>
      </c>
    </row>
    <row r="1003" spans="1:22" x14ac:dyDescent="0.35">
      <c r="A1003" s="34">
        <v>370</v>
      </c>
      <c r="B1003" s="34" t="s">
        <v>1814</v>
      </c>
      <c r="C1003" s="2"/>
      <c r="D1003" s="34" t="str">
        <f t="shared" si="50"/>
        <v>PE_L_A</v>
      </c>
      <c r="E1003" s="34">
        <v>2021</v>
      </c>
      <c r="F1003" s="11" t="s">
        <v>1627</v>
      </c>
      <c r="G1003" s="82" t="str">
        <f t="shared" si="51"/>
        <v>A</v>
      </c>
      <c r="H1003" s="31" t="s">
        <v>1641</v>
      </c>
      <c r="I1003" s="31" t="s">
        <v>1641</v>
      </c>
      <c r="J1003" s="82" t="str">
        <f t="shared" si="48"/>
        <v/>
      </c>
      <c r="K1003" s="2"/>
      <c r="L1003" s="2"/>
      <c r="M1003" s="2"/>
      <c r="N1003" s="2"/>
      <c r="O1003" s="2"/>
      <c r="P1003" s="34">
        <v>586</v>
      </c>
      <c r="Q1003" s="34" t="s">
        <v>171</v>
      </c>
      <c r="R1003" s="34" t="s">
        <v>270</v>
      </c>
      <c r="S1003" s="34" t="s">
        <v>158</v>
      </c>
      <c r="T1003" s="34" t="s">
        <v>270</v>
      </c>
      <c r="U1003" s="34" t="s">
        <v>158</v>
      </c>
      <c r="V1003" s="2" t="str">
        <f t="shared" si="49"/>
        <v>('PE_L',NULL,'PE_L_A','2021','09','A','최우수','최우수','N','N','N','N','N','N','586','Y','SYSTEM',NOW(),'SYSTEM',NOW()),</v>
      </c>
    </row>
    <row r="1004" spans="1:22" x14ac:dyDescent="0.35">
      <c r="A1004" s="34">
        <v>371</v>
      </c>
      <c r="B1004" s="34" t="s">
        <v>1814</v>
      </c>
      <c r="C1004" s="2"/>
      <c r="D1004" s="34" t="str">
        <f t="shared" si="50"/>
        <v>PE_L_B</v>
      </c>
      <c r="E1004" s="34">
        <v>2021</v>
      </c>
      <c r="F1004" s="11" t="s">
        <v>1627</v>
      </c>
      <c r="G1004" s="82" t="str">
        <f t="shared" si="51"/>
        <v>B</v>
      </c>
      <c r="H1004" s="31" t="s">
        <v>1340</v>
      </c>
      <c r="I1004" s="31" t="s">
        <v>1340</v>
      </c>
      <c r="J1004" s="82" t="str">
        <f t="shared" si="48"/>
        <v/>
      </c>
      <c r="K1004" s="2"/>
      <c r="L1004" s="2"/>
      <c r="M1004" s="2"/>
      <c r="N1004" s="2"/>
      <c r="O1004" s="2"/>
      <c r="P1004" s="34">
        <v>587</v>
      </c>
      <c r="Q1004" s="34" t="s">
        <v>171</v>
      </c>
      <c r="R1004" s="34" t="s">
        <v>270</v>
      </c>
      <c r="S1004" s="34" t="s">
        <v>158</v>
      </c>
      <c r="T1004" s="34" t="s">
        <v>270</v>
      </c>
      <c r="U1004" s="34" t="s">
        <v>158</v>
      </c>
      <c r="V1004" s="2" t="str">
        <f t="shared" si="49"/>
        <v>('PE_L',NULL,'PE_L_B','2021','09','B','우수','우수','N','N','N','N','N','N','587','Y','SYSTEM',NOW(),'SYSTEM',NOW()),</v>
      </c>
    </row>
    <row r="1005" spans="1:22" x14ac:dyDescent="0.35">
      <c r="A1005" s="34">
        <v>372</v>
      </c>
      <c r="B1005" s="34" t="s">
        <v>1814</v>
      </c>
      <c r="C1005" s="2"/>
      <c r="D1005" s="34" t="str">
        <f t="shared" si="50"/>
        <v>PE_L_C</v>
      </c>
      <c r="E1005" s="34">
        <v>2021</v>
      </c>
      <c r="F1005" s="11" t="s">
        <v>1627</v>
      </c>
      <c r="G1005" s="82" t="str">
        <f t="shared" si="51"/>
        <v>C</v>
      </c>
      <c r="H1005" s="31" t="s">
        <v>1344</v>
      </c>
      <c r="I1005" s="31" t="s">
        <v>1344</v>
      </c>
      <c r="J1005" s="82" t="str">
        <f t="shared" si="48"/>
        <v/>
      </c>
      <c r="K1005" s="2"/>
      <c r="L1005" s="2"/>
      <c r="M1005" s="2"/>
      <c r="N1005" s="2"/>
      <c r="O1005" s="2"/>
      <c r="P1005" s="34">
        <v>588</v>
      </c>
      <c r="Q1005" s="34" t="s">
        <v>171</v>
      </c>
      <c r="R1005" s="34" t="s">
        <v>270</v>
      </c>
      <c r="S1005" s="34" t="s">
        <v>158</v>
      </c>
      <c r="T1005" s="34" t="s">
        <v>270</v>
      </c>
      <c r="U1005" s="34" t="s">
        <v>158</v>
      </c>
      <c r="V1005" s="2" t="str">
        <f t="shared" si="49"/>
        <v>('PE_L',NULL,'PE_L_C','2021','09','C','보통','보통','N','N','N','N','N','N','588','Y','SYSTEM',NOW(),'SYSTEM',NOW()),</v>
      </c>
    </row>
    <row r="1006" spans="1:22" x14ac:dyDescent="0.35">
      <c r="A1006" s="34">
        <v>373</v>
      </c>
      <c r="B1006" s="34" t="s">
        <v>1814</v>
      </c>
      <c r="C1006" s="2"/>
      <c r="D1006" s="34" t="str">
        <f t="shared" si="50"/>
        <v>PE_L_D</v>
      </c>
      <c r="E1006" s="34">
        <v>2021</v>
      </c>
      <c r="F1006" s="11" t="s">
        <v>1627</v>
      </c>
      <c r="G1006" s="82" t="str">
        <f t="shared" si="51"/>
        <v>D</v>
      </c>
      <c r="H1006" s="31" t="s">
        <v>1342</v>
      </c>
      <c r="I1006" s="31" t="s">
        <v>1342</v>
      </c>
      <c r="J1006" s="82" t="str">
        <f t="shared" si="48"/>
        <v/>
      </c>
      <c r="K1006" s="2"/>
      <c r="L1006" s="2"/>
      <c r="M1006" s="2"/>
      <c r="N1006" s="2"/>
      <c r="O1006" s="2"/>
      <c r="P1006" s="34">
        <v>589</v>
      </c>
      <c r="Q1006" s="34" t="s">
        <v>171</v>
      </c>
      <c r="R1006" s="34" t="s">
        <v>270</v>
      </c>
      <c r="S1006" s="34" t="s">
        <v>158</v>
      </c>
      <c r="T1006" s="34" t="s">
        <v>270</v>
      </c>
      <c r="U1006" s="34" t="s">
        <v>158</v>
      </c>
      <c r="V1006" s="2" t="str">
        <f t="shared" si="49"/>
        <v>('PE_L',NULL,'PE_L_D','2021','09','D','어려움','어려움','N','N','N','N','N','N','589','Y','SYSTEM',NOW(),'SYSTEM',NOW()),</v>
      </c>
    </row>
    <row r="1007" spans="1:22" x14ac:dyDescent="0.35">
      <c r="A1007" s="34">
        <v>374</v>
      </c>
      <c r="B1007" s="34" t="s">
        <v>1848</v>
      </c>
      <c r="C1007" s="2"/>
      <c r="D1007" s="34" t="s">
        <v>1906</v>
      </c>
      <c r="E1007" s="34">
        <v>2021</v>
      </c>
      <c r="F1007" s="11" t="s">
        <v>1627</v>
      </c>
      <c r="G1007" s="82" t="str">
        <f t="shared" si="51"/>
        <v>01</v>
      </c>
      <c r="H1007" s="31" t="s">
        <v>1680</v>
      </c>
      <c r="I1007" s="31" t="s">
        <v>1680</v>
      </c>
      <c r="J1007" s="82" t="str">
        <f t="shared" si="48"/>
        <v>Y</v>
      </c>
      <c r="K1007" s="82" t="s">
        <v>1954</v>
      </c>
      <c r="L1007" s="2"/>
      <c r="M1007" s="2"/>
      <c r="N1007" s="2"/>
      <c r="O1007" s="2"/>
      <c r="P1007" s="34">
        <v>590</v>
      </c>
      <c r="Q1007" s="34" t="s">
        <v>171</v>
      </c>
      <c r="R1007" s="34" t="s">
        <v>270</v>
      </c>
      <c r="S1007" s="34" t="s">
        <v>158</v>
      </c>
      <c r="T1007" s="34" t="s">
        <v>270</v>
      </c>
      <c r="U1007" s="34" t="s">
        <v>158</v>
      </c>
      <c r="V1007" s="2" t="str">
        <f t="shared" si="49"/>
        <v>('PE_L_A',NULL,'PE_L_A_01','2021','09','01','비접(점)착식','비접(점)착식','Y','Y','N','N','N','N','590','Y','SYSTEM',NOW(),'SYSTEM',NOW()),</v>
      </c>
    </row>
    <row r="1008" spans="1:22" x14ac:dyDescent="0.35">
      <c r="A1008" s="34">
        <v>375</v>
      </c>
      <c r="B1008" s="34" t="s">
        <v>1848</v>
      </c>
      <c r="C1008" s="2"/>
      <c r="D1008" s="34" t="s">
        <v>1907</v>
      </c>
      <c r="E1008" s="34">
        <v>2021</v>
      </c>
      <c r="F1008" s="11" t="s">
        <v>1627</v>
      </c>
      <c r="G1008" s="82" t="str">
        <f t="shared" si="51"/>
        <v>02</v>
      </c>
      <c r="H1008" s="31" t="s">
        <v>1681</v>
      </c>
      <c r="I1008" s="31" t="s">
        <v>1681</v>
      </c>
      <c r="J1008" s="82" t="str">
        <f t="shared" si="48"/>
        <v>Y</v>
      </c>
      <c r="K1008" s="2"/>
      <c r="L1008" s="82" t="s">
        <v>1954</v>
      </c>
      <c r="M1008" s="2"/>
      <c r="N1008" s="2"/>
      <c r="O1008" s="2"/>
      <c r="P1008" s="34">
        <v>591</v>
      </c>
      <c r="Q1008" s="34" t="s">
        <v>171</v>
      </c>
      <c r="R1008" s="34" t="s">
        <v>270</v>
      </c>
      <c r="S1008" s="34" t="s">
        <v>158</v>
      </c>
      <c r="T1008" s="34" t="s">
        <v>270</v>
      </c>
      <c r="U1008" s="34" t="s">
        <v>158</v>
      </c>
      <c r="V1008" s="2" t="str">
        <f t="shared" si="49"/>
        <v>('PE_L_A',NULL,'PE_L_A_02','2021','09','02','라벨면적의 0.5% 범위 미만으로 열알칼리성 분리 접(점)착제가 도포된 경우','라벨면적의 0.5% 범위 미만으로 열알칼리성 분리 접(점)착제가 도포된 경우','Y','N','Y','N','N','N','591','Y','SYSTEM',NOW(),'SYSTEM',NOW()),</v>
      </c>
    </row>
    <row r="1009" spans="1:22" x14ac:dyDescent="0.35">
      <c r="A1009" s="34">
        <v>376</v>
      </c>
      <c r="B1009" s="34" t="s">
        <v>1849</v>
      </c>
      <c r="C1009" s="2"/>
      <c r="D1009" s="34" t="s">
        <v>1908</v>
      </c>
      <c r="E1009" s="34">
        <v>2021</v>
      </c>
      <c r="F1009" s="11" t="s">
        <v>1627</v>
      </c>
      <c r="G1009" s="82" t="str">
        <f t="shared" si="51"/>
        <v>01</v>
      </c>
      <c r="H1009" s="31" t="s">
        <v>1682</v>
      </c>
      <c r="I1009" s="31" t="s">
        <v>1682</v>
      </c>
      <c r="J1009" s="82" t="str">
        <f t="shared" si="48"/>
        <v>Y</v>
      </c>
      <c r="K1009" s="82" t="s">
        <v>1954</v>
      </c>
      <c r="L1009" s="2"/>
      <c r="M1009" s="2"/>
      <c r="N1009" s="2"/>
      <c r="O1009" s="2"/>
      <c r="P1009" s="34">
        <v>592</v>
      </c>
      <c r="Q1009" s="34" t="s">
        <v>171</v>
      </c>
      <c r="R1009" s="34" t="s">
        <v>270</v>
      </c>
      <c r="S1009" s="34" t="s">
        <v>158</v>
      </c>
      <c r="T1009" s="34" t="s">
        <v>270</v>
      </c>
      <c r="U1009" s="34" t="s">
        <v>158</v>
      </c>
      <c r="V1009" s="2" t="str">
        <f t="shared" si="49"/>
        <v>('PE_L_B',NULL,'PE_L_B_01','2021','09','01','비중 1미만의 합성수지 재질로 소비자가 손쉽게 분리 가능하도록 하는 구조','비중 1미만의 합성수지 재질로 소비자가 손쉽게 분리 가능하도록 하는 구조','Y','Y','N','N','N','N','592','Y','SYSTEM',NOW(),'SYSTEM',NOW()),</v>
      </c>
    </row>
    <row r="1010" spans="1:22" x14ac:dyDescent="0.35">
      <c r="A1010" s="34">
        <v>377</v>
      </c>
      <c r="B1010" s="34" t="s">
        <v>1849</v>
      </c>
      <c r="C1010" s="2"/>
      <c r="D1010" s="34" t="s">
        <v>1909</v>
      </c>
      <c r="E1010" s="34">
        <v>2021</v>
      </c>
      <c r="F1010" s="11" t="s">
        <v>1627</v>
      </c>
      <c r="G1010" s="82" t="str">
        <f t="shared" si="51"/>
        <v>02</v>
      </c>
      <c r="H1010" s="31" t="s">
        <v>1683</v>
      </c>
      <c r="I1010" s="31" t="s">
        <v>1683</v>
      </c>
      <c r="J1010" s="82" t="str">
        <f t="shared" si="48"/>
        <v>Y</v>
      </c>
      <c r="K1010" s="82" t="s">
        <v>1954</v>
      </c>
      <c r="L1010" s="2"/>
      <c r="M1010" s="2"/>
      <c r="N1010" s="2"/>
      <c r="O1010" s="2"/>
      <c r="P1010" s="34">
        <v>593</v>
      </c>
      <c r="Q1010" s="34" t="s">
        <v>171</v>
      </c>
      <c r="R1010" s="34" t="s">
        <v>270</v>
      </c>
      <c r="S1010" s="34" t="s">
        <v>158</v>
      </c>
      <c r="T1010" s="34" t="s">
        <v>270</v>
      </c>
      <c r="U1010" s="34" t="s">
        <v>158</v>
      </c>
      <c r="V1010" s="2" t="str">
        <f t="shared" si="49"/>
        <v>('PE_L_B',NULL,'PE_L_B_02','2021','09','02','소비자가 손쉽게 분리 가능하도록 하는 구조. 절취손 또는 접 점착제 도포시 가장자리 미도포','소비자가 손쉽게 분리 가능하도록 하는 구조. 절취손 또는 접 점착제 도포시 가장자리 미도포','Y','Y','N','N','N','N','593','Y','SYSTEM',NOW(),'SYSTEM',NOW()),</v>
      </c>
    </row>
    <row r="1011" spans="1:22" x14ac:dyDescent="0.35">
      <c r="A1011" s="34">
        <v>378</v>
      </c>
      <c r="B1011" s="34" t="s">
        <v>1849</v>
      </c>
      <c r="C1011" s="2"/>
      <c r="D1011" s="34" t="s">
        <v>1910</v>
      </c>
      <c r="E1011" s="34">
        <v>2021</v>
      </c>
      <c r="F1011" s="11" t="s">
        <v>1627</v>
      </c>
      <c r="G1011" s="82" t="str">
        <f t="shared" si="51"/>
        <v>03</v>
      </c>
      <c r="H1011" s="31" t="s">
        <v>1684</v>
      </c>
      <c r="I1011" s="31" t="s">
        <v>1684</v>
      </c>
      <c r="J1011" s="82" t="str">
        <f t="shared" si="48"/>
        <v>Y</v>
      </c>
      <c r="K1011" s="82" t="s">
        <v>1954</v>
      </c>
      <c r="L1011" s="82" t="s">
        <v>1954</v>
      </c>
      <c r="M1011" s="2"/>
      <c r="N1011" s="2"/>
      <c r="O1011" s="2"/>
      <c r="P1011" s="34">
        <v>594</v>
      </c>
      <c r="Q1011" s="34" t="s">
        <v>171</v>
      </c>
      <c r="R1011" s="34" t="s">
        <v>270</v>
      </c>
      <c r="S1011" s="34" t="s">
        <v>158</v>
      </c>
      <c r="T1011" s="34" t="s">
        <v>270</v>
      </c>
      <c r="U1011" s="34" t="s">
        <v>158</v>
      </c>
      <c r="V1011" s="2" t="str">
        <f t="shared" si="49"/>
        <v>('PE_L_B',NULL,'PE_L_B_03','2021','09','03','접(점)착제를 사용하는 경우 재활용 공정에서 분리가능한 열알칼리성 분리 접(점)착제 사용 (일정온도 80c 와 수산화 나트류 2% 에 반응하여 분리)','접(점)착제를 사용하는 경우 재활용 공정에서 분리가능한 열알칼리성 분리 접(점)착제 사용 (일정온도 80c 와 수산화 나트류 2% 에 반응하여 분리)','Y','Y','Y','N','N','N','594','Y','SYSTEM',NOW(),'SYSTEM',NOW()),</v>
      </c>
    </row>
    <row r="1012" spans="1:22" x14ac:dyDescent="0.35">
      <c r="A1012" s="34">
        <v>379</v>
      </c>
      <c r="B1012" s="34" t="s">
        <v>1849</v>
      </c>
      <c r="C1012" s="2"/>
      <c r="D1012" s="34" t="s">
        <v>1911</v>
      </c>
      <c r="E1012" s="34">
        <v>2021</v>
      </c>
      <c r="F1012" s="11" t="s">
        <v>1627</v>
      </c>
      <c r="G1012" s="82" t="str">
        <f t="shared" si="51"/>
        <v>04</v>
      </c>
      <c r="H1012" s="31" t="s">
        <v>1737</v>
      </c>
      <c r="I1012" s="31" t="s">
        <v>1737</v>
      </c>
      <c r="J1012" s="82" t="str">
        <f t="shared" si="48"/>
        <v>Y</v>
      </c>
      <c r="K1012" s="82" t="s">
        <v>1954</v>
      </c>
      <c r="L1012" s="82" t="s">
        <v>1954</v>
      </c>
      <c r="M1012" s="2"/>
      <c r="N1012" s="2"/>
      <c r="O1012" s="2"/>
      <c r="P1012" s="34">
        <v>595</v>
      </c>
      <c r="Q1012" s="34" t="s">
        <v>171</v>
      </c>
      <c r="R1012" s="34" t="s">
        <v>270</v>
      </c>
      <c r="S1012" s="34" t="s">
        <v>158</v>
      </c>
      <c r="T1012" s="34" t="s">
        <v>270</v>
      </c>
      <c r="U1012" s="34" t="s">
        <v>158</v>
      </c>
      <c r="V1012" s="2" t="str">
        <f t="shared" si="49"/>
        <v>('PE_L_B',NULL,'PE_L_B_04','2021','09','04','열알칼리성 분리 접(점)착제를 사용하고 접(점)착제 도포면적이페트병 전체면적의 20%, 라벨면적의 60% 이하인 경우','열알칼리성 분리 접(점)착제를 사용하고 접(점)착제 도포면적이페트병 전체면적의 20%, 라벨면적의 60% 이하인 경우','Y','Y','Y','N','N','N','595','Y','SYSTEM',NOW(),'SYSTEM',NOW()),</v>
      </c>
    </row>
    <row r="1013" spans="1:22" x14ac:dyDescent="0.35">
      <c r="A1013" s="34">
        <v>380</v>
      </c>
      <c r="B1013" s="34" t="s">
        <v>1956</v>
      </c>
      <c r="C1013" s="2"/>
      <c r="D1013" s="34" t="s">
        <v>1958</v>
      </c>
      <c r="E1013" s="34">
        <v>2021</v>
      </c>
      <c r="F1013" s="11" t="s">
        <v>1627</v>
      </c>
      <c r="G1013" s="82" t="str">
        <f t="shared" si="51"/>
        <v>01</v>
      </c>
      <c r="H1013" s="31" t="s">
        <v>1685</v>
      </c>
      <c r="I1013" s="31" t="s">
        <v>1685</v>
      </c>
      <c r="J1013" s="82" t="str">
        <f t="shared" si="48"/>
        <v>Y</v>
      </c>
      <c r="K1013" s="82" t="s">
        <v>1954</v>
      </c>
      <c r="L1013" s="82" t="s">
        <v>1954</v>
      </c>
      <c r="M1013" s="2"/>
      <c r="N1013" s="2"/>
      <c r="O1013" s="2"/>
      <c r="P1013" s="34">
        <v>596</v>
      </c>
      <c r="Q1013" s="34" t="s">
        <v>171</v>
      </c>
      <c r="R1013" s="34" t="s">
        <v>270</v>
      </c>
      <c r="S1013" s="34" t="s">
        <v>158</v>
      </c>
      <c r="T1013" s="34" t="s">
        <v>270</v>
      </c>
      <c r="U1013" s="34" t="s">
        <v>158</v>
      </c>
      <c r="V1013" s="2" t="str">
        <f t="shared" si="49"/>
        <v>('PE_L_C',NULL,'PE_L_C_01','2021','09','01','비중 1미만의 합성수지 재질로 열알칼리성 분리 접(점)착제를 사용하고 접(점)착제 도포면적이 페트병 전체면적의 20%, 라벨면적의 60%를 초과한 경우','비중 1미만의 합성수지 재질로 열알칼리성 분리 접(점)착제를 사용하고 접(점)착제 도포면적이 페트병 전체면적의 20%, 라벨면적의 60%를 초과한 경우','Y','Y','Y','N','N','N','596','Y','SYSTEM',NOW(),'SYSTEM',NOW()),</v>
      </c>
    </row>
    <row r="1014" spans="1:22" x14ac:dyDescent="0.35">
      <c r="A1014" s="34">
        <v>381</v>
      </c>
      <c r="B1014" s="34" t="s">
        <v>1956</v>
      </c>
      <c r="C1014" s="2"/>
      <c r="D1014" s="34" t="s">
        <v>1573</v>
      </c>
      <c r="E1014" s="34">
        <v>2021</v>
      </c>
      <c r="F1014" s="11" t="s">
        <v>1627</v>
      </c>
      <c r="G1014" s="82" t="str">
        <f t="shared" si="51"/>
        <v>02</v>
      </c>
      <c r="H1014" s="31" t="s">
        <v>1738</v>
      </c>
      <c r="I1014" s="31" t="s">
        <v>1738</v>
      </c>
      <c r="J1014" s="82" t="str">
        <f t="shared" si="48"/>
        <v>Y</v>
      </c>
      <c r="K1014" s="82" t="s">
        <v>1954</v>
      </c>
      <c r="L1014" s="2"/>
      <c r="M1014" s="2"/>
      <c r="N1014" s="2"/>
      <c r="O1014" s="2"/>
      <c r="P1014" s="34">
        <v>597</v>
      </c>
      <c r="Q1014" s="34" t="s">
        <v>171</v>
      </c>
      <c r="R1014" s="34" t="s">
        <v>270</v>
      </c>
      <c r="S1014" s="34" t="s">
        <v>158</v>
      </c>
      <c r="T1014" s="34" t="s">
        <v>270</v>
      </c>
      <c r="U1014" s="34" t="s">
        <v>158</v>
      </c>
      <c r="V1014" s="2" t="str">
        <f t="shared" si="49"/>
        <v>('PE_L_C',NULL,'PE_L_C_02','2021','09','02','소비자가 손쉽게 분리 가능하도록 하는 구조가 없으나 절취선이 있는 경우','소비자가 손쉽게 분리 가능하도록 하는 구조가 없으나 절취선이 있는 경우','Y','Y','N','N','N','N','597','Y','SYSTEM',NOW(),'SYSTEM',NOW()),</v>
      </c>
    </row>
    <row r="1015" spans="1:22" x14ac:dyDescent="0.35">
      <c r="A1015" s="34">
        <v>382</v>
      </c>
      <c r="B1015" s="34" t="s">
        <v>1956</v>
      </c>
      <c r="C1015" s="2"/>
      <c r="D1015" s="34" t="s">
        <v>1574</v>
      </c>
      <c r="E1015" s="34">
        <v>2021</v>
      </c>
      <c r="F1015" s="11" t="s">
        <v>1627</v>
      </c>
      <c r="G1015" s="82" t="str">
        <f t="shared" si="51"/>
        <v>03</v>
      </c>
      <c r="H1015" s="31" t="s">
        <v>1686</v>
      </c>
      <c r="I1015" s="31" t="s">
        <v>1686</v>
      </c>
      <c r="J1015" s="82" t="str">
        <f t="shared" si="48"/>
        <v>Y</v>
      </c>
      <c r="K1015" s="82" t="s">
        <v>1954</v>
      </c>
      <c r="L1015" s="82" t="s">
        <v>1954</v>
      </c>
      <c r="M1015" s="2"/>
      <c r="N1015" s="2"/>
      <c r="O1015" s="2"/>
      <c r="P1015" s="34">
        <v>598</v>
      </c>
      <c r="Q1015" s="34" t="s">
        <v>171</v>
      </c>
      <c r="R1015" s="34" t="s">
        <v>270</v>
      </c>
      <c r="S1015" s="34" t="s">
        <v>158</v>
      </c>
      <c r="T1015" s="34" t="s">
        <v>270</v>
      </c>
      <c r="U1015" s="34" t="s">
        <v>158</v>
      </c>
      <c r="V1015" s="2" t="str">
        <f t="shared" si="49"/>
        <v>('PE_L_C',NULL,'PE_L_C_03','2021','09','03','소비자가 손쉽게 분리 가능하도록 하는 구조. 절취손 또는 접 점착제 도포시 가장자리 도포- PE Stretch 라벨 등 기술적으로 도입 불가능한 경우','소비자가 손쉽게 분리 가능하도록 하는 구조. 절취손 또는 접 점착제 도포시 가장자리 도포- PE Stretch 라벨 등 기술적으로 도입 불가능한 경우','Y','Y','Y','N','N','N','598','Y','SYSTEM',NOW(),'SYSTEM',NOW()),</v>
      </c>
    </row>
    <row r="1016" spans="1:22" x14ac:dyDescent="0.35">
      <c r="A1016" s="34">
        <v>383</v>
      </c>
      <c r="B1016" s="34" t="s">
        <v>1956</v>
      </c>
      <c r="C1016" s="2"/>
      <c r="D1016" s="34" t="s">
        <v>1575</v>
      </c>
      <c r="E1016" s="34">
        <v>2021</v>
      </c>
      <c r="F1016" s="11" t="s">
        <v>1627</v>
      </c>
      <c r="G1016" s="82" t="str">
        <f t="shared" si="51"/>
        <v>04</v>
      </c>
      <c r="H1016" s="31" t="s">
        <v>1687</v>
      </c>
      <c r="I1016" s="31" t="s">
        <v>1687</v>
      </c>
      <c r="J1016" s="82" t="str">
        <f t="shared" si="48"/>
        <v>Y</v>
      </c>
      <c r="K1016" s="82" t="s">
        <v>1954</v>
      </c>
      <c r="L1016" s="82" t="s">
        <v>1954</v>
      </c>
      <c r="M1016" s="2"/>
      <c r="N1016" s="2"/>
      <c r="O1016" s="2"/>
      <c r="P1016" s="34">
        <v>599</v>
      </c>
      <c r="Q1016" s="34" t="s">
        <v>171</v>
      </c>
      <c r="R1016" s="34" t="s">
        <v>270</v>
      </c>
      <c r="S1016" s="34" t="s">
        <v>158</v>
      </c>
      <c r="T1016" s="34" t="s">
        <v>270</v>
      </c>
      <c r="U1016" s="34" t="s">
        <v>158</v>
      </c>
      <c r="V1016" s="2" t="str">
        <f t="shared" si="49"/>
        <v>('PE_L_C',NULL,'PE_L_C_04','2021','09','04','비중 1미만의 합성수지 재질로 열알칼리성 분리 접(점)착제를 사용하고 접(점)착제 도포면적이 페트병 전체면적의 20%, 라벨면적의 60% 이하이나 가장자리를 도포한 경우','비중 1미만의 합성수지 재질로 열알칼리성 분리 접(점)착제를 사용하고 접(점)착제 도포면적이 페트병 전체면적의 20%, 라벨면적의 60% 이하이나 가장자리를 도포한 경우','Y','Y','Y','N','N','N','599','Y','SYSTEM',NOW(),'SYSTEM',NOW()),</v>
      </c>
    </row>
    <row r="1017" spans="1:22" x14ac:dyDescent="0.35">
      <c r="A1017" s="34">
        <v>384</v>
      </c>
      <c r="B1017" s="34" t="s">
        <v>1956</v>
      </c>
      <c r="C1017" s="2"/>
      <c r="D1017" s="34" t="s">
        <v>1959</v>
      </c>
      <c r="E1017" s="34">
        <v>2021</v>
      </c>
      <c r="F1017" s="11" t="s">
        <v>1627</v>
      </c>
      <c r="G1017" s="82" t="str">
        <f t="shared" si="51"/>
        <v>05</v>
      </c>
      <c r="H1017" s="31" t="s">
        <v>1688</v>
      </c>
      <c r="I1017" s="31" t="s">
        <v>1688</v>
      </c>
      <c r="J1017" s="82" t="str">
        <f t="shared" si="48"/>
        <v>Y</v>
      </c>
      <c r="K1017" s="82" t="s">
        <v>1954</v>
      </c>
      <c r="L1017" s="2"/>
      <c r="M1017" s="2"/>
      <c r="N1017" s="2"/>
      <c r="O1017" s="2"/>
      <c r="P1017" s="34">
        <v>600</v>
      </c>
      <c r="Q1017" s="34" t="s">
        <v>171</v>
      </c>
      <c r="R1017" s="34" t="s">
        <v>270</v>
      </c>
      <c r="S1017" s="34" t="s">
        <v>158</v>
      </c>
      <c r="T1017" s="34" t="s">
        <v>270</v>
      </c>
      <c r="U1017" s="34" t="s">
        <v>158</v>
      </c>
      <c r="V1017" s="2" t="str">
        <f t="shared" si="49"/>
        <v>('PE_L_C',NULL,'PE_L_C_05','2021','09','05','비중 1미만의 합성수지 재질로 절취선이 없는 비접(점)착식','비중 1미만의 합성수지 재질로 절취선이 없는 비접(점)착식','Y','Y','N','N','N','N','600','Y','SYSTEM',NOW(),'SYSTEM',NOW()),</v>
      </c>
    </row>
    <row r="1018" spans="1:22" x14ac:dyDescent="0.35">
      <c r="A1018" s="34">
        <v>385</v>
      </c>
      <c r="B1018" s="34" t="s">
        <v>1956</v>
      </c>
      <c r="C1018" s="2"/>
      <c r="D1018" s="34" t="s">
        <v>1960</v>
      </c>
      <c r="E1018" s="34">
        <v>2021</v>
      </c>
      <c r="F1018" s="11" t="s">
        <v>1627</v>
      </c>
      <c r="G1018" s="82" t="str">
        <f t="shared" si="51"/>
        <v>06</v>
      </c>
      <c r="H1018" s="31" t="s">
        <v>1689</v>
      </c>
      <c r="I1018" s="31" t="s">
        <v>1689</v>
      </c>
      <c r="J1018" s="82" t="str">
        <f t="shared" si="48"/>
        <v>Y</v>
      </c>
      <c r="K1018" s="82" t="s">
        <v>1954</v>
      </c>
      <c r="L1018" s="2"/>
      <c r="M1018" s="2"/>
      <c r="N1018" s="2"/>
      <c r="O1018" s="2"/>
      <c r="P1018" s="34">
        <v>601</v>
      </c>
      <c r="Q1018" s="34" t="s">
        <v>171</v>
      </c>
      <c r="R1018" s="34" t="s">
        <v>270</v>
      </c>
      <c r="S1018" s="34" t="s">
        <v>158</v>
      </c>
      <c r="T1018" s="34" t="s">
        <v>270</v>
      </c>
      <c r="U1018" s="34" t="s">
        <v>158</v>
      </c>
      <c r="V1018" s="2" t="str">
        <f t="shared" si="49"/>
        <v>('PE_L_C',NULL,'PE_L_C_06','2021','09','06','절취선이 있는 비중 1이상의 합성수지 재질','절취선이 있는 비중 1이상의 합성수지 재질','Y','Y','N','N','N','N','601','Y','SYSTEM',NOW(),'SYSTEM',NOW()),</v>
      </c>
    </row>
    <row r="1019" spans="1:22" x14ac:dyDescent="0.35">
      <c r="A1019" s="34">
        <v>386</v>
      </c>
      <c r="B1019" s="34" t="s">
        <v>1957</v>
      </c>
      <c r="C1019" s="2"/>
      <c r="D1019" s="34" t="s">
        <v>1961</v>
      </c>
      <c r="E1019" s="34">
        <v>2021</v>
      </c>
      <c r="F1019" s="11" t="s">
        <v>1627</v>
      </c>
      <c r="G1019" s="82" t="str">
        <f t="shared" si="51"/>
        <v>01</v>
      </c>
      <c r="H1019" s="31" t="s">
        <v>1690</v>
      </c>
      <c r="I1019" s="31" t="s">
        <v>1690</v>
      </c>
      <c r="J1019" s="82" t="str">
        <f t="shared" ref="J1019:J1025" si="52">IF(ISNUMBER(SEARCH("_D_",D1019))=FALSE,IF(LEN(D1019)-LEN(SUBSTITUTE(D1019,"_",""))=3,"Y",""),"")</f>
        <v/>
      </c>
      <c r="K1019" s="2"/>
      <c r="L1019" s="2"/>
      <c r="M1019" s="2"/>
      <c r="N1019" s="2"/>
      <c r="O1019" s="2"/>
      <c r="P1019" s="34">
        <v>602</v>
      </c>
      <c r="Q1019" s="34" t="s">
        <v>171</v>
      </c>
      <c r="R1019" s="34" t="s">
        <v>270</v>
      </c>
      <c r="S1019" s="34" t="s">
        <v>158</v>
      </c>
      <c r="T1019" s="34" t="s">
        <v>270</v>
      </c>
      <c r="U1019" s="34" t="s">
        <v>158</v>
      </c>
      <c r="V1019" s="2" t="str">
        <f t="shared" ref="V1019:V1082" si="53">"('"&amp;B1019&amp;"',"&amp;IF(C1019="","NULL","'"&amp;C1019&amp;"'")&amp;",'"&amp;D1019&amp;"','"&amp;E1019&amp;"','"&amp;F1019&amp;"',"&amp;IF(G1019="","NULL","'"&amp;G1019&amp;"'")&amp;","&amp;IF(H1019="","NULL","'"&amp;H1019&amp;"'")&amp;","&amp;IF(I1019="","NULL","'"&amp;I1019&amp;"'")&amp;","&amp;IF(J1019="","'N'","'"&amp;J1019&amp;"'")&amp;","&amp;IF(K1019="","'N'","'"&amp;K1019&amp;"'")&amp;","&amp;IF(L1019="","'N'","'"&amp;L1019&amp;"'")&amp;","&amp;IF(M1019="","'N'","'"&amp;M1019&amp;"'")&amp;","&amp;IF(N1019="","'N'",""&amp;N1019&amp;"'")&amp;","&amp;IF(O1019="","'N'",""&amp;O1019&amp;"'")&amp;","&amp;IF(P1019="","0","'"&amp;P1019&amp;"'")&amp;",'"&amp;Q1019&amp;"','"&amp;R1019&amp;"',"&amp;S1019&amp;",'"&amp;T1019&amp;"',"&amp;U1019&amp;IF(A1020="",");","),")</f>
        <v>('PE_L_D',NULL,'PE_L_D_01','2021','09','01','소비자가 손쉽게 분리 가능하도록 하는 구조가 없는 비중 1이상의 합성수지 재질 ','소비자가 손쉽게 분리 가능하도록 하는 구조가 없는 비중 1이상의 합성수지 재질 ','N','N','N','N','N','N','602','Y','SYSTEM',NOW(),'SYSTEM',NOW()),</v>
      </c>
    </row>
    <row r="1020" spans="1:22" x14ac:dyDescent="0.35">
      <c r="A1020" s="34">
        <v>387</v>
      </c>
      <c r="B1020" s="34" t="s">
        <v>1957</v>
      </c>
      <c r="C1020" s="2"/>
      <c r="D1020" s="34" t="s">
        <v>1576</v>
      </c>
      <c r="E1020" s="34">
        <v>2021</v>
      </c>
      <c r="F1020" s="11" t="s">
        <v>1627</v>
      </c>
      <c r="G1020" s="82" t="str">
        <f t="shared" si="51"/>
        <v>02</v>
      </c>
      <c r="H1020" s="31" t="s">
        <v>1407</v>
      </c>
      <c r="I1020" s="31" t="s">
        <v>1407</v>
      </c>
      <c r="J1020" s="82" t="str">
        <f t="shared" si="52"/>
        <v/>
      </c>
      <c r="K1020" s="2"/>
      <c r="L1020" s="2"/>
      <c r="M1020" s="2"/>
      <c r="N1020" s="2"/>
      <c r="O1020" s="2"/>
      <c r="P1020" s="34">
        <v>603</v>
      </c>
      <c r="Q1020" s="34" t="s">
        <v>171</v>
      </c>
      <c r="R1020" s="34" t="s">
        <v>270</v>
      </c>
      <c r="S1020" s="34" t="s">
        <v>158</v>
      </c>
      <c r="T1020" s="34" t="s">
        <v>270</v>
      </c>
      <c r="U1020" s="34" t="s">
        <v>158</v>
      </c>
      <c r="V1020" s="2" t="str">
        <f t="shared" si="53"/>
        <v>('PE_L_D',NULL,'PE_L_D_02','2021','09','02','열알칼리성 분리가 불가능한 접(점)착제 사용','열알칼리성 분리가 불가능한 접(점)착제 사용','N','N','N','N','N','N','603','Y','SYSTEM',NOW(),'SYSTEM',NOW()),</v>
      </c>
    </row>
    <row r="1021" spans="1:22" x14ac:dyDescent="0.35">
      <c r="A1021" s="34">
        <v>388</v>
      </c>
      <c r="B1021" s="34" t="s">
        <v>1957</v>
      </c>
      <c r="C1021" s="2"/>
      <c r="D1021" s="34" t="s">
        <v>1577</v>
      </c>
      <c r="E1021" s="34">
        <v>2021</v>
      </c>
      <c r="F1021" s="11" t="s">
        <v>1627</v>
      </c>
      <c r="G1021" s="82" t="str">
        <f t="shared" si="51"/>
        <v>03</v>
      </c>
      <c r="H1021" s="31" t="s">
        <v>1654</v>
      </c>
      <c r="I1021" s="31" t="s">
        <v>1654</v>
      </c>
      <c r="J1021" s="82" t="str">
        <f t="shared" si="52"/>
        <v/>
      </c>
      <c r="K1021" s="2"/>
      <c r="L1021" s="2"/>
      <c r="M1021" s="2"/>
      <c r="N1021" s="2"/>
      <c r="O1021" s="2"/>
      <c r="P1021" s="34">
        <v>604</v>
      </c>
      <c r="Q1021" s="34" t="s">
        <v>171</v>
      </c>
      <c r="R1021" s="34" t="s">
        <v>270</v>
      </c>
      <c r="S1021" s="34" t="s">
        <v>158</v>
      </c>
      <c r="T1021" s="34" t="s">
        <v>270</v>
      </c>
      <c r="U1021" s="34" t="s">
        <v>158</v>
      </c>
      <c r="V1021" s="2" t="str">
        <f t="shared" si="53"/>
        <v>('PE_L_D',NULL,'PE_L_D_03','2021','09','03','몸체에 직접 인쇄 (유통기간 및 제조일자 표시 제외)','몸체에 직접 인쇄 (유통기간 및 제조일자 표시 제외)','N','N','N','N','N','N','604','Y','SYSTEM',NOW(),'SYSTEM',NOW()),</v>
      </c>
    </row>
    <row r="1022" spans="1:22" x14ac:dyDescent="0.35">
      <c r="A1022" s="34">
        <v>389</v>
      </c>
      <c r="B1022" s="34" t="s">
        <v>1957</v>
      </c>
      <c r="C1022" s="2"/>
      <c r="D1022" s="34" t="s">
        <v>1578</v>
      </c>
      <c r="E1022" s="34">
        <v>2021</v>
      </c>
      <c r="F1022" s="11" t="s">
        <v>1627</v>
      </c>
      <c r="G1022" s="82" t="str">
        <f t="shared" si="51"/>
        <v>04</v>
      </c>
      <c r="H1022" s="31" t="s">
        <v>1409</v>
      </c>
      <c r="I1022" s="31" t="s">
        <v>1409</v>
      </c>
      <c r="J1022" s="82" t="str">
        <f t="shared" si="52"/>
        <v/>
      </c>
      <c r="K1022" s="2"/>
      <c r="L1022" s="2"/>
      <c r="M1022" s="2"/>
      <c r="N1022" s="2"/>
      <c r="O1022" s="2"/>
      <c r="P1022" s="34">
        <v>605</v>
      </c>
      <c r="Q1022" s="34" t="s">
        <v>171</v>
      </c>
      <c r="R1022" s="34" t="s">
        <v>270</v>
      </c>
      <c r="S1022" s="34" t="s">
        <v>158</v>
      </c>
      <c r="T1022" s="34" t="s">
        <v>270</v>
      </c>
      <c r="U1022" s="34" t="s">
        <v>158</v>
      </c>
      <c r="V1022" s="2" t="str">
        <f t="shared" si="53"/>
        <v>('PE_L_D',NULL,'PE_L_D_04','2021','09','04','PVC 계열의 재질','PVC 계열의 재질','N','N','N','N','N','N','605','Y','SYSTEM',NOW(),'SYSTEM',NOW()),</v>
      </c>
    </row>
    <row r="1023" spans="1:22" x14ac:dyDescent="0.35">
      <c r="A1023" s="34">
        <v>390</v>
      </c>
      <c r="B1023" s="34" t="s">
        <v>1957</v>
      </c>
      <c r="C1023" s="2"/>
      <c r="D1023" s="34" t="s">
        <v>1579</v>
      </c>
      <c r="E1023" s="34">
        <v>2021</v>
      </c>
      <c r="F1023" s="11" t="s">
        <v>1627</v>
      </c>
      <c r="G1023" s="82" t="str">
        <f t="shared" si="51"/>
        <v>05</v>
      </c>
      <c r="H1023" s="31" t="s">
        <v>1691</v>
      </c>
      <c r="I1023" s="31" t="s">
        <v>1691</v>
      </c>
      <c r="J1023" s="82" t="str">
        <f t="shared" si="52"/>
        <v/>
      </c>
      <c r="K1023" s="2"/>
      <c r="L1023" s="2"/>
      <c r="M1023" s="2"/>
      <c r="N1023" s="2"/>
      <c r="O1023" s="2"/>
      <c r="P1023" s="34">
        <v>606</v>
      </c>
      <c r="Q1023" s="34" t="s">
        <v>171</v>
      </c>
      <c r="R1023" s="34" t="s">
        <v>270</v>
      </c>
      <c r="S1023" s="34" t="s">
        <v>158</v>
      </c>
      <c r="T1023" s="34" t="s">
        <v>270</v>
      </c>
      <c r="U1023" s="34" t="s">
        <v>158</v>
      </c>
      <c r="V1023" s="2" t="str">
        <f t="shared" si="53"/>
        <v>('PE_L_D',NULL,'PE_L_D_05','2021','09','05','합성수지 이외의 재질','합성수지 이외의 재질','N','N','N','N','N','N','606','Y','SYSTEM',NOW(),'SYSTEM',NOW()),</v>
      </c>
    </row>
    <row r="1024" spans="1:22" x14ac:dyDescent="0.35">
      <c r="A1024" s="34">
        <v>391</v>
      </c>
      <c r="B1024" s="34" t="s">
        <v>1957</v>
      </c>
      <c r="C1024" s="2"/>
      <c r="D1024" s="34" t="s">
        <v>1580</v>
      </c>
      <c r="E1024" s="34">
        <v>2021</v>
      </c>
      <c r="F1024" s="11" t="s">
        <v>1627</v>
      </c>
      <c r="G1024" s="82" t="str">
        <f t="shared" si="51"/>
        <v>06</v>
      </c>
      <c r="H1024" s="31" t="s">
        <v>1320</v>
      </c>
      <c r="I1024" s="31" t="s">
        <v>1320</v>
      </c>
      <c r="J1024" s="82" t="str">
        <f t="shared" si="52"/>
        <v/>
      </c>
      <c r="K1024" s="2"/>
      <c r="L1024" s="2"/>
      <c r="M1024" s="2"/>
      <c r="N1024" s="2"/>
      <c r="O1024" s="2"/>
      <c r="P1024" s="34">
        <v>607</v>
      </c>
      <c r="Q1024" s="34" t="s">
        <v>171</v>
      </c>
      <c r="R1024" s="34" t="s">
        <v>270</v>
      </c>
      <c r="S1024" s="34" t="s">
        <v>158</v>
      </c>
      <c r="T1024" s="34" t="s">
        <v>270</v>
      </c>
      <c r="U1024" s="34" t="s">
        <v>158</v>
      </c>
      <c r="V1024" s="2" t="str">
        <f t="shared" si="53"/>
        <v>('PE_L_D',NULL,'PE_L_D_06','2021','09','06','금속혼입재질','금속혼입재질','N','N','N','N','N','N','607','Y','SYSTEM',NOW(),'SYSTEM',NOW()),</v>
      </c>
    </row>
    <row r="1025" spans="1:22" x14ac:dyDescent="0.35">
      <c r="A1025" s="34">
        <v>392</v>
      </c>
      <c r="B1025" s="34" t="s">
        <v>1811</v>
      </c>
      <c r="C1025" s="2"/>
      <c r="D1025" s="34" t="str">
        <f t="shared" si="50"/>
        <v>PE_G</v>
      </c>
      <c r="E1025" s="34">
        <v>2021</v>
      </c>
      <c r="F1025" s="11" t="s">
        <v>1627</v>
      </c>
      <c r="G1025" s="82" t="str">
        <f t="shared" si="51"/>
        <v>03</v>
      </c>
      <c r="H1025" s="31" t="s">
        <v>1638</v>
      </c>
      <c r="I1025" s="31" t="s">
        <v>1638</v>
      </c>
      <c r="J1025" s="82" t="str">
        <f t="shared" si="52"/>
        <v/>
      </c>
      <c r="K1025" s="2"/>
      <c r="L1025" s="2"/>
      <c r="M1025" s="2"/>
      <c r="N1025" s="2"/>
      <c r="O1025" s="2"/>
      <c r="P1025" s="34">
        <v>608</v>
      </c>
      <c r="Q1025" s="34" t="s">
        <v>171</v>
      </c>
      <c r="R1025" s="34" t="s">
        <v>270</v>
      </c>
      <c r="S1025" s="34" t="s">
        <v>158</v>
      </c>
      <c r="T1025" s="34" t="s">
        <v>270</v>
      </c>
      <c r="U1025" s="34" t="s">
        <v>158</v>
      </c>
      <c r="V1025" s="2" t="str">
        <f t="shared" si="53"/>
        <v>('PE',NULL,'PE_G','2021','09','03','마개및잡자재','마개및잡자재','N','N','N','N','N','N','608','Y','SYSTEM',NOW(),'SYSTEM',NOW()),</v>
      </c>
    </row>
    <row r="1026" spans="1:22" x14ac:dyDescent="0.35">
      <c r="A1026" s="34">
        <v>393</v>
      </c>
      <c r="B1026" s="34" t="s">
        <v>1815</v>
      </c>
      <c r="C1026" s="2"/>
      <c r="D1026" s="34" t="str">
        <f t="shared" si="50"/>
        <v>PE_G_B</v>
      </c>
      <c r="E1026" s="34">
        <v>2021</v>
      </c>
      <c r="F1026" s="11" t="s">
        <v>1627</v>
      </c>
      <c r="G1026" s="82" t="str">
        <f t="shared" si="51"/>
        <v>B</v>
      </c>
      <c r="H1026" s="31" t="s">
        <v>1340</v>
      </c>
      <c r="I1026" s="31" t="s">
        <v>1340</v>
      </c>
      <c r="J1026" s="82" t="str">
        <f t="shared" ref="J1026:J1082" si="54">IF(ISNUMBER(SEARCH("_D_",D1026))=FALSE,IF(LEN(D1026)-LEN(SUBSTITUTE(D1026,"_",""))=3,"Y",""),"")</f>
        <v/>
      </c>
      <c r="K1026" s="2"/>
      <c r="L1026" s="2"/>
      <c r="M1026" s="2"/>
      <c r="N1026" s="2"/>
      <c r="O1026" s="2"/>
      <c r="P1026" s="34">
        <v>609</v>
      </c>
      <c r="Q1026" s="34" t="s">
        <v>171</v>
      </c>
      <c r="R1026" s="34" t="s">
        <v>270</v>
      </c>
      <c r="S1026" s="34" t="s">
        <v>158</v>
      </c>
      <c r="T1026" s="34" t="s">
        <v>270</v>
      </c>
      <c r="U1026" s="34" t="s">
        <v>158</v>
      </c>
      <c r="V1026" s="2" t="str">
        <f t="shared" si="53"/>
        <v>('PE_G',NULL,'PE_G_B','2021','09','B','우수','우수','N','N','N','N','N','N','609','Y','SYSTEM',NOW(),'SYSTEM',NOW()),</v>
      </c>
    </row>
    <row r="1027" spans="1:22" x14ac:dyDescent="0.35">
      <c r="A1027" s="34">
        <v>394</v>
      </c>
      <c r="B1027" s="34" t="s">
        <v>1815</v>
      </c>
      <c r="C1027" s="2"/>
      <c r="D1027" s="34" t="str">
        <f t="shared" si="50"/>
        <v>PE_G_C</v>
      </c>
      <c r="E1027" s="34">
        <v>2021</v>
      </c>
      <c r="F1027" s="11" t="s">
        <v>1627</v>
      </c>
      <c r="G1027" s="82" t="str">
        <f t="shared" si="51"/>
        <v>C</v>
      </c>
      <c r="H1027" s="31" t="s">
        <v>1344</v>
      </c>
      <c r="I1027" s="31" t="s">
        <v>1344</v>
      </c>
      <c r="J1027" s="82" t="str">
        <f t="shared" si="54"/>
        <v/>
      </c>
      <c r="K1027" s="2"/>
      <c r="L1027" s="2"/>
      <c r="M1027" s="2"/>
      <c r="N1027" s="2"/>
      <c r="O1027" s="2"/>
      <c r="P1027" s="34">
        <v>610</v>
      </c>
      <c r="Q1027" s="34" t="s">
        <v>171</v>
      </c>
      <c r="R1027" s="34" t="s">
        <v>270</v>
      </c>
      <c r="S1027" s="34" t="s">
        <v>158</v>
      </c>
      <c r="T1027" s="34" t="s">
        <v>270</v>
      </c>
      <c r="U1027" s="34" t="s">
        <v>158</v>
      </c>
      <c r="V1027" s="2" t="str">
        <f t="shared" si="53"/>
        <v>('PE_G',NULL,'PE_G_C','2021','09','C','보통','보통','N','N','N','N','N','N','610','Y','SYSTEM',NOW(),'SYSTEM',NOW()),</v>
      </c>
    </row>
    <row r="1028" spans="1:22" x14ac:dyDescent="0.35">
      <c r="A1028" s="34">
        <v>395</v>
      </c>
      <c r="B1028" s="34" t="s">
        <v>1815</v>
      </c>
      <c r="C1028" s="2"/>
      <c r="D1028" s="34" t="str">
        <f t="shared" si="50"/>
        <v>PE_G_D</v>
      </c>
      <c r="E1028" s="34">
        <v>2021</v>
      </c>
      <c r="F1028" s="11" t="s">
        <v>1627</v>
      </c>
      <c r="G1028" s="82" t="str">
        <f t="shared" si="51"/>
        <v>D</v>
      </c>
      <c r="H1028" s="31" t="s">
        <v>1342</v>
      </c>
      <c r="I1028" s="31" t="s">
        <v>1342</v>
      </c>
      <c r="J1028" s="82" t="str">
        <f t="shared" si="54"/>
        <v/>
      </c>
      <c r="K1028" s="2"/>
      <c r="L1028" s="2"/>
      <c r="M1028" s="2"/>
      <c r="N1028" s="2"/>
      <c r="O1028" s="2"/>
      <c r="P1028" s="34">
        <v>611</v>
      </c>
      <c r="Q1028" s="34" t="s">
        <v>171</v>
      </c>
      <c r="R1028" s="34" t="s">
        <v>270</v>
      </c>
      <c r="S1028" s="34" t="s">
        <v>158</v>
      </c>
      <c r="T1028" s="34" t="s">
        <v>270</v>
      </c>
      <c r="U1028" s="34" t="s">
        <v>158</v>
      </c>
      <c r="V1028" s="2" t="str">
        <f t="shared" si="53"/>
        <v>('PE_G',NULL,'PE_G_D','2021','09','D','어려움','어려움','N','N','N','N','N','N','611','Y','SYSTEM',NOW(),'SYSTEM',NOW()),</v>
      </c>
    </row>
    <row r="1029" spans="1:22" x14ac:dyDescent="0.35">
      <c r="A1029" s="34">
        <v>396</v>
      </c>
      <c r="B1029" s="34" t="s">
        <v>1850</v>
      </c>
      <c r="C1029" s="2"/>
      <c r="D1029" s="34" t="s">
        <v>1912</v>
      </c>
      <c r="E1029" s="34">
        <v>2021</v>
      </c>
      <c r="F1029" s="11" t="s">
        <v>1627</v>
      </c>
      <c r="G1029" s="82" t="str">
        <f t="shared" si="51"/>
        <v>01</v>
      </c>
      <c r="H1029" s="31" t="s">
        <v>1692</v>
      </c>
      <c r="I1029" s="31" t="s">
        <v>1692</v>
      </c>
      <c r="J1029" s="82" t="str">
        <f t="shared" si="54"/>
        <v>Y</v>
      </c>
      <c r="K1029" s="82" t="s">
        <v>1954</v>
      </c>
      <c r="L1029" s="82" t="s">
        <v>1954</v>
      </c>
      <c r="M1029" s="2"/>
      <c r="N1029" s="2"/>
      <c r="O1029" s="2"/>
      <c r="P1029" s="34">
        <v>612</v>
      </c>
      <c r="Q1029" s="34" t="s">
        <v>171</v>
      </c>
      <c r="R1029" s="34" t="s">
        <v>270</v>
      </c>
      <c r="S1029" s="34" t="s">
        <v>158</v>
      </c>
      <c r="T1029" s="34" t="s">
        <v>270</v>
      </c>
      <c r="U1029" s="34" t="s">
        <v>158</v>
      </c>
      <c r="V1029" s="2" t="str">
        <f t="shared" si="53"/>
        <v>('PE_G_B',NULL,'PE_G_B_01','2021','09','01','비중 1미만의 합성수지','비중 1미만의 합성수지','Y','Y','Y','N','N','N','612','Y','SYSTEM',NOW(),'SYSTEM',NOW()),</v>
      </c>
    </row>
    <row r="1030" spans="1:22" x14ac:dyDescent="0.35">
      <c r="A1030" s="34">
        <v>397</v>
      </c>
      <c r="B1030" s="34" t="s">
        <v>1850</v>
      </c>
      <c r="C1030" s="2"/>
      <c r="D1030" s="34" t="s">
        <v>1913</v>
      </c>
      <c r="E1030" s="34">
        <v>2021</v>
      </c>
      <c r="F1030" s="11" t="s">
        <v>1627</v>
      </c>
      <c r="G1030" s="82" t="str">
        <f t="shared" si="51"/>
        <v>02</v>
      </c>
      <c r="H1030" s="31" t="s">
        <v>1693</v>
      </c>
      <c r="I1030" s="31" t="s">
        <v>1693</v>
      </c>
      <c r="J1030" s="82" t="str">
        <f t="shared" si="54"/>
        <v>Y</v>
      </c>
      <c r="K1030" s="82" t="s">
        <v>1954</v>
      </c>
      <c r="L1030" s="2"/>
      <c r="M1030" s="2"/>
      <c r="N1030" s="2"/>
      <c r="O1030" s="2"/>
      <c r="P1030" s="34">
        <v>613</v>
      </c>
      <c r="Q1030" s="34" t="s">
        <v>171</v>
      </c>
      <c r="R1030" s="34" t="s">
        <v>270</v>
      </c>
      <c r="S1030" s="34" t="s">
        <v>158</v>
      </c>
      <c r="T1030" s="34" t="s">
        <v>270</v>
      </c>
      <c r="U1030" s="34" t="s">
        <v>158</v>
      </c>
      <c r="V1030" s="2" t="str">
        <f t="shared" si="53"/>
        <v>('PE_G_B',NULL,'PE_G_B_02','2021','09','02','무색 페트 단일재질','무색 페트 단일재질','Y','Y','N','N','N','N','613','Y','SYSTEM',NOW(),'SYSTEM',NOW()),</v>
      </c>
    </row>
    <row r="1031" spans="1:22" x14ac:dyDescent="0.35">
      <c r="A1031" s="34">
        <v>398</v>
      </c>
      <c r="B1031" s="34" t="s">
        <v>1851</v>
      </c>
      <c r="C1031" s="2"/>
      <c r="D1031" s="34" t="s">
        <v>1914</v>
      </c>
      <c r="E1031" s="34">
        <v>2021</v>
      </c>
      <c r="F1031" s="11" t="s">
        <v>1627</v>
      </c>
      <c r="G1031" s="82" t="str">
        <f t="shared" si="51"/>
        <v>01</v>
      </c>
      <c r="H1031" s="31" t="s">
        <v>1694</v>
      </c>
      <c r="I1031" s="31" t="s">
        <v>1694</v>
      </c>
      <c r="J1031" s="82" t="str">
        <f t="shared" si="54"/>
        <v>Y</v>
      </c>
      <c r="K1031" s="82" t="s">
        <v>1954</v>
      </c>
      <c r="L1031" s="2"/>
      <c r="M1031" s="2"/>
      <c r="N1031" s="2"/>
      <c r="O1031" s="2"/>
      <c r="P1031" s="34">
        <v>614</v>
      </c>
      <c r="Q1031" s="34" t="s">
        <v>171</v>
      </c>
      <c r="R1031" s="34" t="s">
        <v>270</v>
      </c>
      <c r="S1031" s="34" t="s">
        <v>158</v>
      </c>
      <c r="T1031" s="34" t="s">
        <v>270</v>
      </c>
      <c r="U1031" s="34" t="s">
        <v>158</v>
      </c>
      <c r="V1031" s="2" t="str">
        <f t="shared" si="53"/>
        <v>('PE_G_C',NULL,'PE_G_C_01','2021','09','01','뚜껑, 몸체 모두와 완전분리가 가능한 합성수지 이외의 재질의 잡자재','뚜껑, 몸체 모두와 완전분리가 가능한 합성수지 이외의 재질의 잡자재','Y','Y','N','N','N','N','614','Y','SYSTEM',NOW(),'SYSTEM',NOW()),</v>
      </c>
    </row>
    <row r="1032" spans="1:22" x14ac:dyDescent="0.35">
      <c r="A1032" s="34">
        <v>399</v>
      </c>
      <c r="B1032" s="34" t="s">
        <v>1851</v>
      </c>
      <c r="C1032" s="2"/>
      <c r="D1032" s="34" t="s">
        <v>1915</v>
      </c>
      <c r="E1032" s="34">
        <v>2021</v>
      </c>
      <c r="F1032" s="11" t="s">
        <v>1627</v>
      </c>
      <c r="G1032" s="82" t="str">
        <f t="shared" si="51"/>
        <v>02</v>
      </c>
      <c r="H1032" s="31" t="s">
        <v>1695</v>
      </c>
      <c r="I1032" s="31" t="s">
        <v>1695</v>
      </c>
      <c r="J1032" s="82" t="str">
        <f t="shared" si="54"/>
        <v>Y</v>
      </c>
      <c r="K1032" s="2"/>
      <c r="L1032" s="2"/>
      <c r="M1032" s="2"/>
      <c r="N1032" s="2"/>
      <c r="O1032" s="2"/>
      <c r="P1032" s="34">
        <v>615</v>
      </c>
      <c r="Q1032" s="34" t="s">
        <v>171</v>
      </c>
      <c r="R1032" s="34" t="s">
        <v>270</v>
      </c>
      <c r="S1032" s="34" t="s">
        <v>158</v>
      </c>
      <c r="T1032" s="34" t="s">
        <v>270</v>
      </c>
      <c r="U1032" s="34" t="s">
        <v>158</v>
      </c>
      <c r="V1032" s="2" t="str">
        <f t="shared" si="53"/>
        <v>('PE_G_C',NULL,'PE_G_C_02','2021','09','02','합성수지 이외의 재질이 포함된 비중 1미만의 잡자재','합성수지 이외의 재질이 포함된 비중 1미만의 잡자재','Y','N','N','N','N','N','615','Y','SYSTEM',NOW(),'SYSTEM',NOW()),</v>
      </c>
    </row>
    <row r="1033" spans="1:22" x14ac:dyDescent="0.35">
      <c r="A1033" s="34">
        <v>400</v>
      </c>
      <c r="B1033" s="34" t="s">
        <v>1852</v>
      </c>
      <c r="C1033" s="2"/>
      <c r="D1033" s="34" t="s">
        <v>1916</v>
      </c>
      <c r="E1033" s="34">
        <v>2021</v>
      </c>
      <c r="F1033" s="11" t="s">
        <v>1627</v>
      </c>
      <c r="G1033" s="82" t="str">
        <f t="shared" si="51"/>
        <v>01</v>
      </c>
      <c r="H1033" s="31" t="s">
        <v>1696</v>
      </c>
      <c r="I1033" s="31" t="s">
        <v>1696</v>
      </c>
      <c r="J1033" s="82" t="str">
        <f t="shared" si="54"/>
        <v/>
      </c>
      <c r="K1033" s="2"/>
      <c r="L1033" s="2"/>
      <c r="M1033" s="2"/>
      <c r="N1033" s="2"/>
      <c r="O1033" s="2"/>
      <c r="P1033" s="34">
        <v>616</v>
      </c>
      <c r="Q1033" s="34" t="s">
        <v>171</v>
      </c>
      <c r="R1033" s="34" t="s">
        <v>270</v>
      </c>
      <c r="S1033" s="34" t="s">
        <v>158</v>
      </c>
      <c r="T1033" s="34" t="s">
        <v>270</v>
      </c>
      <c r="U1033" s="34" t="s">
        <v>158</v>
      </c>
      <c r="V1033" s="2" t="str">
        <f t="shared" si="53"/>
        <v>('PE_G_D',NULL,'PE_G_D_01','2021','09','01','비중 1이상의 합성수지','비중 1이상의 합성수지','N','N','N','N','N','N','616','Y','SYSTEM',NOW(),'SYSTEM',NOW()),</v>
      </c>
    </row>
    <row r="1034" spans="1:22" x14ac:dyDescent="0.35">
      <c r="A1034" s="34">
        <v>401</v>
      </c>
      <c r="B1034" s="34" t="s">
        <v>1852</v>
      </c>
      <c r="C1034" s="2"/>
      <c r="D1034" s="34" t="s">
        <v>1917</v>
      </c>
      <c r="E1034" s="34">
        <v>2021</v>
      </c>
      <c r="F1034" s="11" t="s">
        <v>1627</v>
      </c>
      <c r="G1034" s="82" t="str">
        <f t="shared" si="51"/>
        <v>02</v>
      </c>
      <c r="H1034" s="31" t="s">
        <v>1409</v>
      </c>
      <c r="I1034" s="31" t="s">
        <v>1409</v>
      </c>
      <c r="J1034" s="82" t="str">
        <f t="shared" si="54"/>
        <v/>
      </c>
      <c r="K1034" s="2"/>
      <c r="L1034" s="2"/>
      <c r="M1034" s="2"/>
      <c r="N1034" s="2"/>
      <c r="O1034" s="2"/>
      <c r="P1034" s="34">
        <v>617</v>
      </c>
      <c r="Q1034" s="34" t="s">
        <v>171</v>
      </c>
      <c r="R1034" s="34" t="s">
        <v>270</v>
      </c>
      <c r="S1034" s="34" t="s">
        <v>158</v>
      </c>
      <c r="T1034" s="34" t="s">
        <v>270</v>
      </c>
      <c r="U1034" s="34" t="s">
        <v>158</v>
      </c>
      <c r="V1034" s="2" t="str">
        <f t="shared" si="53"/>
        <v>('PE_G_D',NULL,'PE_G_D_02','2021','09','02','PVC 계열의 재질','PVC 계열의 재질','N','N','N','N','N','N','617','Y','SYSTEM',NOW(),'SYSTEM',NOW()),</v>
      </c>
    </row>
    <row r="1035" spans="1:22" x14ac:dyDescent="0.35">
      <c r="A1035" s="34">
        <v>402</v>
      </c>
      <c r="B1035" s="34" t="s">
        <v>1852</v>
      </c>
      <c r="C1035" s="2"/>
      <c r="D1035" s="34" t="s">
        <v>1918</v>
      </c>
      <c r="E1035" s="34">
        <v>2021</v>
      </c>
      <c r="F1035" s="11" t="s">
        <v>1627</v>
      </c>
      <c r="G1035" s="82" t="str">
        <f t="shared" si="51"/>
        <v>03</v>
      </c>
      <c r="H1035" s="31" t="s">
        <v>1691</v>
      </c>
      <c r="I1035" s="31" t="s">
        <v>1691</v>
      </c>
      <c r="J1035" s="82" t="str">
        <f t="shared" si="54"/>
        <v/>
      </c>
      <c r="K1035" s="2"/>
      <c r="L1035" s="2"/>
      <c r="M1035" s="2"/>
      <c r="N1035" s="2"/>
      <c r="O1035" s="2"/>
      <c r="P1035" s="34">
        <v>618</v>
      </c>
      <c r="Q1035" s="34" t="s">
        <v>171</v>
      </c>
      <c r="R1035" s="34" t="s">
        <v>270</v>
      </c>
      <c r="S1035" s="34" t="s">
        <v>158</v>
      </c>
      <c r="T1035" s="34" t="s">
        <v>270</v>
      </c>
      <c r="U1035" s="34" t="s">
        <v>158</v>
      </c>
      <c r="V1035" s="2" t="str">
        <f t="shared" si="53"/>
        <v>('PE_G_D',NULL,'PE_G_D_03','2021','09','03','합성수지 이외의 재질','합성수지 이외의 재질','N','N','N','N','N','N','618','Y','SYSTEM',NOW(),'SYSTEM',NOW()),</v>
      </c>
    </row>
    <row r="1036" spans="1:22" x14ac:dyDescent="0.35">
      <c r="A1036" s="34">
        <v>403</v>
      </c>
      <c r="B1036" s="34" t="s">
        <v>868</v>
      </c>
      <c r="C1036" s="2"/>
      <c r="D1036" s="34" t="str">
        <f>IF(B1036&lt;&gt;"GROUP_ID",B1036&amp;"_"&amp;IF(H1036="몸체","B",IF(H1036="라벨","L",IF(H1036="마개및잡자재","G",IF(H1036="라벨, 마개및잡자재","S",IF(H1036="최우수","A",IF(H1036="우수","B",IF(H1036="보통","C",IF(H1036="어려움","D",RIGHT(D1036,2))))))))),IF(H1036="종이팩","PA",IF(H1036="유리병","GL",IF(H1036="금속캔","CA",IF(H1036="금속캔(알루미늄)","AL",IF(H1036="일반 발포합성수지 단일·복합재질","SY",IF(H1036="폴리스티렌페이퍼(PSP)","PO",IF(H1036="페트병","PE",IF(H1036="합성수지 용기, 트레이류 (페트병, 발포합성수지 제외)","TR",IF(H1036="합성수지 필름·시트류 (페트병, 발포합성수지 제외)","09","-"))))))))))</f>
        <v>TR</v>
      </c>
      <c r="E1036" s="34">
        <v>2021</v>
      </c>
      <c r="F1036" s="11" t="s">
        <v>1627</v>
      </c>
      <c r="G1036" s="82" t="str">
        <f>IF(H1036="종이팩","01",IF(H1036="유리병","02",IF(H1036="금속캔","03",IF(H1036="금속캔(알루미늄)","04",IF(H1036="일반 발포합성수지 단일·복합재질","05",IF(H1036="폴리스티렌페이퍼(PSP)","06",IF(H1036="페트병","07",IF(H1036="합성수지 용기, 트레이류 (페트병, 발포합성수지 제외)","08",IF(H1036="합성수지 필름·시트류 (페트병, 발포합성수지 제외)","09",IF(H1036="몸체","01",IF(H1036="라벨","02",IF(H1036="마개및잡자재","03",IF(H1036="라벨, 마개및잡자재","04",IF(H1036="최우수","A",IF(H1036="우수","B",IF(H1036="보통","C",IF(H1036="어려움","D",IF(B1036&lt;&gt;"",RIGHT(D1036,2),"999"))))))))))))))))))</f>
        <v>08</v>
      </c>
      <c r="H1036" s="31" t="s">
        <v>1642</v>
      </c>
      <c r="I1036" s="31" t="s">
        <v>1642</v>
      </c>
      <c r="J1036" s="82" t="str">
        <f t="shared" si="54"/>
        <v/>
      </c>
      <c r="K1036" s="2"/>
      <c r="L1036" s="2"/>
      <c r="M1036" s="2"/>
      <c r="N1036" s="2"/>
      <c r="O1036" s="2"/>
      <c r="P1036" s="34">
        <v>619</v>
      </c>
      <c r="Q1036" s="34" t="s">
        <v>171</v>
      </c>
      <c r="R1036" s="34" t="s">
        <v>270</v>
      </c>
      <c r="S1036" s="34" t="s">
        <v>158</v>
      </c>
      <c r="T1036" s="34" t="s">
        <v>270</v>
      </c>
      <c r="U1036" s="34" t="s">
        <v>158</v>
      </c>
      <c r="V1036" s="2" t="str">
        <f t="shared" si="53"/>
        <v>('GROUP_ID',NULL,'TR','2021','09','08','합성수지 용기, 트레이류 (페트병, 발포합성수지 제외)','합성수지 용기, 트레이류 (페트병, 발포합성수지 제외)','N','N','N','N','N','N','619','Y','SYSTEM',NOW(),'SYSTEM',NOW()),</v>
      </c>
    </row>
    <row r="1037" spans="1:22" x14ac:dyDescent="0.35">
      <c r="A1037" s="34">
        <v>404</v>
      </c>
      <c r="B1037" s="34" t="s">
        <v>1817</v>
      </c>
      <c r="C1037" s="2"/>
      <c r="D1037" s="34" t="str">
        <f t="shared" si="50"/>
        <v>TR_B</v>
      </c>
      <c r="E1037" s="34">
        <v>2021</v>
      </c>
      <c r="F1037" s="11" t="s">
        <v>1627</v>
      </c>
      <c r="G1037" s="82" t="str">
        <f t="shared" si="51"/>
        <v>01</v>
      </c>
      <c r="H1037" s="31" t="s">
        <v>1338</v>
      </c>
      <c r="I1037" s="31" t="s">
        <v>1338</v>
      </c>
      <c r="J1037" s="82" t="str">
        <f t="shared" si="54"/>
        <v/>
      </c>
      <c r="K1037" s="2"/>
      <c r="L1037" s="2"/>
      <c r="M1037" s="2"/>
      <c r="N1037" s="2"/>
      <c r="O1037" s="2"/>
      <c r="P1037" s="34">
        <v>620</v>
      </c>
      <c r="Q1037" s="34" t="s">
        <v>171</v>
      </c>
      <c r="R1037" s="34" t="s">
        <v>270</v>
      </c>
      <c r="S1037" s="34" t="s">
        <v>158</v>
      </c>
      <c r="T1037" s="34" t="s">
        <v>270</v>
      </c>
      <c r="U1037" s="34" t="s">
        <v>158</v>
      </c>
      <c r="V1037" s="2" t="str">
        <f t="shared" si="53"/>
        <v>('TR',NULL,'TR_B','2021','09','01','몸체','몸체','N','N','N','N','N','N','620','Y','SYSTEM',NOW(),'SYSTEM',NOW()),</v>
      </c>
    </row>
    <row r="1038" spans="1:22" x14ac:dyDescent="0.35">
      <c r="A1038" s="34">
        <v>405</v>
      </c>
      <c r="B1038" s="34" t="s">
        <v>1818</v>
      </c>
      <c r="C1038" s="2"/>
      <c r="D1038" s="34" t="str">
        <f t="shared" si="50"/>
        <v>TR_B_B</v>
      </c>
      <c r="E1038" s="34">
        <v>2021</v>
      </c>
      <c r="F1038" s="11" t="s">
        <v>1627</v>
      </c>
      <c r="G1038" s="82" t="str">
        <f t="shared" si="51"/>
        <v>B</v>
      </c>
      <c r="H1038" s="31" t="s">
        <v>1340</v>
      </c>
      <c r="I1038" s="31" t="s">
        <v>1340</v>
      </c>
      <c r="J1038" s="82" t="str">
        <f t="shared" si="54"/>
        <v/>
      </c>
      <c r="K1038" s="2"/>
      <c r="L1038" s="2"/>
      <c r="M1038" s="2"/>
      <c r="N1038" s="2"/>
      <c r="O1038" s="2"/>
      <c r="P1038" s="34">
        <v>621</v>
      </c>
      <c r="Q1038" s="34" t="s">
        <v>171</v>
      </c>
      <c r="R1038" s="34" t="s">
        <v>270</v>
      </c>
      <c r="S1038" s="34" t="s">
        <v>158</v>
      </c>
      <c r="T1038" s="34" t="s">
        <v>270</v>
      </c>
      <c r="U1038" s="34" t="s">
        <v>158</v>
      </c>
      <c r="V1038" s="2" t="str">
        <f t="shared" si="53"/>
        <v>('TR_B',NULL,'TR_B_B','2021','09','B','우수','우수','N','N','N','N','N','N','621','Y','SYSTEM',NOW(),'SYSTEM',NOW()),</v>
      </c>
    </row>
    <row r="1039" spans="1:22" x14ac:dyDescent="0.35">
      <c r="A1039" s="34">
        <v>406</v>
      </c>
      <c r="B1039" s="34" t="s">
        <v>1818</v>
      </c>
      <c r="C1039" s="2"/>
      <c r="D1039" s="34" t="str">
        <f t="shared" si="50"/>
        <v>TR_B_D</v>
      </c>
      <c r="E1039" s="34">
        <v>2021</v>
      </c>
      <c r="F1039" s="11" t="s">
        <v>1627</v>
      </c>
      <c r="G1039" s="82" t="str">
        <f t="shared" si="51"/>
        <v>D</v>
      </c>
      <c r="H1039" s="31" t="s">
        <v>1342</v>
      </c>
      <c r="I1039" s="31" t="s">
        <v>1342</v>
      </c>
      <c r="J1039" s="82" t="str">
        <f t="shared" si="54"/>
        <v/>
      </c>
      <c r="K1039" s="2"/>
      <c r="L1039" s="2"/>
      <c r="M1039" s="2"/>
      <c r="N1039" s="2"/>
      <c r="O1039" s="2"/>
      <c r="P1039" s="34">
        <v>622</v>
      </c>
      <c r="Q1039" s="34" t="s">
        <v>171</v>
      </c>
      <c r="R1039" s="34" t="s">
        <v>270</v>
      </c>
      <c r="S1039" s="34" t="s">
        <v>158</v>
      </c>
      <c r="T1039" s="34" t="s">
        <v>270</v>
      </c>
      <c r="U1039" s="34" t="s">
        <v>158</v>
      </c>
      <c r="V1039" s="2" t="str">
        <f t="shared" si="53"/>
        <v>('TR_B',NULL,'TR_B_D','2021','09','D','어려움','어려움','N','N','N','N','N','N','622','Y','SYSTEM',NOW(),'SYSTEM',NOW()),</v>
      </c>
    </row>
    <row r="1040" spans="1:22" x14ac:dyDescent="0.35">
      <c r="A1040" s="34">
        <v>407</v>
      </c>
      <c r="B1040" s="34" t="s">
        <v>1853</v>
      </c>
      <c r="C1040" s="2"/>
      <c r="D1040" s="34" t="s">
        <v>1919</v>
      </c>
      <c r="E1040" s="34">
        <v>2021</v>
      </c>
      <c r="F1040" s="11" t="s">
        <v>1627</v>
      </c>
      <c r="G1040" s="82" t="str">
        <f t="shared" si="51"/>
        <v>01</v>
      </c>
      <c r="H1040" s="31" t="s">
        <v>1697</v>
      </c>
      <c r="I1040" s="31" t="s">
        <v>1697</v>
      </c>
      <c r="J1040" s="82" t="str">
        <f t="shared" si="54"/>
        <v>Y</v>
      </c>
      <c r="K1040" s="2"/>
      <c r="L1040" s="2"/>
      <c r="M1040" s="2"/>
      <c r="N1040" s="2"/>
      <c r="O1040" s="2"/>
      <c r="P1040" s="34">
        <v>623</v>
      </c>
      <c r="Q1040" s="34" t="s">
        <v>171</v>
      </c>
      <c r="R1040" s="34" t="s">
        <v>270</v>
      </c>
      <c r="S1040" s="34" t="s">
        <v>158</v>
      </c>
      <c r="T1040" s="34" t="s">
        <v>270</v>
      </c>
      <c r="U1040" s="34" t="s">
        <v>158</v>
      </c>
      <c r="V1040" s="2" t="str">
        <f t="shared" si="53"/>
        <v>('TR_B_B',NULL,'TR_B_B_01','2021','09','01','PET 재질 - 단일재질 무색','PET 재질 - 단일재질 무색','Y','N','N','N','N','N','623','Y','SYSTEM',NOW(),'SYSTEM',NOW()),</v>
      </c>
    </row>
    <row r="1041" spans="1:22" x14ac:dyDescent="0.35">
      <c r="A1041" s="34">
        <v>408</v>
      </c>
      <c r="B1041" s="34" t="s">
        <v>1853</v>
      </c>
      <c r="C1041" s="2"/>
      <c r="D1041" s="34" t="s">
        <v>1586</v>
      </c>
      <c r="E1041" s="34">
        <v>2021</v>
      </c>
      <c r="F1041" s="11" t="s">
        <v>1627</v>
      </c>
      <c r="G1041" s="82" t="str">
        <f t="shared" si="51"/>
        <v>02</v>
      </c>
      <c r="H1041" s="31" t="s">
        <v>1698</v>
      </c>
      <c r="I1041" s="31" t="s">
        <v>1698</v>
      </c>
      <c r="J1041" s="82" t="str">
        <f t="shared" si="54"/>
        <v>Y</v>
      </c>
      <c r="K1041" s="2"/>
      <c r="L1041" s="2"/>
      <c r="M1041" s="2"/>
      <c r="N1041" s="2"/>
      <c r="O1041" s="2"/>
      <c r="P1041" s="34">
        <v>624</v>
      </c>
      <c r="Q1041" s="34" t="s">
        <v>171</v>
      </c>
      <c r="R1041" s="34" t="s">
        <v>270</v>
      </c>
      <c r="S1041" s="34" t="s">
        <v>158</v>
      </c>
      <c r="T1041" s="34" t="s">
        <v>270</v>
      </c>
      <c r="U1041" s="34" t="s">
        <v>158</v>
      </c>
      <c r="V1041" s="2" t="str">
        <f t="shared" si="53"/>
        <v>('TR_B_B',NULL,'TR_B_B_02','2021','09','02','PET이외의 재질 - PE재질','PET이외의 재질 - PE재질','Y','N','N','N','N','N','624','Y','SYSTEM',NOW(),'SYSTEM',NOW()),</v>
      </c>
    </row>
    <row r="1042" spans="1:22" x14ac:dyDescent="0.35">
      <c r="A1042" s="34">
        <v>409</v>
      </c>
      <c r="B1042" s="34" t="s">
        <v>1853</v>
      </c>
      <c r="C1042" s="2"/>
      <c r="D1042" s="34" t="s">
        <v>1587</v>
      </c>
      <c r="E1042" s="34">
        <v>2021</v>
      </c>
      <c r="F1042" s="11" t="s">
        <v>1627</v>
      </c>
      <c r="G1042" s="82" t="str">
        <f t="shared" ref="G1042:G1095" si="55">IF(H1042="종이팩","01",IF(H1042="유리병","02",IF(H1042="금속캔","03",IF(H1042="금속캔(알루미늄)","04",IF(H1042="일반 발포합성수지 단일·복합재질","05",IF(H1042="폴리스티렌페이퍼(PSP)","06",IF(H1042="페트병","07",IF(H1042="단일재질 용기, 트레이류(페트병, 발포합성수지 제외)","08",IF(H1042="합성수지 필름·시트류 (페트병, 발포합성수지 제외)","09",IF(H1042="몸체","01",IF(H1042="라벨","02",IF(H1042="마개및잡자재","03",IF(H1042="라벨, 마개및잡자재","04",IF(H1042="최우수","A",IF(H1042="우수","B",IF(H1042="보통","C",IF(H1042="어려움","D",IF(B1042&lt;&gt;"",RIGHT(D1042,2),"999"))))))))))))))))))</f>
        <v>03</v>
      </c>
      <c r="H1042" s="31" t="s">
        <v>1699</v>
      </c>
      <c r="I1042" s="31" t="s">
        <v>1699</v>
      </c>
      <c r="J1042" s="82" t="str">
        <f t="shared" si="54"/>
        <v>Y</v>
      </c>
      <c r="K1042" s="2"/>
      <c r="L1042" s="2"/>
      <c r="M1042" s="2"/>
      <c r="N1042" s="2"/>
      <c r="O1042" s="2"/>
      <c r="P1042" s="34">
        <v>625</v>
      </c>
      <c r="Q1042" s="34" t="s">
        <v>171</v>
      </c>
      <c r="R1042" s="34" t="s">
        <v>270</v>
      </c>
      <c r="S1042" s="34" t="s">
        <v>158</v>
      </c>
      <c r="T1042" s="34" t="s">
        <v>270</v>
      </c>
      <c r="U1042" s="34" t="s">
        <v>158</v>
      </c>
      <c r="V1042" s="2" t="str">
        <f t="shared" si="53"/>
        <v>('TR_B_B',NULL,'TR_B_B_03','2021','09','03','PET이외의 재질 - PP재질','PET이외의 재질 - PP재질','Y','N','N','N','N','N','625','Y','SYSTEM',NOW(),'SYSTEM',NOW()),</v>
      </c>
    </row>
    <row r="1043" spans="1:22" x14ac:dyDescent="0.35">
      <c r="A1043" s="34">
        <v>410</v>
      </c>
      <c r="B1043" s="34" t="s">
        <v>1853</v>
      </c>
      <c r="C1043" s="2"/>
      <c r="D1043" s="34" t="s">
        <v>1588</v>
      </c>
      <c r="E1043" s="34">
        <v>2021</v>
      </c>
      <c r="F1043" s="11" t="s">
        <v>1627</v>
      </c>
      <c r="G1043" s="82" t="str">
        <f t="shared" si="55"/>
        <v>04</v>
      </c>
      <c r="H1043" s="31" t="s">
        <v>1700</v>
      </c>
      <c r="I1043" s="31" t="s">
        <v>1700</v>
      </c>
      <c r="J1043" s="82" t="str">
        <f t="shared" si="54"/>
        <v>Y</v>
      </c>
      <c r="K1043" s="2"/>
      <c r="L1043" s="2"/>
      <c r="M1043" s="2"/>
      <c r="N1043" s="2"/>
      <c r="O1043" s="2"/>
      <c r="P1043" s="34">
        <v>626</v>
      </c>
      <c r="Q1043" s="34" t="s">
        <v>171</v>
      </c>
      <c r="R1043" s="34" t="s">
        <v>270</v>
      </c>
      <c r="S1043" s="34" t="s">
        <v>158</v>
      </c>
      <c r="T1043" s="34" t="s">
        <v>270</v>
      </c>
      <c r="U1043" s="34" t="s">
        <v>158</v>
      </c>
      <c r="V1043" s="2" t="str">
        <f t="shared" si="53"/>
        <v>('TR_B_B',NULL,'TR_B_B_04','2021','09','04','PET이외의 재질 - PS재질','PET이외의 재질 - PS재질','Y','N','N','N','N','N','626','Y','SYSTEM',NOW(),'SYSTEM',NOW()),</v>
      </c>
    </row>
    <row r="1044" spans="1:22" x14ac:dyDescent="0.35">
      <c r="A1044" s="34">
        <v>411</v>
      </c>
      <c r="B1044" s="34" t="s">
        <v>1853</v>
      </c>
      <c r="C1044" s="2"/>
      <c r="D1044" s="34" t="s">
        <v>1920</v>
      </c>
      <c r="E1044" s="34">
        <v>2021</v>
      </c>
      <c r="F1044" s="11" t="s">
        <v>1627</v>
      </c>
      <c r="G1044" s="82" t="str">
        <f t="shared" si="55"/>
        <v>05</v>
      </c>
      <c r="H1044" s="31" t="s">
        <v>1701</v>
      </c>
      <c r="I1044" s="31" t="s">
        <v>1701</v>
      </c>
      <c r="J1044" s="82" t="str">
        <f t="shared" si="54"/>
        <v>Y</v>
      </c>
      <c r="K1044" s="2"/>
      <c r="L1044" s="2"/>
      <c r="M1044" s="2"/>
      <c r="N1044" s="2"/>
      <c r="O1044" s="2"/>
      <c r="P1044" s="34">
        <v>627</v>
      </c>
      <c r="Q1044" s="34" t="s">
        <v>171</v>
      </c>
      <c r="R1044" s="34" t="s">
        <v>270</v>
      </c>
      <c r="S1044" s="34" t="s">
        <v>158</v>
      </c>
      <c r="T1044" s="34" t="s">
        <v>270</v>
      </c>
      <c r="U1044" s="34" t="s">
        <v>158</v>
      </c>
      <c r="V1044" s="2" t="str">
        <f t="shared" si="53"/>
        <v>('TR_B_B',NULL,'TR_B_B_05','2021','09','05','PET이외의 재질 - 기타 단일재질','PET이외의 재질 - 기타 단일재질','Y','N','N','N','N','N','627','Y','SYSTEM',NOW(),'SYSTEM',NOW()),</v>
      </c>
    </row>
    <row r="1045" spans="1:22" x14ac:dyDescent="0.35">
      <c r="A1045" s="34">
        <v>412</v>
      </c>
      <c r="B1045" s="34" t="s">
        <v>1854</v>
      </c>
      <c r="C1045" s="2"/>
      <c r="D1045" s="34" t="s">
        <v>1921</v>
      </c>
      <c r="E1045" s="34">
        <v>2021</v>
      </c>
      <c r="F1045" s="11" t="s">
        <v>1627</v>
      </c>
      <c r="G1045" s="82" t="str">
        <f t="shared" si="55"/>
        <v>01</v>
      </c>
      <c r="H1045" s="31" t="s">
        <v>1702</v>
      </c>
      <c r="I1045" s="31" t="s">
        <v>1702</v>
      </c>
      <c r="J1045" s="82" t="str">
        <f t="shared" si="54"/>
        <v/>
      </c>
      <c r="K1045" s="2"/>
      <c r="L1045" s="2"/>
      <c r="M1045" s="2"/>
      <c r="N1045" s="2"/>
      <c r="O1045" s="2"/>
      <c r="P1045" s="34">
        <v>628</v>
      </c>
      <c r="Q1045" s="34" t="s">
        <v>171</v>
      </c>
      <c r="R1045" s="34" t="s">
        <v>270</v>
      </c>
      <c r="S1045" s="34" t="s">
        <v>158</v>
      </c>
      <c r="T1045" s="34" t="s">
        <v>270</v>
      </c>
      <c r="U1045" s="34" t="s">
        <v>158</v>
      </c>
      <c r="V1045" s="2" t="str">
        <f t="shared" si="53"/>
        <v>('TR_B_D',NULL,'TR_B_D_01','2021','09','01','PET재질 - 글리콜변성PET 수지(PET-G) 재질이 혼합된 경우','PET재질 - 글리콜변성PET 수지(PET-G) 재질이 혼합된 경우','N','N','N','N','N','N','628','Y','SYSTEM',NOW(),'SYSTEM',NOW()),</v>
      </c>
    </row>
    <row r="1046" spans="1:22" x14ac:dyDescent="0.35">
      <c r="A1046" s="34">
        <v>413</v>
      </c>
      <c r="B1046" s="34" t="s">
        <v>1854</v>
      </c>
      <c r="C1046" s="2"/>
      <c r="D1046" s="34" t="s">
        <v>1584</v>
      </c>
      <c r="E1046" s="34">
        <v>2021</v>
      </c>
      <c r="F1046" s="11" t="s">
        <v>1627</v>
      </c>
      <c r="G1046" s="82" t="str">
        <f t="shared" si="55"/>
        <v>02</v>
      </c>
      <c r="H1046" s="31" t="s">
        <v>1703</v>
      </c>
      <c r="I1046" s="31" t="s">
        <v>1703</v>
      </c>
      <c r="J1046" s="82" t="str">
        <f t="shared" si="54"/>
        <v/>
      </c>
      <c r="K1046" s="2"/>
      <c r="L1046" s="2"/>
      <c r="M1046" s="2"/>
      <c r="N1046" s="2"/>
      <c r="O1046" s="2"/>
      <c r="P1046" s="34">
        <v>629</v>
      </c>
      <c r="Q1046" s="34" t="s">
        <v>171</v>
      </c>
      <c r="R1046" s="34" t="s">
        <v>270</v>
      </c>
      <c r="S1046" s="34" t="s">
        <v>158</v>
      </c>
      <c r="T1046" s="34" t="s">
        <v>270</v>
      </c>
      <c r="U1046" s="34" t="s">
        <v>158</v>
      </c>
      <c r="V1046" s="2" t="str">
        <f t="shared" si="53"/>
        <v>('TR_B_D',NULL,'TR_B_D_02','2021','09','02','PET재질 - 유색 PET 재질','PET재질 - 유색 PET 재질','N','N','N','N','N','N','629','Y','SYSTEM',NOW(),'SYSTEM',NOW()),</v>
      </c>
    </row>
    <row r="1047" spans="1:22" x14ac:dyDescent="0.35">
      <c r="A1047" s="34">
        <v>414</v>
      </c>
      <c r="B1047" s="34" t="s">
        <v>1854</v>
      </c>
      <c r="C1047" s="2"/>
      <c r="D1047" s="34" t="s">
        <v>1589</v>
      </c>
      <c r="E1047" s="34">
        <v>2021</v>
      </c>
      <c r="F1047" s="11" t="s">
        <v>1627</v>
      </c>
      <c r="G1047" s="82" t="str">
        <f t="shared" si="55"/>
        <v>03</v>
      </c>
      <c r="H1047" s="31" t="s">
        <v>1704</v>
      </c>
      <c r="I1047" s="31" t="s">
        <v>1704</v>
      </c>
      <c r="J1047" s="82" t="str">
        <f t="shared" si="54"/>
        <v/>
      </c>
      <c r="K1047" s="2"/>
      <c r="L1047" s="2"/>
      <c r="M1047" s="2"/>
      <c r="N1047" s="2"/>
      <c r="O1047" s="2"/>
      <c r="P1047" s="34">
        <v>630</v>
      </c>
      <c r="Q1047" s="34" t="s">
        <v>171</v>
      </c>
      <c r="R1047" s="34" t="s">
        <v>270</v>
      </c>
      <c r="S1047" s="34" t="s">
        <v>158</v>
      </c>
      <c r="T1047" s="34" t="s">
        <v>270</v>
      </c>
      <c r="U1047" s="34" t="s">
        <v>158</v>
      </c>
      <c r="V1047" s="2" t="str">
        <f t="shared" si="53"/>
        <v>('TR_B_D',NULL,'TR_B_D_03','2021','09','03','PET재질 - PVC 계열의 재질','PET재질 - PVC 계열의 재질','N','N','N','N','N','N','630','Y','SYSTEM',NOW(),'SYSTEM',NOW()),</v>
      </c>
    </row>
    <row r="1048" spans="1:22" x14ac:dyDescent="0.35">
      <c r="A1048" s="34">
        <v>415</v>
      </c>
      <c r="B1048" s="34" t="s">
        <v>1854</v>
      </c>
      <c r="C1048" s="2"/>
      <c r="D1048" s="34" t="s">
        <v>1922</v>
      </c>
      <c r="E1048" s="34">
        <v>2021</v>
      </c>
      <c r="F1048" s="11" t="s">
        <v>1627</v>
      </c>
      <c r="G1048" s="82" t="str">
        <f t="shared" si="55"/>
        <v>04</v>
      </c>
      <c r="H1048" s="31" t="s">
        <v>1705</v>
      </c>
      <c r="I1048" s="31" t="s">
        <v>1705</v>
      </c>
      <c r="J1048" s="82" t="str">
        <f t="shared" si="54"/>
        <v/>
      </c>
      <c r="K1048" s="2"/>
      <c r="L1048" s="2"/>
      <c r="M1048" s="2"/>
      <c r="N1048" s="2"/>
      <c r="O1048" s="2"/>
      <c r="P1048" s="34">
        <v>631</v>
      </c>
      <c r="Q1048" s="34" t="s">
        <v>171</v>
      </c>
      <c r="R1048" s="34" t="s">
        <v>270</v>
      </c>
      <c r="S1048" s="34" t="s">
        <v>158</v>
      </c>
      <c r="T1048" s="34" t="s">
        <v>270</v>
      </c>
      <c r="U1048" s="34" t="s">
        <v>158</v>
      </c>
      <c r="V1048" s="2" t="str">
        <f t="shared" si="53"/>
        <v>('TR_B_D',NULL,'TR_B_D_04','2021','09','04','합성수지 이외의 복합재질로 서 합성수지와 기타 재질의 분리가 불가능한 경우','합성수지 이외의 복합재질로 서 합성수지와 기타 재질의 분리가 불가능한 경우','N','N','N','N','N','N','631','Y','SYSTEM',NOW(),'SYSTEM',NOW()),</v>
      </c>
    </row>
    <row r="1049" spans="1:22" x14ac:dyDescent="0.35">
      <c r="A1049" s="34">
        <v>416</v>
      </c>
      <c r="B1049" s="34" t="s">
        <v>1854</v>
      </c>
      <c r="C1049" s="2"/>
      <c r="D1049" s="34" t="s">
        <v>1923</v>
      </c>
      <c r="E1049" s="34">
        <v>2021</v>
      </c>
      <c r="F1049" s="11" t="s">
        <v>1627</v>
      </c>
      <c r="G1049" s="82" t="str">
        <f t="shared" si="55"/>
        <v>05</v>
      </c>
      <c r="H1049" s="31" t="s">
        <v>1706</v>
      </c>
      <c r="I1049" s="31" t="s">
        <v>1706</v>
      </c>
      <c r="J1049" s="82" t="str">
        <f t="shared" si="54"/>
        <v/>
      </c>
      <c r="K1049" s="2"/>
      <c r="L1049" s="2"/>
      <c r="M1049" s="2"/>
      <c r="N1049" s="2"/>
      <c r="O1049" s="2"/>
      <c r="P1049" s="34">
        <v>632</v>
      </c>
      <c r="Q1049" s="34" t="s">
        <v>171</v>
      </c>
      <c r="R1049" s="34" t="s">
        <v>270</v>
      </c>
      <c r="S1049" s="34" t="s">
        <v>158</v>
      </c>
      <c r="T1049" s="34" t="s">
        <v>270</v>
      </c>
      <c r="U1049" s="34" t="s">
        <v>158</v>
      </c>
      <c r="V1049" s="2" t="str">
        <f t="shared" si="53"/>
        <v>('TR_B_D',NULL,'TR_B_D_05','2021','09','05','합성수지에 탄산칼슘 포함','합성수지에 탄산칼슘 포함','N','N','N','N','N','N','632','Y','SYSTEM',NOW(),'SYSTEM',NOW()),</v>
      </c>
    </row>
    <row r="1050" spans="1:22" x14ac:dyDescent="0.35">
      <c r="A1050" s="34">
        <v>417</v>
      </c>
      <c r="B1050" s="34" t="s">
        <v>1854</v>
      </c>
      <c r="C1050" s="2"/>
      <c r="D1050" s="34" t="s">
        <v>1924</v>
      </c>
      <c r="E1050" s="34">
        <v>2021</v>
      </c>
      <c r="F1050" s="11" t="s">
        <v>1627</v>
      </c>
      <c r="G1050" s="82" t="str">
        <f t="shared" si="55"/>
        <v>06</v>
      </c>
      <c r="H1050" s="31" t="s">
        <v>1707</v>
      </c>
      <c r="I1050" s="31" t="s">
        <v>1707</v>
      </c>
      <c r="J1050" s="82" t="str">
        <f t="shared" si="54"/>
        <v/>
      </c>
      <c r="K1050" s="2"/>
      <c r="L1050" s="2"/>
      <c r="M1050" s="2"/>
      <c r="N1050" s="2"/>
      <c r="O1050" s="2"/>
      <c r="P1050" s="34">
        <v>633</v>
      </c>
      <c r="Q1050" s="34" t="s">
        <v>171</v>
      </c>
      <c r="R1050" s="34" t="s">
        <v>270</v>
      </c>
      <c r="S1050" s="34" t="s">
        <v>158</v>
      </c>
      <c r="T1050" s="34" t="s">
        <v>270</v>
      </c>
      <c r="U1050" s="34" t="s">
        <v>158</v>
      </c>
      <c r="V1050" s="2" t="str">
        <f t="shared" si="53"/>
        <v>('TR_B_D',NULL,'TR_B_D_06','2021','09','06','합성수지에 생분해성수지 포함','합성수지에 생분해성수지 포함','N','N','N','N','N','N','633','Y','SYSTEM',NOW(),'SYSTEM',NOW()),</v>
      </c>
    </row>
    <row r="1051" spans="1:22" x14ac:dyDescent="0.35">
      <c r="A1051" s="34">
        <v>418</v>
      </c>
      <c r="B1051" s="34" t="s">
        <v>1854</v>
      </c>
      <c r="C1051" s="2"/>
      <c r="D1051" s="34" t="s">
        <v>1925</v>
      </c>
      <c r="E1051" s="34">
        <v>2021</v>
      </c>
      <c r="F1051" s="11" t="s">
        <v>1627</v>
      </c>
      <c r="G1051" s="82" t="str">
        <f t="shared" si="55"/>
        <v>07</v>
      </c>
      <c r="H1051" s="31" t="s">
        <v>1708</v>
      </c>
      <c r="I1051" s="31" t="s">
        <v>1708</v>
      </c>
      <c r="J1051" s="82" t="str">
        <f t="shared" si="54"/>
        <v/>
      </c>
      <c r="K1051" s="2"/>
      <c r="L1051" s="2"/>
      <c r="M1051" s="2"/>
      <c r="N1051" s="2"/>
      <c r="O1051" s="2"/>
      <c r="P1051" s="34">
        <v>634</v>
      </c>
      <c r="Q1051" s="34" t="s">
        <v>171</v>
      </c>
      <c r="R1051" s="34" t="s">
        <v>270</v>
      </c>
      <c r="S1051" s="34" t="s">
        <v>158</v>
      </c>
      <c r="T1051" s="34" t="s">
        <v>270</v>
      </c>
      <c r="U1051" s="34" t="s">
        <v>158</v>
      </c>
      <c r="V1051" s="2" t="str">
        <f t="shared" si="53"/>
        <v>('TR_B_D',NULL,'TR_B_D_07','2021','09','07','합성수지에 미네랄 포함','합성수지에 미네랄 포함','N','N','N','N','N','N','634','Y','SYSTEM',NOW(),'SYSTEM',NOW()),</v>
      </c>
    </row>
    <row r="1052" spans="1:22" x14ac:dyDescent="0.35">
      <c r="A1052" s="34">
        <v>419</v>
      </c>
      <c r="B1052" s="34" t="s">
        <v>1854</v>
      </c>
      <c r="C1052" s="2"/>
      <c r="D1052" s="34" t="s">
        <v>1926</v>
      </c>
      <c r="E1052" s="34">
        <v>2021</v>
      </c>
      <c r="F1052" s="11" t="s">
        <v>1627</v>
      </c>
      <c r="G1052" s="82" t="str">
        <f t="shared" si="55"/>
        <v>08</v>
      </c>
      <c r="H1052" s="31" t="s">
        <v>1709</v>
      </c>
      <c r="I1052" s="31" t="s">
        <v>1709</v>
      </c>
      <c r="J1052" s="82" t="str">
        <f t="shared" si="54"/>
        <v/>
      </c>
      <c r="K1052" s="2"/>
      <c r="L1052" s="2"/>
      <c r="M1052" s="2"/>
      <c r="N1052" s="2"/>
      <c r="O1052" s="2"/>
      <c r="P1052" s="34">
        <v>635</v>
      </c>
      <c r="Q1052" s="34" t="s">
        <v>171</v>
      </c>
      <c r="R1052" s="34" t="s">
        <v>270</v>
      </c>
      <c r="S1052" s="34" t="s">
        <v>158</v>
      </c>
      <c r="T1052" s="34" t="s">
        <v>270</v>
      </c>
      <c r="U1052" s="34" t="s">
        <v>158</v>
      </c>
      <c r="V1052" s="2" t="str">
        <f t="shared" si="53"/>
        <v>('TR_B_D',NULL,'TR_B_D_08','2021','09','08','PET이외의 재질 - PVC계열의 재질','PET이외의 재질 - PVC계열의 재질','N','N','N','N','N','N','635','Y','SYSTEM',NOW(),'SYSTEM',NOW()),</v>
      </c>
    </row>
    <row r="1053" spans="1:22" x14ac:dyDescent="0.35">
      <c r="A1053" s="34">
        <v>420</v>
      </c>
      <c r="B1053" s="34" t="s">
        <v>1817</v>
      </c>
      <c r="C1053" s="2"/>
      <c r="D1053" s="34" t="str">
        <f t="shared" ref="D1053:D1089" si="56">IF(B1053&lt;&gt;"GROUP_ID",B1053&amp;"_"&amp;IF(H1053="몸체","B",IF(H1053="라벨","L",IF(H1053="마개및잡자재","G",IF(H1053="라벨, 마개및잡자재","S",IF(H1053="최우수","A",IF(H1053="우수","B",IF(H1053="보통","C",IF(H1053="어려움","D",RIGHT(D1053,2))))))))),IF(H1053="종이팩","PA",IF(H1053="유리병","GL",IF(H1053="금속캔","CA",IF(H1053="금속캔(알루미늄)","AL",IF(H1053="일반 발포합성수지 단일·복합재질","SY",IF(H1053="폴리스티렌페이퍼(PSP)","PO",IF(H1053="페트병","PE",IF(H1053="단일재질 용기, 트레이류(페트병, 발포합성수지 제외)","TR",IF(H1053="합성수지 필름·시트류 (페트병, 발포합성수지 제외)","09","-"))))))))))</f>
        <v>TR_L</v>
      </c>
      <c r="E1053" s="34">
        <v>2021</v>
      </c>
      <c r="F1053" s="11" t="s">
        <v>1627</v>
      </c>
      <c r="G1053" s="82" t="str">
        <f t="shared" si="55"/>
        <v>02</v>
      </c>
      <c r="H1053" s="31" t="s">
        <v>1348</v>
      </c>
      <c r="I1053" s="31" t="s">
        <v>1348</v>
      </c>
      <c r="J1053" s="82" t="str">
        <f t="shared" si="54"/>
        <v/>
      </c>
      <c r="K1053" s="2"/>
      <c r="L1053" s="2"/>
      <c r="M1053" s="2"/>
      <c r="N1053" s="2"/>
      <c r="O1053" s="2"/>
      <c r="P1053" s="34">
        <v>636</v>
      </c>
      <c r="Q1053" s="34" t="s">
        <v>171</v>
      </c>
      <c r="R1053" s="34" t="s">
        <v>270</v>
      </c>
      <c r="S1053" s="34" t="s">
        <v>158</v>
      </c>
      <c r="T1053" s="34" t="s">
        <v>270</v>
      </c>
      <c r="U1053" s="34" t="s">
        <v>158</v>
      </c>
      <c r="V1053" s="2" t="str">
        <f t="shared" si="53"/>
        <v>('TR',NULL,'TR_L','2021','09','02','라벨','라벨','N','N','N','N','N','N','636','Y','SYSTEM',NOW(),'SYSTEM',NOW()),</v>
      </c>
    </row>
    <row r="1054" spans="1:22" x14ac:dyDescent="0.35">
      <c r="A1054" s="34">
        <v>421</v>
      </c>
      <c r="B1054" s="34" t="s">
        <v>1819</v>
      </c>
      <c r="C1054" s="2"/>
      <c r="D1054" s="34" t="str">
        <f t="shared" si="56"/>
        <v>TR_L_B</v>
      </c>
      <c r="E1054" s="34">
        <v>2021</v>
      </c>
      <c r="F1054" s="11" t="s">
        <v>1627</v>
      </c>
      <c r="G1054" s="82" t="str">
        <f t="shared" si="55"/>
        <v>B</v>
      </c>
      <c r="H1054" s="31" t="s">
        <v>1340</v>
      </c>
      <c r="I1054" s="31" t="s">
        <v>1340</v>
      </c>
      <c r="J1054" s="82" t="str">
        <f t="shared" si="54"/>
        <v/>
      </c>
      <c r="K1054" s="2"/>
      <c r="L1054" s="2"/>
      <c r="M1054" s="2"/>
      <c r="N1054" s="2"/>
      <c r="O1054" s="2"/>
      <c r="P1054" s="34">
        <v>637</v>
      </c>
      <c r="Q1054" s="34" t="s">
        <v>171</v>
      </c>
      <c r="R1054" s="34" t="s">
        <v>270</v>
      </c>
      <c r="S1054" s="34" t="s">
        <v>158</v>
      </c>
      <c r="T1054" s="34" t="s">
        <v>270</v>
      </c>
      <c r="U1054" s="34" t="s">
        <v>158</v>
      </c>
      <c r="V1054" s="2" t="str">
        <f t="shared" si="53"/>
        <v>('TR_L',NULL,'TR_L_B','2021','09','B','우수','우수','N','N','N','N','N','N','637','Y','SYSTEM',NOW(),'SYSTEM',NOW()),</v>
      </c>
    </row>
    <row r="1055" spans="1:22" x14ac:dyDescent="0.35">
      <c r="A1055" s="34">
        <v>422</v>
      </c>
      <c r="B1055" s="34" t="s">
        <v>1819</v>
      </c>
      <c r="C1055" s="2"/>
      <c r="D1055" s="34" t="str">
        <f t="shared" si="56"/>
        <v>TR_L_C</v>
      </c>
      <c r="E1055" s="34">
        <v>2021</v>
      </c>
      <c r="F1055" s="11" t="s">
        <v>1627</v>
      </c>
      <c r="G1055" s="82" t="str">
        <f t="shared" si="55"/>
        <v>C</v>
      </c>
      <c r="H1055" s="31" t="s">
        <v>1344</v>
      </c>
      <c r="I1055" s="31" t="s">
        <v>1344</v>
      </c>
      <c r="J1055" s="82" t="str">
        <f t="shared" si="54"/>
        <v/>
      </c>
      <c r="K1055" s="2"/>
      <c r="L1055" s="2"/>
      <c r="M1055" s="2"/>
      <c r="N1055" s="2"/>
      <c r="O1055" s="2"/>
      <c r="P1055" s="34">
        <v>638</v>
      </c>
      <c r="Q1055" s="34" t="s">
        <v>171</v>
      </c>
      <c r="R1055" s="34" t="s">
        <v>270</v>
      </c>
      <c r="S1055" s="34" t="s">
        <v>158</v>
      </c>
      <c r="T1055" s="34" t="s">
        <v>270</v>
      </c>
      <c r="U1055" s="34" t="s">
        <v>158</v>
      </c>
      <c r="V1055" s="2" t="str">
        <f t="shared" si="53"/>
        <v>('TR_L',NULL,'TR_L_C','2021','09','C','보통','보통','N','N','N','N','N','N','638','Y','SYSTEM',NOW(),'SYSTEM',NOW()),</v>
      </c>
    </row>
    <row r="1056" spans="1:22" x14ac:dyDescent="0.35">
      <c r="A1056" s="34">
        <v>423</v>
      </c>
      <c r="B1056" s="34" t="s">
        <v>1819</v>
      </c>
      <c r="C1056" s="2"/>
      <c r="D1056" s="34" t="str">
        <f t="shared" si="56"/>
        <v>TR_L_D</v>
      </c>
      <c r="E1056" s="34">
        <v>2021</v>
      </c>
      <c r="F1056" s="11" t="s">
        <v>1627</v>
      </c>
      <c r="G1056" s="82" t="str">
        <f t="shared" si="55"/>
        <v>D</v>
      </c>
      <c r="H1056" s="31" t="s">
        <v>1342</v>
      </c>
      <c r="I1056" s="31" t="s">
        <v>1342</v>
      </c>
      <c r="J1056" s="82" t="str">
        <f t="shared" si="54"/>
        <v/>
      </c>
      <c r="K1056" s="2"/>
      <c r="L1056" s="2"/>
      <c r="M1056" s="2"/>
      <c r="N1056" s="2"/>
      <c r="O1056" s="2"/>
      <c r="P1056" s="34">
        <v>639</v>
      </c>
      <c r="Q1056" s="34" t="s">
        <v>171</v>
      </c>
      <c r="R1056" s="34" t="s">
        <v>270</v>
      </c>
      <c r="S1056" s="34" t="s">
        <v>158</v>
      </c>
      <c r="T1056" s="34" t="s">
        <v>270</v>
      </c>
      <c r="U1056" s="34" t="s">
        <v>158</v>
      </c>
      <c r="V1056" s="2" t="str">
        <f t="shared" si="53"/>
        <v>('TR_L',NULL,'TR_L_D','2021','09','D','어려움','어려움','N','N','N','N','N','N','639','Y','SYSTEM',NOW(),'SYSTEM',NOW()),</v>
      </c>
    </row>
    <row r="1057" spans="1:22" x14ac:dyDescent="0.35">
      <c r="A1057" s="34">
        <v>424</v>
      </c>
      <c r="B1057" s="34" t="s">
        <v>1855</v>
      </c>
      <c r="C1057" s="2"/>
      <c r="D1057" s="34" t="s">
        <v>1927</v>
      </c>
      <c r="E1057" s="34">
        <v>2021</v>
      </c>
      <c r="F1057" s="11" t="s">
        <v>1627</v>
      </c>
      <c r="G1057" s="82" t="str">
        <f t="shared" si="55"/>
        <v>01</v>
      </c>
      <c r="H1057" s="31" t="s">
        <v>1710</v>
      </c>
      <c r="I1057" s="31" t="s">
        <v>1710</v>
      </c>
      <c r="J1057" s="82" t="str">
        <f t="shared" si="54"/>
        <v>Y</v>
      </c>
      <c r="K1057" s="82" t="s">
        <v>1954</v>
      </c>
      <c r="L1057" s="2"/>
      <c r="M1057" s="2"/>
      <c r="N1057" s="2"/>
      <c r="O1057" s="2"/>
      <c r="P1057" s="34">
        <v>640</v>
      </c>
      <c r="Q1057" s="34" t="s">
        <v>171</v>
      </c>
      <c r="R1057" s="34" t="s">
        <v>270</v>
      </c>
      <c r="S1057" s="34" t="s">
        <v>158</v>
      </c>
      <c r="T1057" s="34" t="s">
        <v>270</v>
      </c>
      <c r="U1057" s="34" t="s">
        <v>158</v>
      </c>
      <c r="V1057" s="2" t="str">
        <f t="shared" si="53"/>
        <v>('TR_L_B',NULL,'TR_L_B_01','2021','09','01','몸체가 PET 재질 - 미사용','몸체가 PET 재질 - 미사용','Y','Y','N','N','N','N','640','Y','SYSTEM',NOW(),'SYSTEM',NOW()),</v>
      </c>
    </row>
    <row r="1058" spans="1:22" x14ac:dyDescent="0.35">
      <c r="A1058" s="34">
        <v>425</v>
      </c>
      <c r="B1058" s="34" t="s">
        <v>1855</v>
      </c>
      <c r="C1058" s="2"/>
      <c r="D1058" s="34" t="s">
        <v>1930</v>
      </c>
      <c r="E1058" s="34">
        <v>2021</v>
      </c>
      <c r="F1058" s="11" t="s">
        <v>1627</v>
      </c>
      <c r="G1058" s="82" t="str">
        <f t="shared" si="55"/>
        <v>02</v>
      </c>
      <c r="H1058" s="31" t="s">
        <v>1711</v>
      </c>
      <c r="I1058" s="31" t="s">
        <v>1711</v>
      </c>
      <c r="J1058" s="82" t="str">
        <f t="shared" si="54"/>
        <v>Y</v>
      </c>
      <c r="K1058" s="82" t="s">
        <v>1954</v>
      </c>
      <c r="L1058" s="2"/>
      <c r="M1058" s="2"/>
      <c r="N1058" s="2"/>
      <c r="O1058" s="2"/>
      <c r="P1058" s="34">
        <v>641</v>
      </c>
      <c r="Q1058" s="34" t="s">
        <v>171</v>
      </c>
      <c r="R1058" s="34" t="s">
        <v>270</v>
      </c>
      <c r="S1058" s="34" t="s">
        <v>158</v>
      </c>
      <c r="T1058" s="34" t="s">
        <v>270</v>
      </c>
      <c r="U1058" s="34" t="s">
        <v>158</v>
      </c>
      <c r="V1058" s="2" t="str">
        <f t="shared" si="53"/>
        <v>('TR_L_B',NULL,'TR_L_B_02','2021','09','02','몸체가 PET 재질 - 비접착식','몸체가 PET 재질 - 비접착식','Y','Y','N','N','N','N','641','Y','SYSTEM',NOW(),'SYSTEM',NOW()),</v>
      </c>
    </row>
    <row r="1059" spans="1:22" x14ac:dyDescent="0.35">
      <c r="A1059" s="34">
        <v>426</v>
      </c>
      <c r="B1059" s="34" t="s">
        <v>1855</v>
      </c>
      <c r="C1059" s="2"/>
      <c r="D1059" s="34" t="s">
        <v>1931</v>
      </c>
      <c r="E1059" s="34">
        <v>2021</v>
      </c>
      <c r="F1059" s="11" t="s">
        <v>1627</v>
      </c>
      <c r="G1059" s="82" t="str">
        <f t="shared" si="55"/>
        <v>03</v>
      </c>
      <c r="H1059" s="31" t="s">
        <v>1712</v>
      </c>
      <c r="I1059" s="31" t="s">
        <v>1712</v>
      </c>
      <c r="J1059" s="82" t="str">
        <f t="shared" si="54"/>
        <v>Y</v>
      </c>
      <c r="K1059" s="2"/>
      <c r="L1059" s="2"/>
      <c r="M1059" s="2"/>
      <c r="N1059" s="2"/>
      <c r="O1059" s="2"/>
      <c r="P1059" s="34">
        <v>642</v>
      </c>
      <c r="Q1059" s="34" t="s">
        <v>171</v>
      </c>
      <c r="R1059" s="34" t="s">
        <v>270</v>
      </c>
      <c r="S1059" s="34" t="s">
        <v>158</v>
      </c>
      <c r="T1059" s="34" t="s">
        <v>270</v>
      </c>
      <c r="U1059" s="34" t="s">
        <v>158</v>
      </c>
      <c r="V1059" s="2" t="str">
        <f t="shared" si="53"/>
        <v>('TR_L_B',NULL,'TR_L_B_03','2021','09','03','몸체가 PET 이외 단일재질 - 미사용','몸체가 PET 이외 단일재질 - 미사용','Y','N','N','N','N','N','642','Y','SYSTEM',NOW(),'SYSTEM',NOW()),</v>
      </c>
    </row>
    <row r="1060" spans="1:22" x14ac:dyDescent="0.35">
      <c r="A1060" s="34">
        <v>427</v>
      </c>
      <c r="B1060" s="34" t="s">
        <v>1855</v>
      </c>
      <c r="C1060" s="2"/>
      <c r="D1060" s="34" t="s">
        <v>1932</v>
      </c>
      <c r="E1060" s="34">
        <v>2021</v>
      </c>
      <c r="F1060" s="11" t="s">
        <v>1627</v>
      </c>
      <c r="G1060" s="82" t="str">
        <f t="shared" si="55"/>
        <v>04</v>
      </c>
      <c r="H1060" s="31" t="s">
        <v>1713</v>
      </c>
      <c r="I1060" s="31" t="s">
        <v>1713</v>
      </c>
      <c r="J1060" s="82" t="str">
        <f t="shared" si="54"/>
        <v>Y</v>
      </c>
      <c r="K1060" s="82" t="s">
        <v>1954</v>
      </c>
      <c r="L1060" s="2"/>
      <c r="M1060" s="2"/>
      <c r="N1060" s="2"/>
      <c r="O1060" s="2"/>
      <c r="P1060" s="34">
        <v>643</v>
      </c>
      <c r="Q1060" s="34" t="s">
        <v>171</v>
      </c>
      <c r="R1060" s="34" t="s">
        <v>270</v>
      </c>
      <c r="S1060" s="34" t="s">
        <v>158</v>
      </c>
      <c r="T1060" s="34" t="s">
        <v>270</v>
      </c>
      <c r="U1060" s="34" t="s">
        <v>158</v>
      </c>
      <c r="V1060" s="2" t="str">
        <f t="shared" si="53"/>
        <v>('TR_L_B',NULL,'TR_L_B_04','2021','09','04','몸체가 PET 이외 단일재질 - 몸체에 직접 인쇄','몸체가 PET 이외 단일재질 - 몸체에 직접 인쇄','Y','Y','N','N','N','N','643','Y','SYSTEM',NOW(),'SYSTEM',NOW()),</v>
      </c>
    </row>
    <row r="1061" spans="1:22" x14ac:dyDescent="0.35">
      <c r="A1061" s="34">
        <v>428</v>
      </c>
      <c r="B1061" s="34" t="s">
        <v>1855</v>
      </c>
      <c r="C1061" s="2"/>
      <c r="D1061" s="34" t="s">
        <v>1933</v>
      </c>
      <c r="E1061" s="34">
        <v>2021</v>
      </c>
      <c r="F1061" s="11" t="s">
        <v>1627</v>
      </c>
      <c r="G1061" s="82" t="str">
        <f t="shared" si="55"/>
        <v>05</v>
      </c>
      <c r="H1061" s="31" t="s">
        <v>1714</v>
      </c>
      <c r="I1061" s="31" t="s">
        <v>1714</v>
      </c>
      <c r="J1061" s="82" t="str">
        <f t="shared" si="54"/>
        <v>Y</v>
      </c>
      <c r="K1061" s="82" t="s">
        <v>1954</v>
      </c>
      <c r="L1061" s="82" t="s">
        <v>1954</v>
      </c>
      <c r="M1061" s="2"/>
      <c r="N1061" s="2"/>
      <c r="O1061" s="2"/>
      <c r="P1061" s="34">
        <v>644</v>
      </c>
      <c r="Q1061" s="34" t="s">
        <v>171</v>
      </c>
      <c r="R1061" s="34" t="s">
        <v>270</v>
      </c>
      <c r="S1061" s="34" t="s">
        <v>158</v>
      </c>
      <c r="T1061" s="34" t="s">
        <v>270</v>
      </c>
      <c r="U1061" s="34" t="s">
        <v>158</v>
      </c>
      <c r="V1061" s="2" t="str">
        <f t="shared" si="53"/>
        <v>('TR_L_B',NULL,'TR_L_B_05','2021','09','05','몸체가 PET 이외 단일재질 - 몸체와 동일한 재질','몸체가 PET 이외 단일재질 - 몸체와 동일한 재질','Y','Y','Y','N','N','N','644','Y','SYSTEM',NOW(),'SYSTEM',NOW()),</v>
      </c>
    </row>
    <row r="1062" spans="1:22" x14ac:dyDescent="0.35">
      <c r="A1062" s="34">
        <v>429</v>
      </c>
      <c r="B1062" s="34" t="s">
        <v>1855</v>
      </c>
      <c r="C1062" s="2"/>
      <c r="D1062" s="34" t="s">
        <v>1934</v>
      </c>
      <c r="E1062" s="34">
        <v>2021</v>
      </c>
      <c r="F1062" s="11" t="s">
        <v>1627</v>
      </c>
      <c r="G1062" s="82" t="str">
        <f t="shared" si="55"/>
        <v>06</v>
      </c>
      <c r="H1062" s="31" t="s">
        <v>1715</v>
      </c>
      <c r="I1062" s="31" t="s">
        <v>1715</v>
      </c>
      <c r="J1062" s="82" t="str">
        <f t="shared" si="54"/>
        <v>Y</v>
      </c>
      <c r="K1062" s="82" t="s">
        <v>1954</v>
      </c>
      <c r="L1062" s="82" t="s">
        <v>1954</v>
      </c>
      <c r="M1062" s="2"/>
      <c r="N1062" s="2"/>
      <c r="O1062" s="2"/>
      <c r="P1062" s="34">
        <v>645</v>
      </c>
      <c r="Q1062" s="34" t="s">
        <v>171</v>
      </c>
      <c r="R1062" s="34" t="s">
        <v>270</v>
      </c>
      <c r="S1062" s="34" t="s">
        <v>158</v>
      </c>
      <c r="T1062" s="34" t="s">
        <v>270</v>
      </c>
      <c r="U1062" s="34" t="s">
        <v>158</v>
      </c>
      <c r="V1062" s="2" t="str">
        <f t="shared" si="53"/>
        <v>('TR_L_B',NULL,'TR_L_B_06','2021','09','06','몸체가 PET 이외 단일재질 - 몸체와 다른 합성수지 재질로서 몸체와 완전분리가 가능한 경우','몸체가 PET 이외 단일재질 - 몸체와 다른 합성수지 재질로서 몸체와 완전분리가 가능한 경우','Y','Y','Y','N','N','N','645','Y','SYSTEM',NOW(),'SYSTEM',NOW()),</v>
      </c>
    </row>
    <row r="1063" spans="1:22" x14ac:dyDescent="0.35">
      <c r="A1063" s="34">
        <v>430</v>
      </c>
      <c r="B1063" s="34" t="s">
        <v>1855</v>
      </c>
      <c r="C1063" s="2"/>
      <c r="D1063" s="34" t="s">
        <v>1935</v>
      </c>
      <c r="E1063" s="34">
        <v>2021</v>
      </c>
      <c r="F1063" s="11" t="s">
        <v>1627</v>
      </c>
      <c r="G1063" s="82" t="str">
        <f t="shared" si="55"/>
        <v>07</v>
      </c>
      <c r="H1063" s="31" t="s">
        <v>1716</v>
      </c>
      <c r="I1063" s="31" t="s">
        <v>1716</v>
      </c>
      <c r="J1063" s="82" t="str">
        <f t="shared" si="54"/>
        <v>Y</v>
      </c>
      <c r="K1063" s="2"/>
      <c r="L1063" s="2"/>
      <c r="M1063" s="2"/>
      <c r="N1063" s="2"/>
      <c r="O1063" s="2"/>
      <c r="P1063" s="34">
        <v>646</v>
      </c>
      <c r="Q1063" s="34" t="s">
        <v>171</v>
      </c>
      <c r="R1063" s="34" t="s">
        <v>270</v>
      </c>
      <c r="S1063" s="34" t="s">
        <v>158</v>
      </c>
      <c r="T1063" s="34" t="s">
        <v>270</v>
      </c>
      <c r="U1063" s="34" t="s">
        <v>158</v>
      </c>
      <c r="V1063" s="2" t="str">
        <f t="shared" si="53"/>
        <v>('TR_L_B',NULL,'TR_L_B_07','2021','09','07','몸체가 PET 이외 단일재질몸체가 PE 또는 PP 재질이면서 라벨, 마개 및 잡자재가 몸체와 다른 올레핀 계열 (PE, PP, PP+PE 등)인 경우에는 동일한 재지로 허용','몸체가 PET 이외 단일재질몸체가 PE 또는 PP 재질이면서 라벨, 마개 및 잡자재가 몸체와 다른 올레핀 계열 (PE, PP, PP+PE 등)인 경우에는 동일한 재지로 허용','Y','N','N','N','N','N','646','Y','SYSTEM',NOW(),'SYSTEM',NOW()),</v>
      </c>
    </row>
    <row r="1064" spans="1:22" x14ac:dyDescent="0.35">
      <c r="A1064" s="34">
        <v>431</v>
      </c>
      <c r="B1064" s="34" t="s">
        <v>1856</v>
      </c>
      <c r="C1064" s="2"/>
      <c r="D1064" s="34" t="s">
        <v>1928</v>
      </c>
      <c r="E1064" s="34">
        <v>2021</v>
      </c>
      <c r="F1064" s="11" t="s">
        <v>1627</v>
      </c>
      <c r="G1064" s="82" t="str">
        <f t="shared" si="55"/>
        <v>01</v>
      </c>
      <c r="H1064" s="31" t="s">
        <v>1717</v>
      </c>
      <c r="I1064" s="31" t="s">
        <v>1717</v>
      </c>
      <c r="J1064" s="82" t="str">
        <f t="shared" si="54"/>
        <v>Y</v>
      </c>
      <c r="K1064" s="82" t="s">
        <v>1954</v>
      </c>
      <c r="L1064" s="82" t="s">
        <v>1954</v>
      </c>
      <c r="M1064" s="2"/>
      <c r="N1064" s="2"/>
      <c r="O1064" s="2"/>
      <c r="P1064" s="34">
        <v>647</v>
      </c>
      <c r="Q1064" s="34" t="s">
        <v>171</v>
      </c>
      <c r="R1064" s="34" t="s">
        <v>270</v>
      </c>
      <c r="S1064" s="34" t="s">
        <v>158</v>
      </c>
      <c r="T1064" s="34" t="s">
        <v>270</v>
      </c>
      <c r="U1064" s="34" t="s">
        <v>158</v>
      </c>
      <c r="V1064" s="2" t="str">
        <f t="shared" si="53"/>
        <v>('TR_L_C',NULL,'TR_L_C_01','2021','09','01','몸체가 PET 재질 - 접착식','몸체가 PET 재질 - 접착식','Y','Y','Y','N','N','N','647','Y','SYSTEM',NOW(),'SYSTEM',NOW()),</v>
      </c>
    </row>
    <row r="1065" spans="1:22" x14ac:dyDescent="0.35">
      <c r="A1065" s="34">
        <v>432</v>
      </c>
      <c r="B1065" s="34" t="s">
        <v>1856</v>
      </c>
      <c r="C1065" s="2"/>
      <c r="D1065" s="34" t="s">
        <v>1936</v>
      </c>
      <c r="E1065" s="34">
        <v>2021</v>
      </c>
      <c r="F1065" s="11" t="s">
        <v>1627</v>
      </c>
      <c r="G1065" s="82" t="str">
        <f t="shared" si="55"/>
        <v>02</v>
      </c>
      <c r="H1065" s="31" t="s">
        <v>1718</v>
      </c>
      <c r="I1065" s="31" t="s">
        <v>1718</v>
      </c>
      <c r="J1065" s="82" t="str">
        <f t="shared" si="54"/>
        <v>Y</v>
      </c>
      <c r="K1065" s="82" t="s">
        <v>1954</v>
      </c>
      <c r="L1065" s="2"/>
      <c r="M1065" s="2"/>
      <c r="N1065" s="2"/>
      <c r="O1065" s="2"/>
      <c r="P1065" s="34">
        <v>648</v>
      </c>
      <c r="Q1065" s="34" t="s">
        <v>171</v>
      </c>
      <c r="R1065" s="34" t="s">
        <v>270</v>
      </c>
      <c r="S1065" s="34" t="s">
        <v>158</v>
      </c>
      <c r="T1065" s="34" t="s">
        <v>270</v>
      </c>
      <c r="U1065" s="34" t="s">
        <v>158</v>
      </c>
      <c r="V1065" s="2" t="str">
        <f t="shared" si="53"/>
        <v>('TR_L_C',NULL,'TR_L_C_02','2021','09','02','몸체가 PET 재질 - 몸체에 직접인쇄','몸체가 PET 재질 - 몸체에 직접인쇄','Y','Y','N','N','N','N','648','Y','SYSTEM',NOW(),'SYSTEM',NOW()),</v>
      </c>
    </row>
    <row r="1066" spans="1:22" x14ac:dyDescent="0.35">
      <c r="A1066" s="34">
        <v>433</v>
      </c>
      <c r="B1066" s="34" t="s">
        <v>1856</v>
      </c>
      <c r="C1066" s="2"/>
      <c r="D1066" s="34" t="s">
        <v>1937</v>
      </c>
      <c r="E1066" s="34">
        <v>2021</v>
      </c>
      <c r="F1066" s="11" t="s">
        <v>1627</v>
      </c>
      <c r="G1066" s="82" t="str">
        <f t="shared" si="55"/>
        <v>03</v>
      </c>
      <c r="H1066" s="31" t="s">
        <v>1719</v>
      </c>
      <c r="I1066" s="31" t="s">
        <v>1719</v>
      </c>
      <c r="J1066" s="82" t="str">
        <f t="shared" si="54"/>
        <v>Y</v>
      </c>
      <c r="K1066" s="82" t="s">
        <v>1954</v>
      </c>
      <c r="L1066" s="2"/>
      <c r="M1066" s="2"/>
      <c r="N1066" s="2"/>
      <c r="O1066" s="2"/>
      <c r="P1066" s="34">
        <v>649</v>
      </c>
      <c r="Q1066" s="34" t="s">
        <v>171</v>
      </c>
      <c r="R1066" s="34" t="s">
        <v>270</v>
      </c>
      <c r="S1066" s="34" t="s">
        <v>158</v>
      </c>
      <c r="T1066" s="34" t="s">
        <v>270</v>
      </c>
      <c r="U1066" s="34" t="s">
        <v>158</v>
      </c>
      <c r="V1066" s="2" t="str">
        <f t="shared" si="53"/>
        <v>('TR_L_C',NULL,'TR_L_C_03','2021','09','03','몸체가 PET 재질 -기타','몸체가 PET 재질 -기타','Y','Y','N','N','N','N','649','Y','SYSTEM',NOW(),'SYSTEM',NOW()),</v>
      </c>
    </row>
    <row r="1067" spans="1:22" x14ac:dyDescent="0.35">
      <c r="A1067" s="34">
        <v>434</v>
      </c>
      <c r="B1067" s="34" t="s">
        <v>1856</v>
      </c>
      <c r="C1067" s="2"/>
      <c r="D1067" s="34" t="s">
        <v>1938</v>
      </c>
      <c r="E1067" s="34">
        <v>2021</v>
      </c>
      <c r="F1067" s="11" t="s">
        <v>1627</v>
      </c>
      <c r="G1067" s="82" t="str">
        <f t="shared" si="55"/>
        <v>04</v>
      </c>
      <c r="H1067" s="31" t="s">
        <v>1720</v>
      </c>
      <c r="I1067" s="31" t="s">
        <v>1720</v>
      </c>
      <c r="J1067" s="82" t="str">
        <f t="shared" si="54"/>
        <v>Y</v>
      </c>
      <c r="K1067" s="82" t="s">
        <v>1954</v>
      </c>
      <c r="L1067" s="82" t="s">
        <v>1954</v>
      </c>
      <c r="M1067" s="2"/>
      <c r="N1067" s="2"/>
      <c r="O1067" s="2"/>
      <c r="P1067" s="34">
        <v>650</v>
      </c>
      <c r="Q1067" s="34" t="s">
        <v>171</v>
      </c>
      <c r="R1067" s="34" t="s">
        <v>270</v>
      </c>
      <c r="S1067" s="34" t="s">
        <v>158</v>
      </c>
      <c r="T1067" s="34" t="s">
        <v>270</v>
      </c>
      <c r="U1067" s="34" t="s">
        <v>158</v>
      </c>
      <c r="V1067" s="2" t="str">
        <f t="shared" si="53"/>
        <v>('TR_L_C',NULL,'TR_L_C_04','2021','09','04','몸체가 PET 이외 재질 - 몸체와 다른 재질로서 몸체와 분리가 가능한 경우','몸체가 PET 이외 재질 - 몸체와 다른 재질로서 몸체와 분리가 가능한 경우','Y','Y','Y','N','N','N','650','Y','SYSTEM',NOW(),'SYSTEM',NOW()),</v>
      </c>
    </row>
    <row r="1068" spans="1:22" x14ac:dyDescent="0.35">
      <c r="A1068" s="34">
        <v>435</v>
      </c>
      <c r="B1068" s="34" t="s">
        <v>1856</v>
      </c>
      <c r="C1068" s="2"/>
      <c r="D1068" s="34" t="s">
        <v>1939</v>
      </c>
      <c r="E1068" s="34">
        <v>2021</v>
      </c>
      <c r="F1068" s="11" t="s">
        <v>1627</v>
      </c>
      <c r="G1068" s="82" t="str">
        <f t="shared" si="55"/>
        <v>05</v>
      </c>
      <c r="H1068" s="31" t="s">
        <v>1721</v>
      </c>
      <c r="I1068" s="31" t="s">
        <v>1721</v>
      </c>
      <c r="J1068" s="82" t="str">
        <f t="shared" si="54"/>
        <v>Y</v>
      </c>
      <c r="K1068" s="82" t="s">
        <v>1954</v>
      </c>
      <c r="L1068" s="2"/>
      <c r="M1068" s="2"/>
      <c r="N1068" s="2"/>
      <c r="O1068" s="2"/>
      <c r="P1068" s="34">
        <v>651</v>
      </c>
      <c r="Q1068" s="34" t="s">
        <v>171</v>
      </c>
      <c r="R1068" s="34" t="s">
        <v>270</v>
      </c>
      <c r="S1068" s="34" t="s">
        <v>158</v>
      </c>
      <c r="T1068" s="34" t="s">
        <v>270</v>
      </c>
      <c r="U1068" s="34" t="s">
        <v>158</v>
      </c>
      <c r="V1068" s="2" t="str">
        <f t="shared" si="53"/>
        <v>('TR_L_C',NULL,'TR_L_C_05','2021','09','05','몸체가 PET 이외 재질 -몸체와 다른 재질로서 생활화학제품 및 살생물제의 안전관리에 관한 법률에 따른 어린이보호포장에 관한 안전기준 준수를 위해 분리 불가능한 경우','몸체가 PET 이외 재질 -몸체와 다른 재질로서 생활화학제품 및 살생물제의 안전관리에 관한 법률에 따른 어린이보호포장에 관한 안전기준 준수를 위해 분리 불가능한 경우','Y','Y','N','N','N','N','651','Y','SYSTEM',NOW(),'SYSTEM',NOW()),</v>
      </c>
    </row>
    <row r="1069" spans="1:22" x14ac:dyDescent="0.35">
      <c r="A1069" s="34">
        <v>436</v>
      </c>
      <c r="B1069" s="34" t="s">
        <v>1857</v>
      </c>
      <c r="C1069" s="2"/>
      <c r="D1069" s="34" t="s">
        <v>1929</v>
      </c>
      <c r="E1069" s="34">
        <v>2021</v>
      </c>
      <c r="F1069" s="11" t="s">
        <v>1627</v>
      </c>
      <c r="G1069" s="82" t="str">
        <f t="shared" si="55"/>
        <v>01</v>
      </c>
      <c r="H1069" s="31" t="s">
        <v>1722</v>
      </c>
      <c r="I1069" s="31" t="s">
        <v>1722</v>
      </c>
      <c r="J1069" s="82" t="str">
        <f t="shared" si="54"/>
        <v/>
      </c>
      <c r="K1069" s="2"/>
      <c r="L1069" s="2"/>
      <c r="M1069" s="2"/>
      <c r="N1069" s="2"/>
      <c r="O1069" s="2"/>
      <c r="P1069" s="34">
        <v>652</v>
      </c>
      <c r="Q1069" s="34" t="s">
        <v>171</v>
      </c>
      <c r="R1069" s="34" t="s">
        <v>270</v>
      </c>
      <c r="S1069" s="34" t="s">
        <v>158</v>
      </c>
      <c r="T1069" s="34" t="s">
        <v>270</v>
      </c>
      <c r="U1069" s="34" t="s">
        <v>158</v>
      </c>
      <c r="V1069" s="2" t="str">
        <f t="shared" si="53"/>
        <v>('TR_L_D',NULL,'TR_L_D_01','2021','09','01','몸체가 PET 단일재질 - PVC 계열 재질','몸체가 PET 단일재질 - PVC 계열 재질','N','N','N','N','N','N','652','Y','SYSTEM',NOW(),'SYSTEM',NOW()),</v>
      </c>
    </row>
    <row r="1070" spans="1:22" x14ac:dyDescent="0.35">
      <c r="A1070" s="34">
        <v>437</v>
      </c>
      <c r="B1070" s="34" t="s">
        <v>1857</v>
      </c>
      <c r="C1070" s="2"/>
      <c r="D1070" s="34" t="s">
        <v>1940</v>
      </c>
      <c r="E1070" s="34">
        <v>2021</v>
      </c>
      <c r="F1070" s="11" t="s">
        <v>1627</v>
      </c>
      <c r="G1070" s="82" t="str">
        <f t="shared" si="55"/>
        <v>02</v>
      </c>
      <c r="H1070" s="31" t="s">
        <v>1723</v>
      </c>
      <c r="I1070" s="31" t="s">
        <v>1723</v>
      </c>
      <c r="J1070" s="82" t="str">
        <f t="shared" si="54"/>
        <v/>
      </c>
      <c r="K1070" s="2"/>
      <c r="L1070" s="2"/>
      <c r="M1070" s="2"/>
      <c r="N1070" s="2"/>
      <c r="O1070" s="2"/>
      <c r="P1070" s="34">
        <v>653</v>
      </c>
      <c r="Q1070" s="34" t="s">
        <v>171</v>
      </c>
      <c r="R1070" s="34" t="s">
        <v>270</v>
      </c>
      <c r="S1070" s="34" t="s">
        <v>158</v>
      </c>
      <c r="T1070" s="34" t="s">
        <v>270</v>
      </c>
      <c r="U1070" s="34" t="s">
        <v>158</v>
      </c>
      <c r="V1070" s="2" t="str">
        <f t="shared" si="53"/>
        <v>('TR_L_D',NULL,'TR_L_D_02','2021','09','02','몸체가 PET 단일재질 - 몸체와 다른 재질로서 몸체와 분리 불가능한 경우','몸체가 PET 단일재질 - 몸체와 다른 재질로서 몸체와 분리 불가능한 경우','N','N','N','N','N','N','653','Y','SYSTEM',NOW(),'SYSTEM',NOW()),</v>
      </c>
    </row>
    <row r="1071" spans="1:22" x14ac:dyDescent="0.35">
      <c r="A1071" s="34">
        <v>438</v>
      </c>
      <c r="B1071" s="34" t="s">
        <v>1857</v>
      </c>
      <c r="C1071" s="2"/>
      <c r="D1071" s="34" t="s">
        <v>1941</v>
      </c>
      <c r="E1071" s="34">
        <v>2021</v>
      </c>
      <c r="F1071" s="11" t="s">
        <v>1627</v>
      </c>
      <c r="G1071" s="82" t="str">
        <f t="shared" si="55"/>
        <v>03</v>
      </c>
      <c r="H1071" s="31" t="s">
        <v>1724</v>
      </c>
      <c r="I1071" s="31" t="s">
        <v>1724</v>
      </c>
      <c r="J1071" s="82" t="str">
        <f t="shared" si="54"/>
        <v/>
      </c>
      <c r="K1071" s="2"/>
      <c r="L1071" s="2"/>
      <c r="M1071" s="2"/>
      <c r="N1071" s="2"/>
      <c r="O1071" s="2"/>
      <c r="P1071" s="34">
        <v>654</v>
      </c>
      <c r="Q1071" s="34" t="s">
        <v>171</v>
      </c>
      <c r="R1071" s="34" t="s">
        <v>270</v>
      </c>
      <c r="S1071" s="34" t="s">
        <v>158</v>
      </c>
      <c r="T1071" s="34" t="s">
        <v>270</v>
      </c>
      <c r="U1071" s="34" t="s">
        <v>158</v>
      </c>
      <c r="V1071" s="2" t="str">
        <f t="shared" si="53"/>
        <v>('TR_L_D',NULL,'TR_L_D_03','2021','09','03','몸체가 PET 이외 단일재질 - PVC 계열의 재질','몸체가 PET 이외 단일재질 - PVC 계열의 재질','N','N','N','N','N','N','654','Y','SYSTEM',NOW(),'SYSTEM',NOW()),</v>
      </c>
    </row>
    <row r="1072" spans="1:22" x14ac:dyDescent="0.35">
      <c r="A1072" s="34">
        <v>439</v>
      </c>
      <c r="B1072" s="34" t="s">
        <v>1857</v>
      </c>
      <c r="C1072" s="2"/>
      <c r="D1072" s="34" t="s">
        <v>1942</v>
      </c>
      <c r="E1072" s="34">
        <v>2021</v>
      </c>
      <c r="F1072" s="11" t="s">
        <v>1627</v>
      </c>
      <c r="G1072" s="82" t="str">
        <f t="shared" si="55"/>
        <v>04</v>
      </c>
      <c r="H1072" s="31" t="s">
        <v>1725</v>
      </c>
      <c r="I1072" s="31" t="s">
        <v>1725</v>
      </c>
      <c r="J1072" s="82" t="str">
        <f t="shared" si="54"/>
        <v/>
      </c>
      <c r="K1072" s="2"/>
      <c r="L1072" s="2"/>
      <c r="M1072" s="2"/>
      <c r="N1072" s="2"/>
      <c r="O1072" s="2"/>
      <c r="P1072" s="34">
        <v>655</v>
      </c>
      <c r="Q1072" s="34" t="s">
        <v>171</v>
      </c>
      <c r="R1072" s="34" t="s">
        <v>270</v>
      </c>
      <c r="S1072" s="34" t="s">
        <v>158</v>
      </c>
      <c r="T1072" s="34" t="s">
        <v>270</v>
      </c>
      <c r="U1072" s="34" t="s">
        <v>158</v>
      </c>
      <c r="V1072" s="2" t="str">
        <f t="shared" si="53"/>
        <v>('TR_L_D',NULL,'TR_L_D_04','2021','09','04','몸체가 PET 이외 단일재질 - 합성수지 이외의 재질이 함유된 리드 또는 마개를 쓰면서 빨대가 부착된 경우','몸체가 PET 이외 단일재질 - 합성수지 이외의 재질이 함유된 리드 또는 마개를 쓰면서 빨대가 부착된 경우','N','N','N','N','N','N','655','Y','SYSTEM',NOW(),'SYSTEM',NOW()),</v>
      </c>
    </row>
    <row r="1073" spans="1:22" x14ac:dyDescent="0.35">
      <c r="A1073" s="34">
        <v>440</v>
      </c>
      <c r="B1073" s="34" t="s">
        <v>1857</v>
      </c>
      <c r="C1073" s="2"/>
      <c r="D1073" s="34" t="s">
        <v>1943</v>
      </c>
      <c r="E1073" s="34">
        <v>2021</v>
      </c>
      <c r="F1073" s="11" t="s">
        <v>1627</v>
      </c>
      <c r="G1073" s="82" t="str">
        <f t="shared" si="55"/>
        <v>05</v>
      </c>
      <c r="H1073" s="31" t="s">
        <v>1726</v>
      </c>
      <c r="I1073" s="31" t="s">
        <v>1726</v>
      </c>
      <c r="J1073" s="82" t="str">
        <f t="shared" si="54"/>
        <v/>
      </c>
      <c r="K1073" s="2"/>
      <c r="L1073" s="2"/>
      <c r="M1073" s="2"/>
      <c r="N1073" s="2"/>
      <c r="O1073" s="2"/>
      <c r="P1073" s="34">
        <v>656</v>
      </c>
      <c r="Q1073" s="34" t="s">
        <v>171</v>
      </c>
      <c r="R1073" s="34" t="s">
        <v>270</v>
      </c>
      <c r="S1073" s="34" t="s">
        <v>158</v>
      </c>
      <c r="T1073" s="34" t="s">
        <v>270</v>
      </c>
      <c r="U1073" s="34" t="s">
        <v>158</v>
      </c>
      <c r="V1073" s="2" t="str">
        <f t="shared" si="53"/>
        <v>('TR_L_D',NULL,'TR_L_D_05','2021','09','05','몸체가 PET 이외 단일재질 - 몸체와 다른 재질로서 몸체와 분리 불가능한 경우','몸체가 PET 이외 단일재질 - 몸체와 다른 재질로서 몸체와 분리 불가능한 경우','N','N','N','N','N','N','656','Y','SYSTEM',NOW(),'SYSTEM',NOW()),</v>
      </c>
    </row>
    <row r="1074" spans="1:22" x14ac:dyDescent="0.35">
      <c r="A1074" s="34">
        <v>441</v>
      </c>
      <c r="B1074" s="34" t="s">
        <v>1857</v>
      </c>
      <c r="C1074" s="2"/>
      <c r="D1074" s="34" t="s">
        <v>1944</v>
      </c>
      <c r="E1074" s="34">
        <v>2021</v>
      </c>
      <c r="F1074" s="11" t="s">
        <v>1627</v>
      </c>
      <c r="G1074" s="82" t="str">
        <f t="shared" si="55"/>
        <v>06</v>
      </c>
      <c r="H1074" s="31" t="s">
        <v>1727</v>
      </c>
      <c r="I1074" s="31" t="s">
        <v>1727</v>
      </c>
      <c r="J1074" s="82" t="str">
        <f t="shared" si="54"/>
        <v/>
      </c>
      <c r="K1074" s="2"/>
      <c r="L1074" s="2"/>
      <c r="M1074" s="2"/>
      <c r="N1074" s="2"/>
      <c r="O1074" s="2"/>
      <c r="P1074" s="34">
        <v>657</v>
      </c>
      <c r="Q1074" s="34" t="s">
        <v>171</v>
      </c>
      <c r="R1074" s="34" t="s">
        <v>270</v>
      </c>
      <c r="S1074" s="34" t="s">
        <v>158</v>
      </c>
      <c r="T1074" s="34" t="s">
        <v>270</v>
      </c>
      <c r="U1074" s="34" t="s">
        <v>158</v>
      </c>
      <c r="V1074" s="2" t="str">
        <f t="shared" si="53"/>
        <v>('TR_L_D',NULL,'TR_L_D_06','2021','09','06','몸체가 복합재질 - PVC 계열 재질','몸체가 복합재질 - PVC 계열 재질','N','N','N','N','N','N','657','Y','SYSTEM',NOW(),'SYSTEM',NOW()),</v>
      </c>
    </row>
    <row r="1075" spans="1:22" x14ac:dyDescent="0.35">
      <c r="A1075" s="34">
        <v>442</v>
      </c>
      <c r="B1075" s="34" t="s">
        <v>1857</v>
      </c>
      <c r="C1075" s="2"/>
      <c r="D1075" s="34" t="s">
        <v>1945</v>
      </c>
      <c r="E1075" s="34">
        <v>2021</v>
      </c>
      <c r="F1075" s="11" t="s">
        <v>1627</v>
      </c>
      <c r="G1075" s="82" t="str">
        <f t="shared" si="55"/>
        <v>07</v>
      </c>
      <c r="H1075" s="31" t="s">
        <v>1728</v>
      </c>
      <c r="I1075" s="31" t="s">
        <v>1728</v>
      </c>
      <c r="J1075" s="82" t="str">
        <f t="shared" si="54"/>
        <v/>
      </c>
      <c r="K1075" s="2"/>
      <c r="L1075" s="2"/>
      <c r="M1075" s="2"/>
      <c r="N1075" s="2"/>
      <c r="O1075" s="2"/>
      <c r="P1075" s="34">
        <v>658</v>
      </c>
      <c r="Q1075" s="34" t="s">
        <v>171</v>
      </c>
      <c r="R1075" s="34" t="s">
        <v>270</v>
      </c>
      <c r="S1075" s="34" t="s">
        <v>158</v>
      </c>
      <c r="T1075" s="34" t="s">
        <v>270</v>
      </c>
      <c r="U1075" s="34" t="s">
        <v>158</v>
      </c>
      <c r="V1075" s="2" t="str">
        <f t="shared" si="53"/>
        <v>('TR_L_D',NULL,'TR_L_D_07','2021','09','07','몸체가 복합재질 - 합성수지 이외의 재질로서 몸체와 분리가 불가능한 경우','몸체가 복합재질 - 합성수지 이외의 재질로서 몸체와 분리가 불가능한 경우','N','N','N','N','N','N','658','Y','SYSTEM',NOW(),'SYSTEM',NOW()),</v>
      </c>
    </row>
    <row r="1076" spans="1:22" x14ac:dyDescent="0.35">
      <c r="A1076" s="34">
        <v>443</v>
      </c>
      <c r="B1076" s="34" t="s">
        <v>868</v>
      </c>
      <c r="C1076" s="2"/>
      <c r="D1076" s="34" t="str">
        <f>IF(B1076&lt;&gt;"GROUP_ID",B1076&amp;"_"&amp;IF(H1076="몸체","B",IF(H1076="라벨","L",IF(H1076="마개및잡자재","G",IF(H1076="라벨, 마개및잡자재","S",IF(H1076="최우수","A",IF(H1076="우수","B",IF(H1076="보통","C",IF(H1076="어려움","D",RIGHT(D1076,2))))))))),IF(H1076="종이팩","PA",IF(H1076="유리병","GL",IF(H1076="금속캔","CA",IF(H1076="금속캔(알루미늄)","AL",IF(H1076="일반 발포합성수지 단일·복합재질","SY",IF(H1076="폴리스티렌페이퍼(PSP)","PO",IF(H1076="페트병","PE",IF(H1076="합성수지 용기, 트레이류 (페트병, 발포합성수지 제외)","TR",IF(H1076="합성수지 필름·시트류 (페트병, 발포합성수지 제외)","OT","-"))))))))))</f>
        <v>OT</v>
      </c>
      <c r="E1076" s="34">
        <v>2021</v>
      </c>
      <c r="F1076" s="11" t="s">
        <v>1627</v>
      </c>
      <c r="G1076" s="82" t="str">
        <f t="shared" si="55"/>
        <v>09</v>
      </c>
      <c r="H1076" s="31" t="s">
        <v>1816</v>
      </c>
      <c r="I1076" s="31" t="s">
        <v>1816</v>
      </c>
      <c r="J1076" s="82" t="str">
        <f t="shared" si="54"/>
        <v/>
      </c>
      <c r="K1076" s="2"/>
      <c r="L1076" s="2"/>
      <c r="M1076" s="2"/>
      <c r="N1076" s="2"/>
      <c r="O1076" s="2"/>
      <c r="P1076" s="34">
        <v>659</v>
      </c>
      <c r="Q1076" s="34" t="s">
        <v>171</v>
      </c>
      <c r="R1076" s="34" t="s">
        <v>270</v>
      </c>
      <c r="S1076" s="34" t="s">
        <v>158</v>
      </c>
      <c r="T1076" s="34" t="s">
        <v>270</v>
      </c>
      <c r="U1076" s="34" t="s">
        <v>158</v>
      </c>
      <c r="V1076" s="2" t="str">
        <f t="shared" si="53"/>
        <v>('GROUP_ID',NULL,'OT','2021','09','09','합성수지 필름·시트류 (페트병, 발포합성수지 제외)','합성수지 필름·시트류 (페트병, 발포합성수지 제외)','N','N','N','N','N','N','659','Y','SYSTEM',NOW(),'SYSTEM',NOW()),</v>
      </c>
    </row>
    <row r="1077" spans="1:22" x14ac:dyDescent="0.35">
      <c r="A1077" s="34">
        <v>444</v>
      </c>
      <c r="B1077" s="34" t="s">
        <v>1820</v>
      </c>
      <c r="C1077" s="2"/>
      <c r="D1077" s="34" t="str">
        <f t="shared" si="56"/>
        <v>OT_B</v>
      </c>
      <c r="E1077" s="34">
        <v>2021</v>
      </c>
      <c r="F1077" s="11" t="s">
        <v>1627</v>
      </c>
      <c r="G1077" s="82" t="str">
        <f t="shared" si="55"/>
        <v>01</v>
      </c>
      <c r="H1077" s="31" t="s">
        <v>1338</v>
      </c>
      <c r="I1077" s="31" t="s">
        <v>1338</v>
      </c>
      <c r="J1077" s="82" t="str">
        <f t="shared" si="54"/>
        <v/>
      </c>
      <c r="K1077" s="2"/>
      <c r="L1077" s="2"/>
      <c r="M1077" s="2"/>
      <c r="N1077" s="2"/>
      <c r="O1077" s="2"/>
      <c r="P1077" s="34">
        <v>660</v>
      </c>
      <c r="Q1077" s="34" t="s">
        <v>171</v>
      </c>
      <c r="R1077" s="34" t="s">
        <v>270</v>
      </c>
      <c r="S1077" s="34" t="s">
        <v>158</v>
      </c>
      <c r="T1077" s="34" t="s">
        <v>270</v>
      </c>
      <c r="U1077" s="34" t="s">
        <v>158</v>
      </c>
      <c r="V1077" s="2" t="str">
        <f t="shared" si="53"/>
        <v>('OT',NULL,'OT_B','2021','09','01','몸체','몸체','N','N','N','N','N','N','660','Y','SYSTEM',NOW(),'SYSTEM',NOW()),</v>
      </c>
    </row>
    <row r="1078" spans="1:22" x14ac:dyDescent="0.35">
      <c r="A1078" s="34">
        <v>445</v>
      </c>
      <c r="B1078" s="34" t="s">
        <v>1821</v>
      </c>
      <c r="C1078" s="2"/>
      <c r="D1078" s="34" t="str">
        <f t="shared" si="56"/>
        <v>OT_B_B</v>
      </c>
      <c r="E1078" s="34">
        <v>2021</v>
      </c>
      <c r="F1078" s="11" t="s">
        <v>1627</v>
      </c>
      <c r="G1078" s="82" t="str">
        <f t="shared" si="55"/>
        <v>B</v>
      </c>
      <c r="H1078" s="31" t="s">
        <v>1340</v>
      </c>
      <c r="I1078" s="31" t="s">
        <v>1340</v>
      </c>
      <c r="J1078" s="82" t="str">
        <f t="shared" si="54"/>
        <v/>
      </c>
      <c r="K1078" s="2"/>
      <c r="L1078" s="2"/>
      <c r="M1078" s="2"/>
      <c r="N1078" s="2"/>
      <c r="O1078" s="2"/>
      <c r="P1078" s="34">
        <v>661</v>
      </c>
      <c r="Q1078" s="34" t="s">
        <v>171</v>
      </c>
      <c r="R1078" s="34" t="s">
        <v>270</v>
      </c>
      <c r="S1078" s="34" t="s">
        <v>158</v>
      </c>
      <c r="T1078" s="34" t="s">
        <v>270</v>
      </c>
      <c r="U1078" s="34" t="s">
        <v>158</v>
      </c>
      <c r="V1078" s="2" t="str">
        <f t="shared" si="53"/>
        <v>('OT_B',NULL,'OT_B_B','2021','09','B','우수','우수','N','N','N','N','N','N','661','Y','SYSTEM',NOW(),'SYSTEM',NOW()),</v>
      </c>
    </row>
    <row r="1079" spans="1:22" x14ac:dyDescent="0.35">
      <c r="A1079" s="34">
        <v>446</v>
      </c>
      <c r="B1079" s="34" t="s">
        <v>1821</v>
      </c>
      <c r="C1079" s="2"/>
      <c r="D1079" s="34" t="str">
        <f t="shared" si="56"/>
        <v>OT_B_C</v>
      </c>
      <c r="E1079" s="34">
        <v>2021</v>
      </c>
      <c r="F1079" s="11" t="s">
        <v>1627</v>
      </c>
      <c r="G1079" s="82" t="str">
        <f t="shared" si="55"/>
        <v>C</v>
      </c>
      <c r="H1079" s="31" t="s">
        <v>1344</v>
      </c>
      <c r="I1079" s="31" t="s">
        <v>1344</v>
      </c>
      <c r="J1079" s="82" t="str">
        <f t="shared" si="54"/>
        <v/>
      </c>
      <c r="K1079" s="2"/>
      <c r="L1079" s="2"/>
      <c r="M1079" s="2"/>
      <c r="N1079" s="2"/>
      <c r="O1079" s="2"/>
      <c r="P1079" s="34">
        <v>662</v>
      </c>
      <c r="Q1079" s="34" t="s">
        <v>171</v>
      </c>
      <c r="R1079" s="34" t="s">
        <v>270</v>
      </c>
      <c r="S1079" s="34" t="s">
        <v>158</v>
      </c>
      <c r="T1079" s="34" t="s">
        <v>270</v>
      </c>
      <c r="U1079" s="34" t="s">
        <v>158</v>
      </c>
      <c r="V1079" s="2" t="str">
        <f t="shared" si="53"/>
        <v>('OT_B',NULL,'OT_B_C','2021','09','C','보통','보통','N','N','N','N','N','N','662','Y','SYSTEM',NOW(),'SYSTEM',NOW()),</v>
      </c>
    </row>
    <row r="1080" spans="1:22" x14ac:dyDescent="0.35">
      <c r="A1080" s="34">
        <v>447</v>
      </c>
      <c r="B1080" s="34" t="s">
        <v>1821</v>
      </c>
      <c r="C1080" s="2"/>
      <c r="D1080" s="34" t="str">
        <f t="shared" si="56"/>
        <v>OT_B_D</v>
      </c>
      <c r="E1080" s="34">
        <v>2021</v>
      </c>
      <c r="F1080" s="11" t="s">
        <v>1627</v>
      </c>
      <c r="G1080" s="82" t="str">
        <f t="shared" si="55"/>
        <v>D</v>
      </c>
      <c r="H1080" s="31" t="s">
        <v>1342</v>
      </c>
      <c r="I1080" s="31" t="s">
        <v>1342</v>
      </c>
      <c r="J1080" s="82" t="str">
        <f t="shared" si="54"/>
        <v/>
      </c>
      <c r="K1080" s="2"/>
      <c r="L1080" s="2"/>
      <c r="M1080" s="2"/>
      <c r="N1080" s="2"/>
      <c r="O1080" s="2"/>
      <c r="P1080" s="34">
        <v>663</v>
      </c>
      <c r="Q1080" s="34" t="s">
        <v>171</v>
      </c>
      <c r="R1080" s="34" t="s">
        <v>270</v>
      </c>
      <c r="S1080" s="34" t="s">
        <v>158</v>
      </c>
      <c r="T1080" s="34" t="s">
        <v>270</v>
      </c>
      <c r="U1080" s="34" t="s">
        <v>158</v>
      </c>
      <c r="V1080" s="2" t="str">
        <f t="shared" si="53"/>
        <v>('OT_B',NULL,'OT_B_D','2021','09','D','어려움','어려움','N','N','N','N','N','N','663','Y','SYSTEM',NOW(),'SYSTEM',NOW()),</v>
      </c>
    </row>
    <row r="1081" spans="1:22" x14ac:dyDescent="0.35">
      <c r="A1081" s="34">
        <v>448</v>
      </c>
      <c r="B1081" s="34" t="s">
        <v>1858</v>
      </c>
      <c r="C1081" s="2"/>
      <c r="D1081" s="34" t="s">
        <v>1946</v>
      </c>
      <c r="E1081" s="34">
        <v>2021</v>
      </c>
      <c r="F1081" s="11" t="s">
        <v>1627</v>
      </c>
      <c r="G1081" s="82" t="str">
        <f t="shared" si="55"/>
        <v>01</v>
      </c>
      <c r="H1081" s="31" t="s">
        <v>1729</v>
      </c>
      <c r="I1081" s="31" t="s">
        <v>1729</v>
      </c>
      <c r="J1081" s="82" t="str">
        <f t="shared" si="54"/>
        <v>Y</v>
      </c>
      <c r="K1081" s="2"/>
      <c r="L1081" s="2"/>
      <c r="M1081" s="2"/>
      <c r="N1081" s="2"/>
      <c r="O1081" s="2"/>
      <c r="P1081" s="34">
        <v>664</v>
      </c>
      <c r="Q1081" s="34" t="s">
        <v>171</v>
      </c>
      <c r="R1081" s="34" t="s">
        <v>270</v>
      </c>
      <c r="S1081" s="34" t="s">
        <v>158</v>
      </c>
      <c r="T1081" s="34" t="s">
        <v>270</v>
      </c>
      <c r="U1081" s="34" t="s">
        <v>158</v>
      </c>
      <c r="V1081" s="2" t="str">
        <f t="shared" si="53"/>
        <v>('OT_B_B',NULL,'OT_B_B_01','2021','09','01','단일재질','단일재질','Y','N','N','N','N','N','664','Y','SYSTEM',NOW(),'SYSTEM',NOW()),</v>
      </c>
    </row>
    <row r="1082" spans="1:22" x14ac:dyDescent="0.35">
      <c r="A1082" s="34">
        <v>449</v>
      </c>
      <c r="B1082" s="34" t="s">
        <v>1858</v>
      </c>
      <c r="C1082" s="2"/>
      <c r="D1082" s="34" t="s">
        <v>1613</v>
      </c>
      <c r="E1082" s="34">
        <v>2021</v>
      </c>
      <c r="F1082" s="11" t="s">
        <v>1627</v>
      </c>
      <c r="G1082" s="82" t="str">
        <f t="shared" si="55"/>
        <v>02</v>
      </c>
      <c r="H1082" s="31" t="s">
        <v>1730</v>
      </c>
      <c r="I1082" s="31" t="s">
        <v>1730</v>
      </c>
      <c r="J1082" s="82" t="str">
        <f t="shared" si="54"/>
        <v>Y</v>
      </c>
      <c r="K1082" s="2"/>
      <c r="L1082" s="2"/>
      <c r="M1082" s="2"/>
      <c r="N1082" s="2"/>
      <c r="O1082" s="2"/>
      <c r="P1082" s="34">
        <v>665</v>
      </c>
      <c r="Q1082" s="34" t="s">
        <v>171</v>
      </c>
      <c r="R1082" s="34" t="s">
        <v>270</v>
      </c>
      <c r="S1082" s="34" t="s">
        <v>158</v>
      </c>
      <c r="T1082" s="34" t="s">
        <v>270</v>
      </c>
      <c r="U1082" s="34" t="s">
        <v>158</v>
      </c>
      <c r="V1082" s="2" t="str">
        <f t="shared" si="53"/>
        <v>('OT_B_B',NULL,'OT_B_B_02','2021','09','02','알류미늄 재질을 20㎛ 이하로 사용한 경우','알류미늄 재질을 20㎛ 이하로 사용한 경우','Y','N','N','N','N','N','665','Y','SYSTEM',NOW(),'SYSTEM',NOW()),</v>
      </c>
    </row>
    <row r="1083" spans="1:22" x14ac:dyDescent="0.35">
      <c r="A1083" s="34">
        <v>450</v>
      </c>
      <c r="B1083" s="34" t="s">
        <v>1859</v>
      </c>
      <c r="C1083" s="2"/>
      <c r="D1083" s="34" t="s">
        <v>1947</v>
      </c>
      <c r="E1083" s="34">
        <v>2021</v>
      </c>
      <c r="F1083" s="11" t="s">
        <v>1627</v>
      </c>
      <c r="G1083" s="82" t="str">
        <f t="shared" si="55"/>
        <v>01</v>
      </c>
      <c r="H1083" s="31" t="s">
        <v>1731</v>
      </c>
      <c r="I1083" s="31" t="s">
        <v>1731</v>
      </c>
      <c r="J1083" s="82" t="str">
        <f t="shared" ref="J1083:J1095" si="57">IF(ISNUMBER(SEARCH("_D_",D1083))=FALSE,IF(LEN(D1083)-LEN(SUBSTITUTE(D1083,"_",""))=3,"Y",""),"")</f>
        <v>Y</v>
      </c>
      <c r="K1083" s="2"/>
      <c r="L1083" s="2"/>
      <c r="M1083" s="2"/>
      <c r="N1083" s="2"/>
      <c r="O1083" s="2"/>
      <c r="P1083" s="34">
        <v>666</v>
      </c>
      <c r="Q1083" s="34" t="s">
        <v>171</v>
      </c>
      <c r="R1083" s="34" t="s">
        <v>270</v>
      </c>
      <c r="S1083" s="34" t="s">
        <v>158</v>
      </c>
      <c r="T1083" s="34" t="s">
        <v>270</v>
      </c>
      <c r="U1083" s="34" t="s">
        <v>158</v>
      </c>
      <c r="V1083" s="2" t="str">
        <f t="shared" ref="V1083:V1095" si="58">"('"&amp;B1083&amp;"',"&amp;IF(C1083="","NULL","'"&amp;C1083&amp;"'")&amp;",'"&amp;D1083&amp;"','"&amp;E1083&amp;"','"&amp;F1083&amp;"',"&amp;IF(G1083="","NULL","'"&amp;G1083&amp;"'")&amp;","&amp;IF(H1083="","NULL","'"&amp;H1083&amp;"'")&amp;","&amp;IF(I1083="","NULL","'"&amp;I1083&amp;"'")&amp;","&amp;IF(J1083="","'N'","'"&amp;J1083&amp;"'")&amp;","&amp;IF(K1083="","'N'","'"&amp;K1083&amp;"'")&amp;","&amp;IF(L1083="","'N'","'"&amp;L1083&amp;"'")&amp;","&amp;IF(M1083="","'N'","'"&amp;M1083&amp;"'")&amp;","&amp;IF(N1083="","'N'",""&amp;N1083&amp;"'")&amp;","&amp;IF(O1083="","'N'",""&amp;O1083&amp;"'")&amp;","&amp;IF(P1083="","0","'"&amp;P1083&amp;"'")&amp;",'"&amp;Q1083&amp;"','"&amp;R1083&amp;"',"&amp;S1083&amp;",'"&amp;T1083&amp;"',"&amp;U1083&amp;IF(A1084="",");","),")</f>
        <v>('OT_B_C',NULL,'OT_B_C_01','2021','09','01','복합재질 합성수지 필름·시트류(알루미늄 20㎛초과 사용)','복합재질 합성수지 필름·시트류(알루미늄 20㎛초과 사용)','Y','N','N','N','N','N','666','Y','SYSTEM',NOW(),'SYSTEM',NOW()),</v>
      </c>
    </row>
    <row r="1084" spans="1:22" x14ac:dyDescent="0.35">
      <c r="A1084" s="34">
        <v>451</v>
      </c>
      <c r="B1084" s="34" t="s">
        <v>1860</v>
      </c>
      <c r="C1084" s="2"/>
      <c r="D1084" s="34" t="s">
        <v>1948</v>
      </c>
      <c r="E1084" s="34">
        <v>2021</v>
      </c>
      <c r="F1084" s="11" t="s">
        <v>1627</v>
      </c>
      <c r="G1084" s="82" t="str">
        <f t="shared" si="55"/>
        <v>01</v>
      </c>
      <c r="H1084" s="31" t="s">
        <v>1732</v>
      </c>
      <c r="I1084" s="31" t="s">
        <v>1732</v>
      </c>
      <c r="J1084" s="82" t="str">
        <f t="shared" si="57"/>
        <v/>
      </c>
      <c r="K1084" s="2"/>
      <c r="L1084" s="2"/>
      <c r="M1084" s="2"/>
      <c r="N1084" s="2"/>
      <c r="O1084" s="2"/>
      <c r="P1084" s="34">
        <v>667</v>
      </c>
      <c r="Q1084" s="34" t="s">
        <v>171</v>
      </c>
      <c r="R1084" s="34" t="s">
        <v>270</v>
      </c>
      <c r="S1084" s="34" t="s">
        <v>158</v>
      </c>
      <c r="T1084" s="34" t="s">
        <v>270</v>
      </c>
      <c r="U1084" s="34" t="s">
        <v>158</v>
      </c>
      <c r="V1084" s="2" t="str">
        <f t="shared" si="58"/>
        <v>('OT_B_D',NULL,'OT_B_D_01','2021','09','01','합성수지 이외의 재질과 병합사용','합성수지 이외의 재질과 병합사용','N','N','N','N','N','N','667','Y','SYSTEM',NOW(),'SYSTEM',NOW()),</v>
      </c>
    </row>
    <row r="1085" spans="1:22" x14ac:dyDescent="0.35">
      <c r="A1085" s="34">
        <v>452</v>
      </c>
      <c r="B1085" s="34" t="s">
        <v>1860</v>
      </c>
      <c r="C1085" s="2"/>
      <c r="D1085" s="34" t="s">
        <v>1949</v>
      </c>
      <c r="E1085" s="34">
        <v>2021</v>
      </c>
      <c r="F1085" s="11" t="s">
        <v>1627</v>
      </c>
      <c r="G1085" s="82" t="str">
        <f t="shared" si="55"/>
        <v>02</v>
      </c>
      <c r="H1085" s="31" t="s">
        <v>1409</v>
      </c>
      <c r="I1085" s="31" t="s">
        <v>1409</v>
      </c>
      <c r="J1085" s="82" t="str">
        <f t="shared" si="57"/>
        <v/>
      </c>
      <c r="K1085" s="2"/>
      <c r="L1085" s="2"/>
      <c r="M1085" s="2"/>
      <c r="N1085" s="2"/>
      <c r="O1085" s="2"/>
      <c r="P1085" s="34">
        <v>668</v>
      </c>
      <c r="Q1085" s="34" t="s">
        <v>171</v>
      </c>
      <c r="R1085" s="34" t="s">
        <v>270</v>
      </c>
      <c r="S1085" s="34" t="s">
        <v>158</v>
      </c>
      <c r="T1085" s="34" t="s">
        <v>270</v>
      </c>
      <c r="U1085" s="34" t="s">
        <v>158</v>
      </c>
      <c r="V1085" s="2" t="str">
        <f t="shared" si="58"/>
        <v>('OT_B_D',NULL,'OT_B_D_02','2021','09','02','PVC 계열의 재질','PVC 계열의 재질','N','N','N','N','N','N','668','Y','SYSTEM',NOW(),'SYSTEM',NOW()),</v>
      </c>
    </row>
    <row r="1086" spans="1:22" x14ac:dyDescent="0.35">
      <c r="A1086" s="34">
        <v>453</v>
      </c>
      <c r="B1086" s="34" t="s">
        <v>1821</v>
      </c>
      <c r="C1086" s="2"/>
      <c r="D1086" s="34" t="str">
        <f t="shared" si="56"/>
        <v>OT_B_S</v>
      </c>
      <c r="E1086" s="34">
        <v>2021</v>
      </c>
      <c r="F1086" s="11" t="s">
        <v>1627</v>
      </c>
      <c r="G1086" s="82" t="str">
        <f t="shared" si="55"/>
        <v>04</v>
      </c>
      <c r="H1086" s="31" t="s">
        <v>1374</v>
      </c>
      <c r="I1086" s="31" t="s">
        <v>1374</v>
      </c>
      <c r="J1086" s="82" t="str">
        <f t="shared" si="57"/>
        <v/>
      </c>
      <c r="K1086" s="2"/>
      <c r="L1086" s="2"/>
      <c r="M1086" s="2"/>
      <c r="N1086" s="2"/>
      <c r="O1086" s="2"/>
      <c r="P1086" s="34">
        <v>669</v>
      </c>
      <c r="Q1086" s="34" t="s">
        <v>171</v>
      </c>
      <c r="R1086" s="34" t="s">
        <v>270</v>
      </c>
      <c r="S1086" s="34" t="s">
        <v>158</v>
      </c>
      <c r="T1086" s="34" t="s">
        <v>270</v>
      </c>
      <c r="U1086" s="34" t="s">
        <v>158</v>
      </c>
      <c r="V1086" s="2" t="str">
        <f t="shared" si="58"/>
        <v>('OT_B',NULL,'OT_B_S','2021','09','04','라벨, 마개및잡자재','라벨, 마개및잡자재','N','N','N','N','N','N','669','Y','SYSTEM',NOW(),'SYSTEM',NOW()),</v>
      </c>
    </row>
    <row r="1087" spans="1:22" x14ac:dyDescent="0.35">
      <c r="A1087" s="34">
        <v>454</v>
      </c>
      <c r="B1087" s="34" t="s">
        <v>1821</v>
      </c>
      <c r="C1087" s="2"/>
      <c r="D1087" s="34" t="str">
        <f t="shared" si="56"/>
        <v>OT_B_B</v>
      </c>
      <c r="E1087" s="34">
        <v>2021</v>
      </c>
      <c r="F1087" s="11" t="s">
        <v>1627</v>
      </c>
      <c r="G1087" s="82" t="str">
        <f t="shared" si="55"/>
        <v>B</v>
      </c>
      <c r="H1087" s="31" t="s">
        <v>1340</v>
      </c>
      <c r="I1087" s="31" t="s">
        <v>1340</v>
      </c>
      <c r="J1087" s="82" t="str">
        <f t="shared" si="57"/>
        <v/>
      </c>
      <c r="K1087" s="2"/>
      <c r="L1087" s="2"/>
      <c r="M1087" s="2"/>
      <c r="N1087" s="2"/>
      <c r="O1087" s="2"/>
      <c r="P1087" s="34">
        <v>670</v>
      </c>
      <c r="Q1087" s="34" t="s">
        <v>171</v>
      </c>
      <c r="R1087" s="34" t="s">
        <v>270</v>
      </c>
      <c r="S1087" s="34" t="s">
        <v>158</v>
      </c>
      <c r="T1087" s="34" t="s">
        <v>270</v>
      </c>
      <c r="U1087" s="34" t="s">
        <v>158</v>
      </c>
      <c r="V1087" s="2" t="str">
        <f t="shared" si="58"/>
        <v>('OT_B',NULL,'OT_B_B','2021','09','B','우수','우수','N','N','N','N','N','N','670','Y','SYSTEM',NOW(),'SYSTEM',NOW()),</v>
      </c>
    </row>
    <row r="1088" spans="1:22" x14ac:dyDescent="0.35">
      <c r="A1088" s="34">
        <v>455</v>
      </c>
      <c r="B1088" s="34" t="s">
        <v>1821</v>
      </c>
      <c r="C1088" s="2"/>
      <c r="D1088" s="34" t="str">
        <f t="shared" si="56"/>
        <v>OT_B_C</v>
      </c>
      <c r="E1088" s="34">
        <v>2021</v>
      </c>
      <c r="F1088" s="11" t="s">
        <v>1627</v>
      </c>
      <c r="G1088" s="82" t="str">
        <f t="shared" si="55"/>
        <v>C</v>
      </c>
      <c r="H1088" s="31" t="s">
        <v>1344</v>
      </c>
      <c r="I1088" s="31" t="s">
        <v>1344</v>
      </c>
      <c r="J1088" s="82" t="str">
        <f t="shared" si="57"/>
        <v/>
      </c>
      <c r="K1088" s="2"/>
      <c r="L1088" s="2"/>
      <c r="M1088" s="2"/>
      <c r="N1088" s="2"/>
      <c r="O1088" s="2"/>
      <c r="P1088" s="34">
        <v>671</v>
      </c>
      <c r="Q1088" s="34" t="s">
        <v>171</v>
      </c>
      <c r="R1088" s="34" t="s">
        <v>270</v>
      </c>
      <c r="S1088" s="34" t="s">
        <v>158</v>
      </c>
      <c r="T1088" s="34" t="s">
        <v>270</v>
      </c>
      <c r="U1088" s="34" t="s">
        <v>158</v>
      </c>
      <c r="V1088" s="2" t="str">
        <f t="shared" si="58"/>
        <v>('OT_B',NULL,'OT_B_C','2021','09','C','보통','보통','N','N','N','N','N','N','671','Y','SYSTEM',NOW(),'SYSTEM',NOW()),</v>
      </c>
    </row>
    <row r="1089" spans="1:22" x14ac:dyDescent="0.35">
      <c r="A1089" s="34">
        <v>456</v>
      </c>
      <c r="B1089" s="34" t="s">
        <v>1821</v>
      </c>
      <c r="C1089" s="2"/>
      <c r="D1089" s="34" t="str">
        <f t="shared" si="56"/>
        <v>OT_B_D</v>
      </c>
      <c r="E1089" s="34">
        <v>2021</v>
      </c>
      <c r="F1089" s="11" t="s">
        <v>1627</v>
      </c>
      <c r="G1089" s="82" t="str">
        <f t="shared" si="55"/>
        <v>D</v>
      </c>
      <c r="H1089" s="31" t="s">
        <v>1342</v>
      </c>
      <c r="I1089" s="31" t="s">
        <v>1342</v>
      </c>
      <c r="J1089" s="82" t="str">
        <f t="shared" si="57"/>
        <v/>
      </c>
      <c r="K1089" s="2"/>
      <c r="L1089" s="2"/>
      <c r="M1089" s="2"/>
      <c r="N1089" s="2"/>
      <c r="O1089" s="2"/>
      <c r="P1089" s="34">
        <v>672</v>
      </c>
      <c r="Q1089" s="34" t="s">
        <v>171</v>
      </c>
      <c r="R1089" s="34" t="s">
        <v>270</v>
      </c>
      <c r="S1089" s="34" t="s">
        <v>158</v>
      </c>
      <c r="T1089" s="34" t="s">
        <v>270</v>
      </c>
      <c r="U1089" s="34" t="s">
        <v>158</v>
      </c>
      <c r="V1089" s="2" t="str">
        <f t="shared" si="58"/>
        <v>('OT_B',NULL,'OT_B_D','2021','09','D','어려움','어려움','N','N','N','N','N','N','672','Y','SYSTEM',NOW(),'SYSTEM',NOW()),</v>
      </c>
    </row>
    <row r="1090" spans="1:22" x14ac:dyDescent="0.35">
      <c r="A1090" s="34">
        <v>457</v>
      </c>
      <c r="B1090" s="34" t="s">
        <v>1858</v>
      </c>
      <c r="C1090" s="2"/>
      <c r="D1090" s="34" t="s">
        <v>1946</v>
      </c>
      <c r="E1090" s="34">
        <v>2021</v>
      </c>
      <c r="F1090" s="11" t="s">
        <v>1627</v>
      </c>
      <c r="G1090" s="82" t="str">
        <f t="shared" si="55"/>
        <v>01</v>
      </c>
      <c r="H1090" s="31" t="s">
        <v>871</v>
      </c>
      <c r="I1090" s="31" t="s">
        <v>871</v>
      </c>
      <c r="J1090" s="82" t="str">
        <f t="shared" si="57"/>
        <v>Y</v>
      </c>
      <c r="K1090" s="2"/>
      <c r="L1090" s="2"/>
      <c r="M1090" s="2"/>
      <c r="N1090" s="2"/>
      <c r="O1090" s="2"/>
      <c r="P1090" s="34">
        <v>673</v>
      </c>
      <c r="Q1090" s="34" t="s">
        <v>171</v>
      </c>
      <c r="R1090" s="34" t="s">
        <v>270</v>
      </c>
      <c r="S1090" s="34" t="s">
        <v>158</v>
      </c>
      <c r="T1090" s="34" t="s">
        <v>270</v>
      </c>
      <c r="U1090" s="34" t="s">
        <v>158</v>
      </c>
      <c r="V1090" s="2" t="str">
        <f t="shared" si="58"/>
        <v>('OT_B_B',NULL,'OT_B_B_01','2021','09','01','미사용','미사용','Y','N','N','N','N','N','673','Y','SYSTEM',NOW(),'SYSTEM',NOW()),</v>
      </c>
    </row>
    <row r="1091" spans="1:22" x14ac:dyDescent="0.35">
      <c r="A1091" s="34">
        <v>458</v>
      </c>
      <c r="B1091" s="34" t="s">
        <v>1858</v>
      </c>
      <c r="C1091" s="2"/>
      <c r="D1091" s="34" t="s">
        <v>1950</v>
      </c>
      <c r="E1091" s="34">
        <v>2021</v>
      </c>
      <c r="F1091" s="11" t="s">
        <v>1627</v>
      </c>
      <c r="G1091" s="82" t="str">
        <f t="shared" si="55"/>
        <v>02</v>
      </c>
      <c r="H1091" s="31" t="s">
        <v>1440</v>
      </c>
      <c r="I1091" s="31" t="s">
        <v>1440</v>
      </c>
      <c r="J1091" s="82" t="str">
        <f t="shared" si="57"/>
        <v>Y</v>
      </c>
      <c r="K1091" s="82" t="s">
        <v>1954</v>
      </c>
      <c r="L1091" s="2"/>
      <c r="M1091" s="2"/>
      <c r="N1091" s="2"/>
      <c r="O1091" s="2"/>
      <c r="P1091" s="34">
        <v>674</v>
      </c>
      <c r="Q1091" s="34" t="s">
        <v>171</v>
      </c>
      <c r="R1091" s="34" t="s">
        <v>270</v>
      </c>
      <c r="S1091" s="34" t="s">
        <v>158</v>
      </c>
      <c r="T1091" s="34" t="s">
        <v>270</v>
      </c>
      <c r="U1091" s="34" t="s">
        <v>158</v>
      </c>
      <c r="V1091" s="2" t="str">
        <f t="shared" si="58"/>
        <v>('OT_B_B',NULL,'OT_B_B_02','2021','09','02','합성수지 재질','합성수지 재질','Y','Y','N','N','N','N','674','Y','SYSTEM',NOW(),'SYSTEM',NOW()),</v>
      </c>
    </row>
    <row r="1092" spans="1:22" x14ac:dyDescent="0.35">
      <c r="A1092" s="34">
        <v>459</v>
      </c>
      <c r="B1092" s="34" t="s">
        <v>1858</v>
      </c>
      <c r="C1092" s="2"/>
      <c r="D1092" s="34" t="s">
        <v>1951</v>
      </c>
      <c r="E1092" s="34">
        <v>2021</v>
      </c>
      <c r="F1092" s="11" t="s">
        <v>1627</v>
      </c>
      <c r="G1092" s="82" t="str">
        <f t="shared" si="55"/>
        <v>03</v>
      </c>
      <c r="H1092" s="31" t="s">
        <v>1733</v>
      </c>
      <c r="I1092" s="31" t="s">
        <v>1733</v>
      </c>
      <c r="J1092" s="82" t="str">
        <f t="shared" si="57"/>
        <v>Y</v>
      </c>
      <c r="K1092" s="2"/>
      <c r="L1092" s="2"/>
      <c r="M1092" s="2"/>
      <c r="N1092" s="2"/>
      <c r="O1092" s="2"/>
      <c r="P1092" s="34">
        <v>675</v>
      </c>
      <c r="Q1092" s="34" t="s">
        <v>171</v>
      </c>
      <c r="R1092" s="34" t="s">
        <v>270</v>
      </c>
      <c r="S1092" s="34" t="s">
        <v>158</v>
      </c>
      <c r="T1092" s="34" t="s">
        <v>270</v>
      </c>
      <c r="U1092" s="34" t="s">
        <v>158</v>
      </c>
      <c r="V1092" s="2" t="str">
        <f t="shared" si="58"/>
        <v>('OT_B_B',NULL,'OT_B_B_03','2021','09','03','몸체에 직접인쇄','몸체에 직접인쇄','Y','N','N','N','N','N','675','Y','SYSTEM',NOW(),'SYSTEM',NOW()),</v>
      </c>
    </row>
    <row r="1093" spans="1:22" x14ac:dyDescent="0.35">
      <c r="A1093" s="34">
        <v>460</v>
      </c>
      <c r="B1093" s="34" t="s">
        <v>1859</v>
      </c>
      <c r="C1093" s="2"/>
      <c r="D1093" s="34" t="s">
        <v>1947</v>
      </c>
      <c r="E1093" s="34">
        <v>2021</v>
      </c>
      <c r="F1093" s="11" t="s">
        <v>1627</v>
      </c>
      <c r="G1093" s="82" t="str">
        <f t="shared" si="55"/>
        <v>01</v>
      </c>
      <c r="H1093" s="31" t="s">
        <v>1734</v>
      </c>
      <c r="I1093" s="31" t="s">
        <v>1734</v>
      </c>
      <c r="J1093" s="82" t="str">
        <f t="shared" si="57"/>
        <v>Y</v>
      </c>
      <c r="K1093" s="2"/>
      <c r="L1093" s="2"/>
      <c r="M1093" s="2"/>
      <c r="N1093" s="2"/>
      <c r="O1093" s="2"/>
      <c r="P1093" s="34">
        <v>676</v>
      </c>
      <c r="Q1093" s="34" t="s">
        <v>171</v>
      </c>
      <c r="R1093" s="34" t="s">
        <v>270</v>
      </c>
      <c r="S1093" s="34" t="s">
        <v>158</v>
      </c>
      <c r="T1093" s="34" t="s">
        <v>270</v>
      </c>
      <c r="U1093" s="34" t="s">
        <v>158</v>
      </c>
      <c r="V1093" s="2" t="str">
        <f t="shared" si="58"/>
        <v>('OT_B_C',NULL,'OT_B_C_01','2021','09','01','합성수지 이외의 재질로 몸체와 분리 가능한 경우','합성수지 이외의 재질로 몸체와 분리 가능한 경우','Y','N','N','N','N','N','676','Y','SYSTEM',NOW(),'SYSTEM',NOW()),</v>
      </c>
    </row>
    <row r="1094" spans="1:22" x14ac:dyDescent="0.35">
      <c r="A1094" s="34">
        <v>461</v>
      </c>
      <c r="B1094" s="34" t="s">
        <v>1860</v>
      </c>
      <c r="C1094" s="2"/>
      <c r="D1094" s="34" t="s">
        <v>1948</v>
      </c>
      <c r="E1094" s="34">
        <v>2021</v>
      </c>
      <c r="F1094" s="11" t="s">
        <v>1627</v>
      </c>
      <c r="G1094" s="82" t="str">
        <f t="shared" si="55"/>
        <v>01</v>
      </c>
      <c r="H1094" s="31" t="s">
        <v>1409</v>
      </c>
      <c r="I1094" s="31" t="s">
        <v>1409</v>
      </c>
      <c r="J1094" s="82" t="str">
        <f t="shared" si="57"/>
        <v/>
      </c>
      <c r="K1094" s="2"/>
      <c r="L1094" s="2"/>
      <c r="M1094" s="2"/>
      <c r="N1094" s="2"/>
      <c r="O1094" s="2"/>
      <c r="P1094" s="34">
        <v>677</v>
      </c>
      <c r="Q1094" s="34" t="s">
        <v>171</v>
      </c>
      <c r="R1094" s="34" t="s">
        <v>270</v>
      </c>
      <c r="S1094" s="34" t="s">
        <v>158</v>
      </c>
      <c r="T1094" s="34" t="s">
        <v>270</v>
      </c>
      <c r="U1094" s="34" t="s">
        <v>158</v>
      </c>
      <c r="V1094" s="2" t="str">
        <f t="shared" si="58"/>
        <v>('OT_B_D',NULL,'OT_B_D_01','2021','09','01','PVC 계열의 재질','PVC 계열의 재질','N','N','N','N','N','N','677','Y','SYSTEM',NOW(),'SYSTEM',NOW()),</v>
      </c>
    </row>
    <row r="1095" spans="1:22" x14ac:dyDescent="0.35">
      <c r="A1095" s="34">
        <v>462</v>
      </c>
      <c r="B1095" s="34" t="s">
        <v>1860</v>
      </c>
      <c r="C1095" s="2"/>
      <c r="D1095" s="34" t="s">
        <v>1949</v>
      </c>
      <c r="E1095" s="34">
        <v>2021</v>
      </c>
      <c r="F1095" s="11" t="s">
        <v>1627</v>
      </c>
      <c r="G1095" s="82" t="str">
        <f t="shared" si="55"/>
        <v>02</v>
      </c>
      <c r="H1095" s="31" t="s">
        <v>1735</v>
      </c>
      <c r="I1095" s="31" t="s">
        <v>1735</v>
      </c>
      <c r="J1095" s="82" t="str">
        <f t="shared" si="57"/>
        <v/>
      </c>
      <c r="K1095" s="2"/>
      <c r="L1095" s="2"/>
      <c r="M1095" s="2"/>
      <c r="N1095" s="2"/>
      <c r="O1095" s="2"/>
      <c r="P1095" s="34">
        <v>678</v>
      </c>
      <c r="Q1095" s="34" t="s">
        <v>171</v>
      </c>
      <c r="R1095" s="34" t="s">
        <v>270</v>
      </c>
      <c r="S1095" s="34" t="s">
        <v>158</v>
      </c>
      <c r="T1095" s="34" t="s">
        <v>270</v>
      </c>
      <c r="U1095" s="34" t="s">
        <v>158</v>
      </c>
      <c r="V1095" s="2" t="str">
        <f t="shared" si="58"/>
        <v>('OT_B_D',NULL,'OT_B_D_02','2021','09','02','합성수지 이외의 재질로 몸체와 분리 불가능한 경우','합성수지 이외의 재질로 몸체와 분리 불가능한 경우','N','N','N','N','N','N','678','Y','SYSTEM',NOW(),'SYSTEM',NOW());</v>
      </c>
    </row>
    <row r="1105" spans="1:15" x14ac:dyDescent="0.35">
      <c r="A1105" s="140" t="str">
        <f>VLOOKUP(C1105,table!B:D,3,FALSE)</f>
        <v>공통</v>
      </c>
      <c r="B1105" s="140"/>
      <c r="C1105" s="141" t="s">
        <v>1123</v>
      </c>
      <c r="D1105" s="142"/>
      <c r="E1105" s="142"/>
      <c r="F1105" s="142"/>
      <c r="G1105" s="142"/>
      <c r="H1105" s="142"/>
      <c r="I1105" s="142"/>
      <c r="J1105" s="142"/>
      <c r="K1105" s="142"/>
      <c r="L1105" s="142"/>
      <c r="M1105" s="143"/>
      <c r="N1105" s="140" t="s">
        <v>155</v>
      </c>
    </row>
    <row r="1106" spans="1:15" x14ac:dyDescent="0.35">
      <c r="A1106" s="140"/>
      <c r="B1106" s="140"/>
      <c r="C1106" s="141" t="str">
        <f>VLOOKUP(C1105,table!B:D,2,FALSE)</f>
        <v>T_PACKAGING_CODE</v>
      </c>
      <c r="D1106" s="142"/>
      <c r="E1106" s="142"/>
      <c r="F1106" s="142"/>
      <c r="G1106" s="142"/>
      <c r="H1106" s="142"/>
      <c r="I1106" s="142"/>
      <c r="J1106" s="142"/>
      <c r="K1106" s="142"/>
      <c r="L1106" s="142"/>
      <c r="M1106" s="143"/>
      <c r="N1106" s="140"/>
    </row>
    <row r="1107" spans="1:15" x14ac:dyDescent="0.35">
      <c r="A1107" s="140" t="s">
        <v>2</v>
      </c>
      <c r="B1107" s="91" t="s">
        <v>53</v>
      </c>
      <c r="C1107" s="91" t="s">
        <v>1124</v>
      </c>
      <c r="D1107" s="91" t="s">
        <v>1972</v>
      </c>
      <c r="E1107" s="91" t="s">
        <v>103</v>
      </c>
      <c r="F1107" s="90" t="s">
        <v>1141</v>
      </c>
      <c r="G1107" s="91" t="s">
        <v>105</v>
      </c>
      <c r="H1107" s="91" t="s">
        <v>107</v>
      </c>
      <c r="I1107" s="91" t="s">
        <v>94</v>
      </c>
      <c r="J1107" s="91" t="s">
        <v>75</v>
      </c>
      <c r="K1107" s="91" t="s">
        <v>57</v>
      </c>
      <c r="L1107" s="91" t="s">
        <v>377</v>
      </c>
      <c r="M1107" s="91" t="s">
        <v>84</v>
      </c>
      <c r="N1107" s="91" t="s">
        <v>88</v>
      </c>
      <c r="O1107" s="2" t="str">
        <f>"TRUNCATE TABLE "&amp;$C1106&amp;";"</f>
        <v>TRUNCATE TABLE T_PACKAGING_CODE;</v>
      </c>
    </row>
    <row r="1108" spans="1:15" x14ac:dyDescent="0.35">
      <c r="A1108" s="140"/>
      <c r="B1108" s="91" t="s">
        <v>868</v>
      </c>
      <c r="C1108" s="91" t="s">
        <v>1125</v>
      </c>
      <c r="D1108" s="91" t="s">
        <v>1988</v>
      </c>
      <c r="E1108" s="91" t="s">
        <v>104</v>
      </c>
      <c r="F1108" s="90" t="s">
        <v>1143</v>
      </c>
      <c r="G1108" s="91" t="s">
        <v>106</v>
      </c>
      <c r="H1108" s="91" t="s">
        <v>108</v>
      </c>
      <c r="I1108" s="91" t="s">
        <v>95</v>
      </c>
      <c r="J1108" s="91" t="s">
        <v>76</v>
      </c>
      <c r="K1108" s="91" t="s">
        <v>58</v>
      </c>
      <c r="L1108" s="91" t="s">
        <v>55</v>
      </c>
      <c r="M1108" s="91" t="s">
        <v>85</v>
      </c>
      <c r="N1108" s="91" t="s">
        <v>89</v>
      </c>
      <c r="O1108" s="2" t="str">
        <f>"INSERT INTO "&amp;C1106&amp;" ("&amp;A1108&amp;","&amp;B1108&amp;","&amp;C1108&amp;","&amp;D1108&amp;","&amp;E1108&amp;","&amp;F1108&amp;","&amp;G1108&amp;","&amp;H1108&amp;","&amp;I1108&amp;","&amp;J1108&amp;","&amp;K1108&amp;","&amp;L1108&amp;","&amp;M1108&amp;","&amp;N1108&amp;") VALUES"</f>
        <v>INSERT INTO T_PACKAGING_CODE (,GROUP_ID,UP_COMPANY_CODE,CODE_TYPE,CODE_ID,CODE_KEY,CODE_NM,CODE_DSC,ORD_SEQ,USE_YN,RGST_ID,RGST_DT,MODI_ID,MODI_DT) VALUES</v>
      </c>
    </row>
    <row r="1109" spans="1:15" x14ac:dyDescent="0.35">
      <c r="A1109" s="34">
        <v>1</v>
      </c>
      <c r="B1109" s="34" t="s">
        <v>1962</v>
      </c>
      <c r="C1109" s="2" t="s">
        <v>1964</v>
      </c>
      <c r="D1109" s="2" t="s">
        <v>2202</v>
      </c>
      <c r="E1109" s="2" t="s">
        <v>2135</v>
      </c>
      <c r="F1109" s="34" t="s">
        <v>1965</v>
      </c>
      <c r="G1109" s="83" t="s">
        <v>1967</v>
      </c>
      <c r="H1109" s="83" t="s">
        <v>1967</v>
      </c>
      <c r="I1109" s="34">
        <v>1</v>
      </c>
      <c r="J1109" s="34" t="s">
        <v>171</v>
      </c>
      <c r="K1109" s="34" t="s">
        <v>270</v>
      </c>
      <c r="L1109" s="34" t="s">
        <v>158</v>
      </c>
      <c r="M1109" s="34" t="s">
        <v>270</v>
      </c>
      <c r="N1109" s="34" t="s">
        <v>158</v>
      </c>
      <c r="O1109" s="2" t="str">
        <f>"("&amp;IF(B1109="","NULL","'"&amp;B1109&amp;"'")&amp;","&amp;IF(C1109="","NULL","'"&amp;C1109&amp;"'")&amp;","&amp;IF(D1109="","NULL","'"&amp;D1109&amp;"'")&amp;","&amp;IF(E1109="","NULL","'"&amp;E1109&amp;"'")&amp;","&amp;IF(F1109="","NULL","'"&amp;F1109&amp;"'")&amp;","&amp;IF(G1109="","NULL","'"&amp;G1109&amp;"'")&amp;","&amp;IF(H1109="","NULL","'"&amp;H1109&amp;"'")&amp;","&amp;IF(I1109="","NULL","'"&amp;I1109&amp;"'")&amp;",'"&amp;J1109&amp;"','"&amp;K1109&amp;"',"&amp;L1109&amp;",'"&amp;M1109&amp;"',"&amp;N1109&amp;IF(A1110="",");","),")</f>
        <v>('GROUP_ID','RTDATALAB','DNS','COMPLEX_FILM','DA','복합필름','복합필름','1','Y','SYSTEM',NOW(),'SYSTEM',NOW()),</v>
      </c>
    </row>
    <row r="1110" spans="1:15" x14ac:dyDescent="0.35">
      <c r="A1110" s="34">
        <v>2</v>
      </c>
      <c r="B1110" s="34" t="s">
        <v>2135</v>
      </c>
      <c r="C1110" s="2" t="s">
        <v>1964</v>
      </c>
      <c r="D1110" s="2" t="s">
        <v>2202</v>
      </c>
      <c r="E1110" s="2" t="s">
        <v>1963</v>
      </c>
      <c r="F1110" s="34">
        <v>1000</v>
      </c>
      <c r="G1110" s="83" t="s">
        <v>1966</v>
      </c>
      <c r="H1110" s="83" t="s">
        <v>1966</v>
      </c>
      <c r="I1110" s="34">
        <v>2</v>
      </c>
      <c r="J1110" s="34" t="s">
        <v>171</v>
      </c>
      <c r="K1110" s="34" t="s">
        <v>270</v>
      </c>
      <c r="L1110" s="34" t="s">
        <v>158</v>
      </c>
      <c r="M1110" s="34" t="s">
        <v>270</v>
      </c>
      <c r="N1110" s="34" t="s">
        <v>158</v>
      </c>
      <c r="O1110" s="2" t="str">
        <f t="shared" ref="O1110:O1173" si="59">"("&amp;IF(B1110="","NULL","'"&amp;B1110&amp;"'")&amp;","&amp;IF(C1110="","NULL","'"&amp;C1110&amp;"'")&amp;","&amp;IF(D1110="","NULL","'"&amp;D1110&amp;"'")&amp;","&amp;IF(E1110="","NULL","'"&amp;E1110&amp;"'")&amp;","&amp;IF(F1110="","NULL","'"&amp;F1110&amp;"'")&amp;","&amp;IF(G1110="","NULL","'"&amp;G1110&amp;"'")&amp;","&amp;IF(H1110="","NULL","'"&amp;H1110&amp;"'")&amp;","&amp;IF(I1110="","NULL","'"&amp;I1110&amp;"'")&amp;",'"&amp;J1110&amp;"','"&amp;K1110&amp;"',"&amp;L1110&amp;",'"&amp;M1110&amp;"',"&amp;N1110&amp;IF(A1111="",");","),")</f>
        <v>('COMPLEX_FILM','RTDATALAB','DNS','FILM','1000','필름','필름','2','Y','SYSTEM',NOW(),'SYSTEM',NOW()),</v>
      </c>
    </row>
    <row r="1111" spans="1:15" x14ac:dyDescent="0.35">
      <c r="A1111" s="34">
        <v>3</v>
      </c>
      <c r="B1111" s="34" t="s">
        <v>2135</v>
      </c>
      <c r="C1111" s="2" t="s">
        <v>1964</v>
      </c>
      <c r="D1111" s="2" t="s">
        <v>2202</v>
      </c>
      <c r="E1111" s="2" t="s">
        <v>2106</v>
      </c>
      <c r="F1111" s="34">
        <v>1100</v>
      </c>
      <c r="G1111" s="83" t="s">
        <v>1968</v>
      </c>
      <c r="H1111" s="83" t="s">
        <v>1968</v>
      </c>
      <c r="I1111" s="34">
        <v>3</v>
      </c>
      <c r="J1111" s="34" t="s">
        <v>171</v>
      </c>
      <c r="K1111" s="34" t="s">
        <v>270</v>
      </c>
      <c r="L1111" s="34" t="s">
        <v>158</v>
      </c>
      <c r="M1111" s="34" t="s">
        <v>270</v>
      </c>
      <c r="N1111" s="34" t="s">
        <v>158</v>
      </c>
      <c r="O1111" s="2" t="str">
        <f t="shared" si="59"/>
        <v>('COMPLEX_FILM','RTDATALAB','DNS','LEAD','1100','리드','리드','3','Y','SYSTEM',NOW(),'SYSTEM',NOW()),</v>
      </c>
    </row>
    <row r="1112" spans="1:15" x14ac:dyDescent="0.35">
      <c r="A1112" s="34">
        <v>4</v>
      </c>
      <c r="B1112" s="34" t="s">
        <v>2135</v>
      </c>
      <c r="C1112" s="2" t="s">
        <v>1964</v>
      </c>
      <c r="D1112" s="2" t="s">
        <v>2202</v>
      </c>
      <c r="E1112" s="2" t="s">
        <v>2107</v>
      </c>
      <c r="F1112" s="34">
        <v>1200</v>
      </c>
      <c r="G1112" s="83" t="s">
        <v>1969</v>
      </c>
      <c r="H1112" s="83" t="s">
        <v>1969</v>
      </c>
      <c r="I1112" s="34">
        <v>4</v>
      </c>
      <c r="J1112" s="34" t="s">
        <v>171</v>
      </c>
      <c r="K1112" s="34" t="s">
        <v>270</v>
      </c>
      <c r="L1112" s="34" t="s">
        <v>158</v>
      </c>
      <c r="M1112" s="34" t="s">
        <v>270</v>
      </c>
      <c r="N1112" s="34" t="s">
        <v>158</v>
      </c>
      <c r="O1112" s="2" t="str">
        <f t="shared" si="59"/>
        <v>('COMPLEX_FILM','RTDATALAB','DNS','TOP','1200','Top','Top','4','Y','SYSTEM',NOW(),'SYSTEM',NOW()),</v>
      </c>
    </row>
    <row r="1113" spans="1:15" x14ac:dyDescent="0.35">
      <c r="A1113" s="34">
        <v>5</v>
      </c>
      <c r="B1113" s="34" t="s">
        <v>2135</v>
      </c>
      <c r="C1113" s="2" t="s">
        <v>1964</v>
      </c>
      <c r="D1113" s="2" t="s">
        <v>2202</v>
      </c>
      <c r="E1113" s="2" t="s">
        <v>2108</v>
      </c>
      <c r="F1113" s="34">
        <v>1300</v>
      </c>
      <c r="G1113" s="83" t="s">
        <v>1970</v>
      </c>
      <c r="H1113" s="83" t="s">
        <v>1970</v>
      </c>
      <c r="I1113" s="34">
        <v>5</v>
      </c>
      <c r="J1113" s="34" t="s">
        <v>171</v>
      </c>
      <c r="K1113" s="34" t="s">
        <v>270</v>
      </c>
      <c r="L1113" s="34" t="s">
        <v>158</v>
      </c>
      <c r="M1113" s="34" t="s">
        <v>270</v>
      </c>
      <c r="N1113" s="34" t="s">
        <v>158</v>
      </c>
      <c r="O1113" s="2" t="str">
        <f t="shared" si="59"/>
        <v>('COMPLEX_FILM','RTDATALAB','DNS','BOTTOM','1300','Bottom','Bottom','5','Y','SYSTEM',NOW(),'SYSTEM',NOW()),</v>
      </c>
    </row>
    <row r="1114" spans="1:15" x14ac:dyDescent="0.35">
      <c r="A1114" s="34">
        <v>6</v>
      </c>
      <c r="B1114" s="34" t="s">
        <v>2135</v>
      </c>
      <c r="C1114" s="2" t="s">
        <v>1964</v>
      </c>
      <c r="D1114" s="2" t="s">
        <v>2202</v>
      </c>
      <c r="E1114" s="2" t="s">
        <v>2109</v>
      </c>
      <c r="F1114" s="34">
        <v>1400</v>
      </c>
      <c r="G1114" s="83" t="s">
        <v>1971</v>
      </c>
      <c r="H1114" s="83" t="s">
        <v>1971</v>
      </c>
      <c r="I1114" s="34">
        <v>6</v>
      </c>
      <c r="J1114" s="34" t="s">
        <v>171</v>
      </c>
      <c r="K1114" s="34" t="s">
        <v>270</v>
      </c>
      <c r="L1114" s="34" t="s">
        <v>158</v>
      </c>
      <c r="M1114" s="34" t="s">
        <v>270</v>
      </c>
      <c r="N1114" s="34" t="s">
        <v>158</v>
      </c>
      <c r="O1114" s="2" t="str">
        <f t="shared" si="59"/>
        <v>('COMPLEX_FILM','RTDATALAB','DNS','POUCH','1400','파우치','파우치','6','Y','SYSTEM',NOW(),'SYSTEM',NOW()),</v>
      </c>
    </row>
    <row r="1115" spans="1:15" x14ac:dyDescent="0.35">
      <c r="A1115" s="34">
        <v>7</v>
      </c>
      <c r="B1115" s="34" t="s">
        <v>1962</v>
      </c>
      <c r="C1115" s="2" t="s">
        <v>1964</v>
      </c>
      <c r="D1115" s="2" t="s">
        <v>2202</v>
      </c>
      <c r="E1115" s="2" t="s">
        <v>2136</v>
      </c>
      <c r="F1115" s="34" t="s">
        <v>2083</v>
      </c>
      <c r="G1115" s="83" t="s">
        <v>2004</v>
      </c>
      <c r="H1115" s="83" t="s">
        <v>2004</v>
      </c>
      <c r="I1115" s="34">
        <v>7</v>
      </c>
      <c r="J1115" s="34" t="s">
        <v>171</v>
      </c>
      <c r="K1115" s="34" t="s">
        <v>270</v>
      </c>
      <c r="L1115" s="34" t="s">
        <v>158</v>
      </c>
      <c r="M1115" s="34" t="s">
        <v>270</v>
      </c>
      <c r="N1115" s="34" t="s">
        <v>158</v>
      </c>
      <c r="O1115" s="2" t="str">
        <f t="shared" si="59"/>
        <v>('GROUP_ID','RTDATALAB','DNS','EXTRUDED_FILM','DB','압출필름 ','압출필름 ','7','Y','SYSTEM',NOW(),'SYSTEM',NOW()),</v>
      </c>
    </row>
    <row r="1116" spans="1:15" x14ac:dyDescent="0.35">
      <c r="A1116" s="34">
        <v>8</v>
      </c>
      <c r="B1116" s="34" t="s">
        <v>2136</v>
      </c>
      <c r="C1116" s="2" t="s">
        <v>1964</v>
      </c>
      <c r="D1116" s="2" t="s">
        <v>2202</v>
      </c>
      <c r="E1116" s="2" t="s">
        <v>2137</v>
      </c>
      <c r="F1116" s="34">
        <v>1000</v>
      </c>
      <c r="G1116" s="83" t="s">
        <v>1989</v>
      </c>
      <c r="H1116" s="83" t="s">
        <v>1989</v>
      </c>
      <c r="I1116" s="34">
        <v>8</v>
      </c>
      <c r="J1116" s="34" t="s">
        <v>171</v>
      </c>
      <c r="K1116" s="34" t="s">
        <v>270</v>
      </c>
      <c r="L1116" s="34" t="s">
        <v>158</v>
      </c>
      <c r="M1116" s="34" t="s">
        <v>270</v>
      </c>
      <c r="N1116" s="34" t="s">
        <v>158</v>
      </c>
      <c r="O1116" s="2" t="str">
        <f t="shared" si="59"/>
        <v>('EXTRUDED_FILM','RTDATALAB','DNS','FLAT_ROLL','1000','평판롤','평판롤','8','Y','SYSTEM',NOW(),'SYSTEM',NOW()),</v>
      </c>
    </row>
    <row r="1117" spans="1:15" x14ac:dyDescent="0.35">
      <c r="A1117" s="34">
        <v>9</v>
      </c>
      <c r="B1117" s="34" t="s">
        <v>2136</v>
      </c>
      <c r="C1117" s="2" t="s">
        <v>1964</v>
      </c>
      <c r="D1117" s="2" t="s">
        <v>2202</v>
      </c>
      <c r="E1117" s="2" t="s">
        <v>2138</v>
      </c>
      <c r="F1117" s="34">
        <v>1100</v>
      </c>
      <c r="G1117" s="83" t="s">
        <v>1990</v>
      </c>
      <c r="H1117" s="83" t="s">
        <v>1990</v>
      </c>
      <c r="I1117" s="34">
        <v>9</v>
      </c>
      <c r="J1117" s="34" t="s">
        <v>171</v>
      </c>
      <c r="K1117" s="34" t="s">
        <v>270</v>
      </c>
      <c r="L1117" s="34" t="s">
        <v>158</v>
      </c>
      <c r="M1117" s="34" t="s">
        <v>270</v>
      </c>
      <c r="N1117" s="34" t="s">
        <v>158</v>
      </c>
      <c r="O1117" s="2" t="str">
        <f t="shared" si="59"/>
        <v>('EXTRUDED_FILM','RTDATALAB','DNS','TUBE_ROLL','1100','튜브롤','튜브롤','9','Y','SYSTEM',NOW(),'SYSTEM',NOW()),</v>
      </c>
    </row>
    <row r="1118" spans="1:15" x14ac:dyDescent="0.35">
      <c r="A1118" s="34">
        <v>10</v>
      </c>
      <c r="B1118" s="34" t="s">
        <v>2136</v>
      </c>
      <c r="C1118" s="2" t="s">
        <v>1964</v>
      </c>
      <c r="D1118" s="2" t="s">
        <v>2202</v>
      </c>
      <c r="E1118" s="2" t="s">
        <v>2109</v>
      </c>
      <c r="F1118" s="34">
        <v>1300</v>
      </c>
      <c r="G1118" s="83" t="s">
        <v>1971</v>
      </c>
      <c r="H1118" s="83" t="s">
        <v>1971</v>
      </c>
      <c r="I1118" s="34">
        <v>10</v>
      </c>
      <c r="J1118" s="34" t="s">
        <v>171</v>
      </c>
      <c r="K1118" s="34" t="s">
        <v>270</v>
      </c>
      <c r="L1118" s="34" t="s">
        <v>158</v>
      </c>
      <c r="M1118" s="34" t="s">
        <v>270</v>
      </c>
      <c r="N1118" s="34" t="s">
        <v>158</v>
      </c>
      <c r="O1118" s="2" t="str">
        <f t="shared" si="59"/>
        <v>('EXTRUDED_FILM','RTDATALAB','DNS','POUCH','1300','파우치','파우치','10','Y','SYSTEM',NOW(),'SYSTEM',NOW()),</v>
      </c>
    </row>
    <row r="1119" spans="1:15" x14ac:dyDescent="0.35">
      <c r="A1119" s="34">
        <v>11</v>
      </c>
      <c r="B1119" s="34" t="s">
        <v>1962</v>
      </c>
      <c r="C1119" s="2" t="s">
        <v>1964</v>
      </c>
      <c r="D1119" s="2" t="s">
        <v>2202</v>
      </c>
      <c r="E1119" s="2" t="s">
        <v>2110</v>
      </c>
      <c r="F1119" s="34" t="s">
        <v>2084</v>
      </c>
      <c r="G1119" s="83" t="s">
        <v>1991</v>
      </c>
      <c r="H1119" s="83" t="s">
        <v>1991</v>
      </c>
      <c r="I1119" s="34">
        <v>11</v>
      </c>
      <c r="J1119" s="34" t="s">
        <v>171</v>
      </c>
      <c r="K1119" s="34" t="s">
        <v>270</v>
      </c>
      <c r="L1119" s="34" t="s">
        <v>158</v>
      </c>
      <c r="M1119" s="34" t="s">
        <v>270</v>
      </c>
      <c r="N1119" s="34" t="s">
        <v>158</v>
      </c>
      <c r="O1119" s="2" t="str">
        <f t="shared" si="59"/>
        <v>('GROUP_ID','RTDATALAB','DNS','SHEET','DC','시트','시트','11','Y','SYSTEM',NOW(),'SYSTEM',NOW()),</v>
      </c>
    </row>
    <row r="1120" spans="1:15" x14ac:dyDescent="0.35">
      <c r="A1120" s="34">
        <v>12</v>
      </c>
      <c r="B1120" s="34" t="s">
        <v>2110</v>
      </c>
      <c r="C1120" s="2" t="s">
        <v>1964</v>
      </c>
      <c r="D1120" s="2" t="s">
        <v>2202</v>
      </c>
      <c r="E1120" s="2" t="s">
        <v>2110</v>
      </c>
      <c r="F1120" s="34">
        <v>1000</v>
      </c>
      <c r="G1120" s="83" t="s">
        <v>1991</v>
      </c>
      <c r="H1120" s="83" t="s">
        <v>1991</v>
      </c>
      <c r="I1120" s="34">
        <v>12</v>
      </c>
      <c r="J1120" s="34" t="s">
        <v>171</v>
      </c>
      <c r="K1120" s="34" t="s">
        <v>270</v>
      </c>
      <c r="L1120" s="34" t="s">
        <v>158</v>
      </c>
      <c r="M1120" s="34" t="s">
        <v>270</v>
      </c>
      <c r="N1120" s="34" t="s">
        <v>158</v>
      </c>
      <c r="O1120" s="2" t="str">
        <f t="shared" si="59"/>
        <v>('SHEET','RTDATALAB','DNS','SHEET','1000','시트','시트','12','Y','SYSTEM',NOW(),'SYSTEM',NOW()),</v>
      </c>
    </row>
    <row r="1121" spans="1:15" x14ac:dyDescent="0.35">
      <c r="A1121" s="34">
        <v>13</v>
      </c>
      <c r="B1121" s="34" t="s">
        <v>1962</v>
      </c>
      <c r="C1121" s="2" t="s">
        <v>1964</v>
      </c>
      <c r="D1121" s="2" t="s">
        <v>2202</v>
      </c>
      <c r="E1121" s="2" t="s">
        <v>2139</v>
      </c>
      <c r="F1121" s="34" t="s">
        <v>2085</v>
      </c>
      <c r="G1121" s="83" t="s">
        <v>1992</v>
      </c>
      <c r="H1121" s="83" t="s">
        <v>1992</v>
      </c>
      <c r="I1121" s="34">
        <v>13</v>
      </c>
      <c r="J1121" s="34" t="s">
        <v>171</v>
      </c>
      <c r="K1121" s="34" t="s">
        <v>270</v>
      </c>
      <c r="L1121" s="34" t="s">
        <v>158</v>
      </c>
      <c r="M1121" s="34" t="s">
        <v>270</v>
      </c>
      <c r="N1121" s="34" t="s">
        <v>158</v>
      </c>
      <c r="O1121" s="2" t="str">
        <f t="shared" si="59"/>
        <v>('GROUP_ID','RTDATALAB','DNS','SHRINK_FILM','DD','수축필름','수축필름','13','Y','SYSTEM',NOW(),'SYSTEM',NOW()),</v>
      </c>
    </row>
    <row r="1122" spans="1:15" x14ac:dyDescent="0.35">
      <c r="A1122" s="34">
        <v>14</v>
      </c>
      <c r="B1122" s="34" t="s">
        <v>2139</v>
      </c>
      <c r="C1122" s="2" t="s">
        <v>1964</v>
      </c>
      <c r="D1122" s="2" t="s">
        <v>2202</v>
      </c>
      <c r="E1122" s="2" t="s">
        <v>2139</v>
      </c>
      <c r="F1122" s="34">
        <v>1000</v>
      </c>
      <c r="G1122" s="83" t="s">
        <v>1993</v>
      </c>
      <c r="H1122" s="83" t="s">
        <v>1993</v>
      </c>
      <c r="I1122" s="34">
        <v>14</v>
      </c>
      <c r="J1122" s="34" t="s">
        <v>171</v>
      </c>
      <c r="K1122" s="34" t="s">
        <v>270</v>
      </c>
      <c r="L1122" s="34" t="s">
        <v>158</v>
      </c>
      <c r="M1122" s="34" t="s">
        <v>270</v>
      </c>
      <c r="N1122" s="34" t="s">
        <v>158</v>
      </c>
      <c r="O1122" s="2" t="str">
        <f t="shared" si="59"/>
        <v>('SHRINK_FILM','RTDATALAB','DNS','SHRINK_FILM','1000','수축필름 ','수축필름 ','14','Y','SYSTEM',NOW(),'SYSTEM',NOW()),</v>
      </c>
    </row>
    <row r="1123" spans="1:15" x14ac:dyDescent="0.35">
      <c r="A1123" s="34">
        <v>15</v>
      </c>
      <c r="B1123" s="34" t="s">
        <v>2139</v>
      </c>
      <c r="C1123" s="2" t="s">
        <v>1964</v>
      </c>
      <c r="D1123" s="2" t="s">
        <v>2202</v>
      </c>
      <c r="E1123" s="2" t="s">
        <v>2140</v>
      </c>
      <c r="F1123" s="34">
        <v>1100</v>
      </c>
      <c r="G1123" s="83" t="s">
        <v>1994</v>
      </c>
      <c r="H1123" s="83" t="s">
        <v>1994</v>
      </c>
      <c r="I1123" s="34">
        <v>15</v>
      </c>
      <c r="J1123" s="34" t="s">
        <v>171</v>
      </c>
      <c r="K1123" s="34" t="s">
        <v>270</v>
      </c>
      <c r="L1123" s="34" t="s">
        <v>158</v>
      </c>
      <c r="M1123" s="34" t="s">
        <v>270</v>
      </c>
      <c r="N1123" s="34" t="s">
        <v>158</v>
      </c>
      <c r="O1123" s="2" t="str">
        <f t="shared" si="59"/>
        <v>('SHRINK_FILM','RTDATALAB','DNS','MOLD_SHRINK_FILM','1100','성형수축필름','성형수축필름','15','Y','SYSTEM',NOW(),'SYSTEM',NOW()),</v>
      </c>
    </row>
    <row r="1124" spans="1:15" x14ac:dyDescent="0.35">
      <c r="A1124" s="34">
        <v>16</v>
      </c>
      <c r="B1124" s="34" t="s">
        <v>2139</v>
      </c>
      <c r="C1124" s="2" t="s">
        <v>1964</v>
      </c>
      <c r="D1124" s="2" t="s">
        <v>2202</v>
      </c>
      <c r="E1124" s="2" t="s">
        <v>2111</v>
      </c>
      <c r="F1124" s="34">
        <v>1200</v>
      </c>
      <c r="G1124" s="83" t="s">
        <v>1995</v>
      </c>
      <c r="H1124" s="83" t="s">
        <v>1995</v>
      </c>
      <c r="I1124" s="34">
        <v>16</v>
      </c>
      <c r="J1124" s="34" t="s">
        <v>171</v>
      </c>
      <c r="K1124" s="34" t="s">
        <v>270</v>
      </c>
      <c r="L1124" s="34" t="s">
        <v>158</v>
      </c>
      <c r="M1124" s="34" t="s">
        <v>270</v>
      </c>
      <c r="N1124" s="34" t="s">
        <v>158</v>
      </c>
      <c r="O1124" s="2" t="str">
        <f t="shared" si="59"/>
        <v>('SHRINK_FILM','RTDATALAB','DNS','NECKBAND','1200','네크밴드','네크밴드','16','Y','SYSTEM',NOW(),'SYSTEM',NOW()),</v>
      </c>
    </row>
    <row r="1125" spans="1:15" x14ac:dyDescent="0.35">
      <c r="A1125" s="34">
        <v>17</v>
      </c>
      <c r="B1125" s="34" t="s">
        <v>1962</v>
      </c>
      <c r="C1125" s="2" t="s">
        <v>1964</v>
      </c>
      <c r="D1125" s="2" t="s">
        <v>2202</v>
      </c>
      <c r="E1125" s="2" t="s">
        <v>2141</v>
      </c>
      <c r="F1125" s="34" t="s">
        <v>2086</v>
      </c>
      <c r="G1125" s="83" t="s">
        <v>1996</v>
      </c>
      <c r="H1125" s="83" t="s">
        <v>1996</v>
      </c>
      <c r="I1125" s="34">
        <v>17</v>
      </c>
      <c r="J1125" s="34" t="s">
        <v>171</v>
      </c>
      <c r="K1125" s="34" t="s">
        <v>270</v>
      </c>
      <c r="L1125" s="34" t="s">
        <v>158</v>
      </c>
      <c r="M1125" s="34" t="s">
        <v>270</v>
      </c>
      <c r="N1125" s="34" t="s">
        <v>158</v>
      </c>
      <c r="O1125" s="2" t="str">
        <f t="shared" si="59"/>
        <v>('GROUP_ID','RTDATALAB','DNS','PLASTIC_CONTAINER','DE','플라스틱용기','플라스틱용기','17','Y','SYSTEM',NOW(),'SYSTEM',NOW()),</v>
      </c>
    </row>
    <row r="1126" spans="1:15" x14ac:dyDescent="0.35">
      <c r="A1126" s="34">
        <v>18</v>
      </c>
      <c r="B1126" s="34" t="s">
        <v>2141</v>
      </c>
      <c r="C1126" s="2" t="s">
        <v>1964</v>
      </c>
      <c r="D1126" s="2" t="s">
        <v>2202</v>
      </c>
      <c r="E1126" s="2" t="s">
        <v>2142</v>
      </c>
      <c r="F1126" s="34">
        <v>1000</v>
      </c>
      <c r="G1126" s="83" t="s">
        <v>1997</v>
      </c>
      <c r="H1126" s="83" t="s">
        <v>1997</v>
      </c>
      <c r="I1126" s="34">
        <v>18</v>
      </c>
      <c r="J1126" s="34" t="s">
        <v>171</v>
      </c>
      <c r="K1126" s="34" t="s">
        <v>270</v>
      </c>
      <c r="L1126" s="34" t="s">
        <v>158</v>
      </c>
      <c r="M1126" s="34" t="s">
        <v>270</v>
      </c>
      <c r="N1126" s="34" t="s">
        <v>158</v>
      </c>
      <c r="O1126" s="2" t="str">
        <f t="shared" si="59"/>
        <v>('PLASTIC_CONTAINER','RTDATALAB','DNS','BLOW_CONTAINER','1000','블로우용기','블로우용기','18','Y','SYSTEM',NOW(),'SYSTEM',NOW()),</v>
      </c>
    </row>
    <row r="1127" spans="1:15" x14ac:dyDescent="0.35">
      <c r="A1127" s="34">
        <v>19</v>
      </c>
      <c r="B1127" s="34" t="s">
        <v>2141</v>
      </c>
      <c r="C1127" s="2" t="s">
        <v>1964</v>
      </c>
      <c r="D1127" s="2" t="s">
        <v>2202</v>
      </c>
      <c r="E1127" s="2" t="s">
        <v>2143</v>
      </c>
      <c r="F1127" s="34">
        <v>1100</v>
      </c>
      <c r="G1127" s="83" t="s">
        <v>1998</v>
      </c>
      <c r="H1127" s="83" t="s">
        <v>1998</v>
      </c>
      <c r="I1127" s="34">
        <v>19</v>
      </c>
      <c r="J1127" s="34" t="s">
        <v>171</v>
      </c>
      <c r="K1127" s="34" t="s">
        <v>270</v>
      </c>
      <c r="L1127" s="34" t="s">
        <v>158</v>
      </c>
      <c r="M1127" s="34" t="s">
        <v>270</v>
      </c>
      <c r="N1127" s="34" t="s">
        <v>158</v>
      </c>
      <c r="O1127" s="2" t="str">
        <f t="shared" si="59"/>
        <v>('PLASTIC_CONTAINER','RTDATALAB','DNS','INJECTION_BLOWER','1100','사출블로우용기','사출블로우용기','19','Y','SYSTEM',NOW(),'SYSTEM',NOW()),</v>
      </c>
    </row>
    <row r="1128" spans="1:15" x14ac:dyDescent="0.35">
      <c r="A1128" s="34">
        <v>20</v>
      </c>
      <c r="B1128" s="34" t="s">
        <v>2141</v>
      </c>
      <c r="C1128" s="2" t="s">
        <v>1964</v>
      </c>
      <c r="D1128" s="2" t="s">
        <v>2202</v>
      </c>
      <c r="E1128" s="2" t="s">
        <v>2144</v>
      </c>
      <c r="F1128" s="34">
        <v>1200</v>
      </c>
      <c r="G1128" s="83" t="s">
        <v>1999</v>
      </c>
      <c r="H1128" s="83" t="s">
        <v>1999</v>
      </c>
      <c r="I1128" s="34">
        <v>20</v>
      </c>
      <c r="J1128" s="34" t="s">
        <v>171</v>
      </c>
      <c r="K1128" s="34" t="s">
        <v>270</v>
      </c>
      <c r="L1128" s="34" t="s">
        <v>158</v>
      </c>
      <c r="M1128" s="34" t="s">
        <v>270</v>
      </c>
      <c r="N1128" s="34" t="s">
        <v>158</v>
      </c>
      <c r="O1128" s="2" t="str">
        <f t="shared" si="59"/>
        <v>('PLASTIC_CONTAINER','RTDATALAB','DNS','THERMOFORMING_VESSEL','1200','열성형용기','열성형용기','20','Y','SYSTEM',NOW(),'SYSTEM',NOW()),</v>
      </c>
    </row>
    <row r="1129" spans="1:15" x14ac:dyDescent="0.35">
      <c r="A1129" s="34">
        <v>21</v>
      </c>
      <c r="B1129" s="34" t="s">
        <v>2141</v>
      </c>
      <c r="C1129" s="2" t="s">
        <v>1964</v>
      </c>
      <c r="D1129" s="2" t="s">
        <v>2202</v>
      </c>
      <c r="E1129" s="2" t="s">
        <v>2145</v>
      </c>
      <c r="F1129" s="34">
        <v>1300</v>
      </c>
      <c r="G1129" s="83" t="s">
        <v>2000</v>
      </c>
      <c r="H1129" s="83" t="s">
        <v>2000</v>
      </c>
      <c r="I1129" s="34">
        <v>21</v>
      </c>
      <c r="J1129" s="34" t="s">
        <v>171</v>
      </c>
      <c r="K1129" s="34" t="s">
        <v>270</v>
      </c>
      <c r="L1129" s="34" t="s">
        <v>158</v>
      </c>
      <c r="M1129" s="34" t="s">
        <v>270</v>
      </c>
      <c r="N1129" s="34" t="s">
        <v>158</v>
      </c>
      <c r="O1129" s="2" t="str">
        <f t="shared" si="59"/>
        <v>('PLASTIC_CONTAINER','RTDATALAB','DNS','INJECTION_CONTAINER','1300','사출용기','사출용기','21','Y','SYSTEM',NOW(),'SYSTEM',NOW()),</v>
      </c>
    </row>
    <row r="1130" spans="1:15" x14ac:dyDescent="0.35">
      <c r="A1130" s="34">
        <v>22</v>
      </c>
      <c r="B1130" s="34" t="s">
        <v>1962</v>
      </c>
      <c r="C1130" s="2" t="s">
        <v>1964</v>
      </c>
      <c r="D1130" s="2" t="s">
        <v>2202</v>
      </c>
      <c r="E1130" s="2" t="s">
        <v>2112</v>
      </c>
      <c r="F1130" s="34" t="s">
        <v>2087</v>
      </c>
      <c r="G1130" s="83" t="s">
        <v>2001</v>
      </c>
      <c r="H1130" s="83" t="s">
        <v>2001</v>
      </c>
      <c r="I1130" s="34">
        <v>22</v>
      </c>
      <c r="J1130" s="34" t="s">
        <v>171</v>
      </c>
      <c r="K1130" s="34" t="s">
        <v>270</v>
      </c>
      <c r="L1130" s="34" t="s">
        <v>158</v>
      </c>
      <c r="M1130" s="34" t="s">
        <v>270</v>
      </c>
      <c r="N1130" s="34" t="s">
        <v>158</v>
      </c>
      <c r="O1130" s="2" t="str">
        <f t="shared" si="59"/>
        <v>('GROUP_ID','RTDATALAB','DNS','TRAY','DF','트레이','트레이','22','Y','SYSTEM',NOW(),'SYSTEM',NOW()),</v>
      </c>
    </row>
    <row r="1131" spans="1:15" x14ac:dyDescent="0.35">
      <c r="A1131" s="34">
        <v>23</v>
      </c>
      <c r="B1131" s="34" t="s">
        <v>2112</v>
      </c>
      <c r="C1131" s="2" t="s">
        <v>1964</v>
      </c>
      <c r="D1131" s="2" t="s">
        <v>2202</v>
      </c>
      <c r="E1131" s="2" t="s">
        <v>2112</v>
      </c>
      <c r="F1131" s="34">
        <v>1000</v>
      </c>
      <c r="G1131" s="83" t="s">
        <v>2001</v>
      </c>
      <c r="H1131" s="83" t="s">
        <v>2001</v>
      </c>
      <c r="I1131" s="34">
        <v>23</v>
      </c>
      <c r="J1131" s="34" t="s">
        <v>171</v>
      </c>
      <c r="K1131" s="34" t="s">
        <v>270</v>
      </c>
      <c r="L1131" s="34" t="s">
        <v>158</v>
      </c>
      <c r="M1131" s="34" t="s">
        <v>270</v>
      </c>
      <c r="N1131" s="34" t="s">
        <v>158</v>
      </c>
      <c r="O1131" s="2" t="str">
        <f t="shared" si="59"/>
        <v>('TRAY','RTDATALAB','DNS','TRAY','1000','트레이','트레이','23','Y','SYSTEM',NOW(),'SYSTEM',NOW()),</v>
      </c>
    </row>
    <row r="1132" spans="1:15" x14ac:dyDescent="0.35">
      <c r="A1132" s="34">
        <v>24</v>
      </c>
      <c r="B1132" s="34" t="s">
        <v>2112</v>
      </c>
      <c r="C1132" s="2" t="s">
        <v>1964</v>
      </c>
      <c r="D1132" s="2" t="s">
        <v>2202</v>
      </c>
      <c r="E1132" s="2" t="s">
        <v>2113</v>
      </c>
      <c r="F1132" s="34">
        <v>1100</v>
      </c>
      <c r="G1132" s="83" t="s">
        <v>2002</v>
      </c>
      <c r="H1132" s="83" t="s">
        <v>2002</v>
      </c>
      <c r="I1132" s="34">
        <v>24</v>
      </c>
      <c r="J1132" s="34" t="s">
        <v>171</v>
      </c>
      <c r="K1132" s="34" t="s">
        <v>270</v>
      </c>
      <c r="L1132" s="34" t="s">
        <v>158</v>
      </c>
      <c r="M1132" s="34" t="s">
        <v>270</v>
      </c>
      <c r="N1132" s="34" t="s">
        <v>158</v>
      </c>
      <c r="O1132" s="2" t="str">
        <f t="shared" si="59"/>
        <v>('TRAY','RTDATALAB','DNS','BRYSTER','1100','브리스터','브리스터','24','Y','SYSTEM',NOW(),'SYSTEM',NOW()),</v>
      </c>
    </row>
    <row r="1133" spans="1:15" x14ac:dyDescent="0.35">
      <c r="A1133" s="34">
        <v>25</v>
      </c>
      <c r="B1133" s="34" t="s">
        <v>2112</v>
      </c>
      <c r="C1133" s="2" t="s">
        <v>1964</v>
      </c>
      <c r="D1133" s="2" t="s">
        <v>2202</v>
      </c>
      <c r="E1133" s="2" t="s">
        <v>2146</v>
      </c>
      <c r="F1133" s="34">
        <v>1200</v>
      </c>
      <c r="G1133" s="83" t="s">
        <v>2003</v>
      </c>
      <c r="H1133" s="83" t="s">
        <v>2003</v>
      </c>
      <c r="I1133" s="34">
        <v>25</v>
      </c>
      <c r="J1133" s="34" t="s">
        <v>171</v>
      </c>
      <c r="K1133" s="34" t="s">
        <v>270</v>
      </c>
      <c r="L1133" s="34" t="s">
        <v>158</v>
      </c>
      <c r="M1133" s="34" t="s">
        <v>270</v>
      </c>
      <c r="N1133" s="34" t="s">
        <v>158</v>
      </c>
      <c r="O1133" s="2" t="str">
        <f t="shared" si="59"/>
        <v>('TRAY','RTDATALAB','DNS','GIFT_TRAY','1200','선물트레이','선물트레이','25','Y','SYSTEM',NOW(),'SYSTEM',NOW()),</v>
      </c>
    </row>
    <row r="1134" spans="1:15" x14ac:dyDescent="0.35">
      <c r="A1134" s="34">
        <v>26</v>
      </c>
      <c r="B1134" s="34" t="s">
        <v>1962</v>
      </c>
      <c r="C1134" s="2" t="s">
        <v>1964</v>
      </c>
      <c r="D1134" s="2" t="s">
        <v>2202</v>
      </c>
      <c r="E1134" s="2" t="s">
        <v>2147</v>
      </c>
      <c r="F1134" s="34" t="s">
        <v>2088</v>
      </c>
      <c r="G1134" s="83" t="s">
        <v>1637</v>
      </c>
      <c r="H1134" s="83" t="s">
        <v>1637</v>
      </c>
      <c r="I1134" s="34">
        <v>26</v>
      </c>
      <c r="J1134" s="34" t="s">
        <v>171</v>
      </c>
      <c r="K1134" s="34" t="s">
        <v>270</v>
      </c>
      <c r="L1134" s="34" t="s">
        <v>158</v>
      </c>
      <c r="M1134" s="34" t="s">
        <v>270</v>
      </c>
      <c r="N1134" s="34" t="s">
        <v>158</v>
      </c>
      <c r="O1134" s="2" t="str">
        <f t="shared" si="59"/>
        <v>('GROUP_ID','RTDATALAB','DNS','GLASS_BOTTLE','DG','유리병','유리병','26','Y','SYSTEM',NOW(),'SYSTEM',NOW()),</v>
      </c>
    </row>
    <row r="1135" spans="1:15" x14ac:dyDescent="0.35">
      <c r="A1135" s="34">
        <v>27</v>
      </c>
      <c r="B1135" s="34" t="s">
        <v>2147</v>
      </c>
      <c r="C1135" s="2" t="s">
        <v>1964</v>
      </c>
      <c r="D1135" s="2" t="s">
        <v>2202</v>
      </c>
      <c r="E1135" s="2" t="s">
        <v>2147</v>
      </c>
      <c r="F1135" s="34">
        <v>1000</v>
      </c>
      <c r="G1135" s="83" t="s">
        <v>1637</v>
      </c>
      <c r="H1135" s="83" t="s">
        <v>1637</v>
      </c>
      <c r="I1135" s="34">
        <v>27</v>
      </c>
      <c r="J1135" s="34" t="s">
        <v>171</v>
      </c>
      <c r="K1135" s="34" t="s">
        <v>270</v>
      </c>
      <c r="L1135" s="34" t="s">
        <v>158</v>
      </c>
      <c r="M1135" s="34" t="s">
        <v>270</v>
      </c>
      <c r="N1135" s="34" t="s">
        <v>158</v>
      </c>
      <c r="O1135" s="2" t="str">
        <f t="shared" si="59"/>
        <v>('GLASS_BOTTLE','RTDATALAB','DNS','GLASS_BOTTLE','1000','유리병','유리병','27','Y','SYSTEM',NOW(),'SYSTEM',NOW()),</v>
      </c>
    </row>
    <row r="1136" spans="1:15" x14ac:dyDescent="0.35">
      <c r="A1136" s="34">
        <v>28</v>
      </c>
      <c r="B1136" s="34" t="s">
        <v>1962</v>
      </c>
      <c r="C1136" s="2" t="s">
        <v>1964</v>
      </c>
      <c r="D1136" s="2" t="s">
        <v>2202</v>
      </c>
      <c r="E1136" s="2" t="s">
        <v>2148</v>
      </c>
      <c r="F1136" s="34" t="s">
        <v>2089</v>
      </c>
      <c r="G1136" s="83" t="s">
        <v>2005</v>
      </c>
      <c r="H1136" s="83" t="s">
        <v>2005</v>
      </c>
      <c r="I1136" s="34">
        <v>28</v>
      </c>
      <c r="J1136" s="34" t="s">
        <v>171</v>
      </c>
      <c r="K1136" s="34" t="s">
        <v>270</v>
      </c>
      <c r="L1136" s="34" t="s">
        <v>158</v>
      </c>
      <c r="M1136" s="34" t="s">
        <v>270</v>
      </c>
      <c r="N1136" s="34" t="s">
        <v>158</v>
      </c>
      <c r="O1136" s="2" t="str">
        <f t="shared" si="59"/>
        <v>('GROUP_ID','RTDATALAB','DNS','TUBE_CONTAINER','DH','튜브용기','튜브용기','28','Y','SYSTEM',NOW(),'SYSTEM',NOW()),</v>
      </c>
    </row>
    <row r="1137" spans="1:15" x14ac:dyDescent="0.35">
      <c r="A1137" s="34">
        <v>29</v>
      </c>
      <c r="B1137" s="34" t="s">
        <v>2148</v>
      </c>
      <c r="C1137" s="2" t="s">
        <v>1964</v>
      </c>
      <c r="D1137" s="2" t="s">
        <v>2202</v>
      </c>
      <c r="E1137" s="2" t="s">
        <v>2149</v>
      </c>
      <c r="F1137" s="34">
        <v>1000</v>
      </c>
      <c r="G1137" s="83" t="s">
        <v>2006</v>
      </c>
      <c r="H1137" s="83" t="s">
        <v>2006</v>
      </c>
      <c r="I1137" s="34">
        <v>29</v>
      </c>
      <c r="J1137" s="34" t="s">
        <v>171</v>
      </c>
      <c r="K1137" s="34" t="s">
        <v>270</v>
      </c>
      <c r="L1137" s="34" t="s">
        <v>158</v>
      </c>
      <c r="M1137" s="34" t="s">
        <v>270</v>
      </c>
      <c r="N1137" s="34" t="s">
        <v>158</v>
      </c>
      <c r="O1137" s="2" t="str">
        <f t="shared" si="59"/>
        <v>('TUBE_CONTAINER','RTDATALAB','DNS','EXTRUDED_TUBE','1000','압출튜브','압출튜브','29','Y','SYSTEM',NOW(),'SYSTEM',NOW()),</v>
      </c>
    </row>
    <row r="1138" spans="1:15" x14ac:dyDescent="0.35">
      <c r="A1138" s="34">
        <v>30</v>
      </c>
      <c r="B1138" s="34" t="s">
        <v>2148</v>
      </c>
      <c r="C1138" s="2" t="s">
        <v>1964</v>
      </c>
      <c r="D1138" s="2" t="s">
        <v>2202</v>
      </c>
      <c r="E1138" s="2" t="s">
        <v>2150</v>
      </c>
      <c r="F1138" s="34">
        <v>1100</v>
      </c>
      <c r="G1138" s="83" t="s">
        <v>2007</v>
      </c>
      <c r="H1138" s="83" t="s">
        <v>2007</v>
      </c>
      <c r="I1138" s="34">
        <v>30</v>
      </c>
      <c r="J1138" s="34" t="s">
        <v>171</v>
      </c>
      <c r="K1138" s="34" t="s">
        <v>270</v>
      </c>
      <c r="L1138" s="34" t="s">
        <v>158</v>
      </c>
      <c r="M1138" s="34" t="s">
        <v>270</v>
      </c>
      <c r="N1138" s="34" t="s">
        <v>158</v>
      </c>
      <c r="O1138" s="2" t="str">
        <f t="shared" si="59"/>
        <v>('TUBE_CONTAINER','RTDATALAB','DNS','LAMINATING_TUBE','1100','라미네이팅튜브','라미네이팅튜브','30','Y','SYSTEM',NOW(),'SYSTEM',NOW()),</v>
      </c>
    </row>
    <row r="1139" spans="1:15" x14ac:dyDescent="0.35">
      <c r="A1139" s="34">
        <v>31</v>
      </c>
      <c r="B1139" s="34" t="s">
        <v>2148</v>
      </c>
      <c r="C1139" s="2" t="s">
        <v>1964</v>
      </c>
      <c r="D1139" s="2" t="s">
        <v>2202</v>
      </c>
      <c r="E1139" s="2" t="s">
        <v>2151</v>
      </c>
      <c r="F1139" s="34">
        <v>11200</v>
      </c>
      <c r="G1139" s="83" t="s">
        <v>2008</v>
      </c>
      <c r="H1139" s="83" t="s">
        <v>2008</v>
      </c>
      <c r="I1139" s="34">
        <v>31</v>
      </c>
      <c r="J1139" s="34" t="s">
        <v>171</v>
      </c>
      <c r="K1139" s="34" t="s">
        <v>270</v>
      </c>
      <c r="L1139" s="34" t="s">
        <v>158</v>
      </c>
      <c r="M1139" s="34" t="s">
        <v>270</v>
      </c>
      <c r="N1139" s="34" t="s">
        <v>158</v>
      </c>
      <c r="O1139" s="2" t="str">
        <f t="shared" si="59"/>
        <v>('TUBE_CONTAINER','RTDATALAB','DNS','AL_DRAWING_TUBE','11200','AL 드로잉튜브','AL 드로잉튜브','31','Y','SYSTEM',NOW(),'SYSTEM',NOW()),</v>
      </c>
    </row>
    <row r="1140" spans="1:15" x14ac:dyDescent="0.35">
      <c r="A1140" s="34">
        <v>32</v>
      </c>
      <c r="B1140" s="34" t="s">
        <v>1962</v>
      </c>
      <c r="C1140" s="2" t="s">
        <v>1964</v>
      </c>
      <c r="D1140" s="2" t="s">
        <v>2202</v>
      </c>
      <c r="E1140" s="2" t="s">
        <v>2152</v>
      </c>
      <c r="F1140" s="34" t="s">
        <v>2090</v>
      </c>
      <c r="G1140" s="83" t="s">
        <v>2009</v>
      </c>
      <c r="H1140" s="83" t="s">
        <v>2009</v>
      </c>
      <c r="I1140" s="34">
        <v>32</v>
      </c>
      <c r="J1140" s="34" t="s">
        <v>171</v>
      </c>
      <c r="K1140" s="34" t="s">
        <v>270</v>
      </c>
      <c r="L1140" s="34" t="s">
        <v>158</v>
      </c>
      <c r="M1140" s="34" t="s">
        <v>270</v>
      </c>
      <c r="N1140" s="34" t="s">
        <v>158</v>
      </c>
      <c r="O1140" s="2" t="str">
        <f t="shared" si="59"/>
        <v>('GROUP_ID','RTDATALAB','DNS','PAPER_CONTAINER','DI','종이용기','종이용기','32','Y','SYSTEM',NOW(),'SYSTEM',NOW()),</v>
      </c>
    </row>
    <row r="1141" spans="1:15" x14ac:dyDescent="0.35">
      <c r="A1141" s="34">
        <v>33</v>
      </c>
      <c r="B1141" s="34" t="s">
        <v>2152</v>
      </c>
      <c r="C1141" s="2" t="s">
        <v>1964</v>
      </c>
      <c r="D1141" s="2" t="s">
        <v>2202</v>
      </c>
      <c r="E1141" s="2" t="s">
        <v>2153</v>
      </c>
      <c r="F1141" s="34">
        <v>1000</v>
      </c>
      <c r="G1141" s="83" t="s">
        <v>2010</v>
      </c>
      <c r="H1141" s="83" t="s">
        <v>2010</v>
      </c>
      <c r="I1141" s="34">
        <v>33</v>
      </c>
      <c r="J1141" s="34" t="s">
        <v>171</v>
      </c>
      <c r="K1141" s="34" t="s">
        <v>270</v>
      </c>
      <c r="L1141" s="34" t="s">
        <v>158</v>
      </c>
      <c r="M1141" s="34" t="s">
        <v>270</v>
      </c>
      <c r="N1141" s="34" t="s">
        <v>158</v>
      </c>
      <c r="O1141" s="2" t="str">
        <f t="shared" si="59"/>
        <v>('PAPER_CONTAINER','RTDATALAB','DNS','PAPER_CUP','1000','종이컵','종이컵','33','Y','SYSTEM',NOW(),'SYSTEM',NOW()),</v>
      </c>
    </row>
    <row r="1142" spans="1:15" x14ac:dyDescent="0.35">
      <c r="A1142" s="34">
        <v>34</v>
      </c>
      <c r="B1142" s="34" t="s">
        <v>2152</v>
      </c>
      <c r="C1142" s="2" t="s">
        <v>1964</v>
      </c>
      <c r="D1142" s="2" t="s">
        <v>2202</v>
      </c>
      <c r="E1142" s="2" t="s">
        <v>2114</v>
      </c>
      <c r="F1142" s="34">
        <v>1100</v>
      </c>
      <c r="G1142" s="83" t="s">
        <v>1636</v>
      </c>
      <c r="H1142" s="83" t="s">
        <v>1636</v>
      </c>
      <c r="I1142" s="34">
        <v>34</v>
      </c>
      <c r="J1142" s="34" t="s">
        <v>171</v>
      </c>
      <c r="K1142" s="34" t="s">
        <v>270</v>
      </c>
      <c r="L1142" s="34" t="s">
        <v>158</v>
      </c>
      <c r="M1142" s="34" t="s">
        <v>270</v>
      </c>
      <c r="N1142" s="34" t="s">
        <v>158</v>
      </c>
      <c r="O1142" s="2" t="str">
        <f t="shared" si="59"/>
        <v>('PAPER_CONTAINER','RTDATALAB','DNS','CARTON','1100','종이팩','종이팩','34','Y','SYSTEM',NOW(),'SYSTEM',NOW()),</v>
      </c>
    </row>
    <row r="1143" spans="1:15" x14ac:dyDescent="0.35">
      <c r="A1143" s="34">
        <v>35</v>
      </c>
      <c r="B1143" s="34" t="s">
        <v>1962</v>
      </c>
      <c r="C1143" s="2" t="s">
        <v>1964</v>
      </c>
      <c r="D1143" s="2" t="s">
        <v>2202</v>
      </c>
      <c r="E1143" s="2" t="s">
        <v>2154</v>
      </c>
      <c r="F1143" s="34" t="s">
        <v>2091</v>
      </c>
      <c r="G1143" s="83" t="s">
        <v>2011</v>
      </c>
      <c r="H1143" s="83" t="s">
        <v>2011</v>
      </c>
      <c r="I1143" s="34">
        <v>35</v>
      </c>
      <c r="J1143" s="34" t="s">
        <v>171</v>
      </c>
      <c r="K1143" s="34" t="s">
        <v>270</v>
      </c>
      <c r="L1143" s="34" t="s">
        <v>158</v>
      </c>
      <c r="M1143" s="34" t="s">
        <v>270</v>
      </c>
      <c r="N1143" s="34" t="s">
        <v>158</v>
      </c>
      <c r="O1143" s="2" t="str">
        <f t="shared" si="59"/>
        <v>('GROUP_ID','RTDATALAB','DNS','COMPOUND_CONTAINER','DJ','복합용기','복합용기','35','Y','SYSTEM',NOW(),'SYSTEM',NOW()),</v>
      </c>
    </row>
    <row r="1144" spans="1:15" x14ac:dyDescent="0.35">
      <c r="A1144" s="34">
        <v>36</v>
      </c>
      <c r="B1144" s="34" t="s">
        <v>2154</v>
      </c>
      <c r="C1144" s="2" t="s">
        <v>1964</v>
      </c>
      <c r="D1144" s="2" t="s">
        <v>2202</v>
      </c>
      <c r="E1144" s="2" t="s">
        <v>2155</v>
      </c>
      <c r="F1144" s="34">
        <v>1000</v>
      </c>
      <c r="G1144" s="83" t="s">
        <v>2012</v>
      </c>
      <c r="H1144" s="83" t="s">
        <v>2012</v>
      </c>
      <c r="I1144" s="34">
        <v>36</v>
      </c>
      <c r="J1144" s="34" t="s">
        <v>171</v>
      </c>
      <c r="K1144" s="34" t="s">
        <v>270</v>
      </c>
      <c r="L1144" s="34" t="s">
        <v>158</v>
      </c>
      <c r="M1144" s="34" t="s">
        <v>270</v>
      </c>
      <c r="N1144" s="34" t="s">
        <v>158</v>
      </c>
      <c r="O1144" s="2" t="str">
        <f t="shared" si="59"/>
        <v>('COMPOUND_CONTAINER','RTDATALAB','DNS','BILLARD_CONTAINER','1000','빌라드용기 ','빌라드용기 ','36','Y','SYSTEM',NOW(),'SYSTEM',NOW()),</v>
      </c>
    </row>
    <row r="1145" spans="1:15" x14ac:dyDescent="0.35">
      <c r="A1145" s="34">
        <v>37</v>
      </c>
      <c r="B1145" s="34" t="s">
        <v>2154</v>
      </c>
      <c r="C1145" s="2" t="s">
        <v>1964</v>
      </c>
      <c r="D1145" s="2" t="s">
        <v>2202</v>
      </c>
      <c r="E1145" s="2" t="s">
        <v>2156</v>
      </c>
      <c r="F1145" s="34">
        <v>1100</v>
      </c>
      <c r="G1145" s="83" t="s">
        <v>2013</v>
      </c>
      <c r="H1145" s="83" t="s">
        <v>2013</v>
      </c>
      <c r="I1145" s="34">
        <v>37</v>
      </c>
      <c r="J1145" s="34" t="s">
        <v>171</v>
      </c>
      <c r="K1145" s="34" t="s">
        <v>270</v>
      </c>
      <c r="L1145" s="34" t="s">
        <v>158</v>
      </c>
      <c r="M1145" s="34" t="s">
        <v>270</v>
      </c>
      <c r="N1145" s="34" t="s">
        <v>158</v>
      </c>
      <c r="O1145" s="2" t="str">
        <f t="shared" si="59"/>
        <v>('COMPOUND_CONTAINER','RTDATALAB','DNS','PVC_CANS','1100','PVC 캔','PVC 캔','37','Y','SYSTEM',NOW(),'SYSTEM',NOW()),</v>
      </c>
    </row>
    <row r="1146" spans="1:15" x14ac:dyDescent="0.35">
      <c r="A1146" s="34">
        <v>38</v>
      </c>
      <c r="B1146" s="34" t="s">
        <v>1962</v>
      </c>
      <c r="C1146" s="2" t="s">
        <v>1964</v>
      </c>
      <c r="D1146" s="2" t="s">
        <v>2202</v>
      </c>
      <c r="E1146" s="2" t="s">
        <v>2115</v>
      </c>
      <c r="F1146" s="34" t="s">
        <v>2092</v>
      </c>
      <c r="G1146" s="83" t="s">
        <v>2014</v>
      </c>
      <c r="H1146" s="83" t="s">
        <v>2014</v>
      </c>
      <c r="I1146" s="34">
        <v>38</v>
      </c>
      <c r="J1146" s="34" t="s">
        <v>171</v>
      </c>
      <c r="K1146" s="34" t="s">
        <v>270</v>
      </c>
      <c r="L1146" s="34" t="s">
        <v>158</v>
      </c>
      <c r="M1146" s="34" t="s">
        <v>270</v>
      </c>
      <c r="N1146" s="34" t="s">
        <v>158</v>
      </c>
      <c r="O1146" s="2" t="str">
        <f t="shared" si="59"/>
        <v>('GROUP_ID','RTDATALAB','DNS','CAN','DK','캔','캔','38','Y','SYSTEM',NOW(),'SYSTEM',NOW()),</v>
      </c>
    </row>
    <row r="1147" spans="1:15" x14ac:dyDescent="0.35">
      <c r="A1147" s="34">
        <v>39</v>
      </c>
      <c r="B1147" s="34" t="s">
        <v>2115</v>
      </c>
      <c r="C1147" s="2" t="s">
        <v>1964</v>
      </c>
      <c r="D1147" s="2" t="s">
        <v>2202</v>
      </c>
      <c r="E1147" s="2" t="s">
        <v>2157</v>
      </c>
      <c r="F1147" s="34">
        <v>1000</v>
      </c>
      <c r="G1147" s="83" t="s">
        <v>2015</v>
      </c>
      <c r="H1147" s="83" t="s">
        <v>2015</v>
      </c>
      <c r="I1147" s="34">
        <v>39</v>
      </c>
      <c r="J1147" s="34" t="s">
        <v>171</v>
      </c>
      <c r="K1147" s="34" t="s">
        <v>270</v>
      </c>
      <c r="L1147" s="34" t="s">
        <v>158</v>
      </c>
      <c r="M1147" s="34" t="s">
        <v>270</v>
      </c>
      <c r="N1147" s="34" t="s">
        <v>158</v>
      </c>
      <c r="O1147" s="2" t="str">
        <f t="shared" si="59"/>
        <v>('CAN','RTDATALAB','DNS','2PC_CAN','1000','2PC캔','2PC캔','39','Y','SYSTEM',NOW(),'SYSTEM',NOW()),</v>
      </c>
    </row>
    <row r="1148" spans="1:15" x14ac:dyDescent="0.35">
      <c r="A1148" s="34">
        <v>40</v>
      </c>
      <c r="B1148" s="34" t="s">
        <v>2115</v>
      </c>
      <c r="C1148" s="2" t="s">
        <v>1964</v>
      </c>
      <c r="D1148" s="2" t="s">
        <v>2202</v>
      </c>
      <c r="E1148" s="2" t="s">
        <v>2158</v>
      </c>
      <c r="F1148" s="34">
        <v>1100</v>
      </c>
      <c r="G1148" s="83" t="s">
        <v>2016</v>
      </c>
      <c r="H1148" s="83" t="s">
        <v>2016</v>
      </c>
      <c r="I1148" s="34">
        <v>40</v>
      </c>
      <c r="J1148" s="34" t="s">
        <v>171</v>
      </c>
      <c r="K1148" s="34" t="s">
        <v>270</v>
      </c>
      <c r="L1148" s="34" t="s">
        <v>158</v>
      </c>
      <c r="M1148" s="34" t="s">
        <v>270</v>
      </c>
      <c r="N1148" s="34" t="s">
        <v>158</v>
      </c>
      <c r="O1148" s="2" t="str">
        <f t="shared" si="59"/>
        <v>('CAN','RTDATALAB','DNS','3PC_CAN','1100','3PC캔','3PC캔','40','Y','SYSTEM',NOW(),'SYSTEM',NOW()),</v>
      </c>
    </row>
    <row r="1149" spans="1:15" x14ac:dyDescent="0.35">
      <c r="A1149" s="34">
        <v>41</v>
      </c>
      <c r="B1149" s="34" t="s">
        <v>2115</v>
      </c>
      <c r="C1149" s="2" t="s">
        <v>1964</v>
      </c>
      <c r="D1149" s="2" t="s">
        <v>2202</v>
      </c>
      <c r="E1149" s="2" t="s">
        <v>2116</v>
      </c>
      <c r="F1149" s="34">
        <v>1200</v>
      </c>
      <c r="G1149" s="83" t="s">
        <v>2017</v>
      </c>
      <c r="H1149" s="83" t="s">
        <v>2017</v>
      </c>
      <c r="I1149" s="34">
        <v>41</v>
      </c>
      <c r="J1149" s="34" t="s">
        <v>171</v>
      </c>
      <c r="K1149" s="34" t="s">
        <v>270</v>
      </c>
      <c r="L1149" s="34" t="s">
        <v>158</v>
      </c>
      <c r="M1149" s="34" t="s">
        <v>270</v>
      </c>
      <c r="N1149" s="34" t="s">
        <v>158</v>
      </c>
      <c r="O1149" s="2" t="str">
        <f t="shared" si="59"/>
        <v>('CAN','RTDATALAB','DNS','MISCELLANEOUS','1200','잡관','잡관','41','Y','SYSTEM',NOW(),'SYSTEM',NOW()),</v>
      </c>
    </row>
    <row r="1150" spans="1:15" x14ac:dyDescent="0.35">
      <c r="A1150" s="34">
        <v>42</v>
      </c>
      <c r="B1150" s="34" t="s">
        <v>2115</v>
      </c>
      <c r="C1150" s="2" t="s">
        <v>1964</v>
      </c>
      <c r="D1150" s="2" t="s">
        <v>2202</v>
      </c>
      <c r="E1150" s="2" t="s">
        <v>2159</v>
      </c>
      <c r="F1150" s="34">
        <v>1300</v>
      </c>
      <c r="G1150" s="83" t="s">
        <v>2018</v>
      </c>
      <c r="H1150" s="83" t="s">
        <v>2018</v>
      </c>
      <c r="I1150" s="34">
        <v>42</v>
      </c>
      <c r="J1150" s="34" t="s">
        <v>171</v>
      </c>
      <c r="K1150" s="34" t="s">
        <v>270</v>
      </c>
      <c r="L1150" s="34" t="s">
        <v>158</v>
      </c>
      <c r="M1150" s="34" t="s">
        <v>270</v>
      </c>
      <c r="N1150" s="34" t="s">
        <v>158</v>
      </c>
      <c r="O1150" s="2" t="str">
        <f t="shared" si="59"/>
        <v>('CAN','RTDATALAB','DNS','AEROSOL_CAN','1300','에어로졸캔','에어로졸캔','42','Y','SYSTEM',NOW(),'SYSTEM',NOW()),</v>
      </c>
    </row>
    <row r="1151" spans="1:15" x14ac:dyDescent="0.35">
      <c r="A1151" s="34">
        <v>43</v>
      </c>
      <c r="B1151" s="34" t="s">
        <v>1962</v>
      </c>
      <c r="C1151" s="2" t="s">
        <v>1964</v>
      </c>
      <c r="D1151" s="2" t="s">
        <v>2202</v>
      </c>
      <c r="E1151" s="2" t="s">
        <v>2117</v>
      </c>
      <c r="F1151" s="34" t="s">
        <v>2093</v>
      </c>
      <c r="G1151" s="83" t="s">
        <v>2019</v>
      </c>
      <c r="H1151" s="83" t="s">
        <v>2019</v>
      </c>
      <c r="I1151" s="34">
        <v>43</v>
      </c>
      <c r="J1151" s="34" t="s">
        <v>171</v>
      </c>
      <c r="K1151" s="34" t="s">
        <v>270</v>
      </c>
      <c r="L1151" s="34" t="s">
        <v>158</v>
      </c>
      <c r="M1151" s="34" t="s">
        <v>270</v>
      </c>
      <c r="N1151" s="34" t="s">
        <v>158</v>
      </c>
      <c r="O1151" s="2" t="str">
        <f t="shared" si="59"/>
        <v>('GROUP_ID','RTDATALAB','DNS','CAP','DL','캡','캡','43','Y','SYSTEM',NOW(),'SYSTEM',NOW()),</v>
      </c>
    </row>
    <row r="1152" spans="1:15" x14ac:dyDescent="0.35">
      <c r="A1152" s="34">
        <v>44</v>
      </c>
      <c r="B1152" s="34" t="s">
        <v>2117</v>
      </c>
      <c r="C1152" s="2" t="s">
        <v>1964</v>
      </c>
      <c r="D1152" s="2" t="s">
        <v>2202</v>
      </c>
      <c r="E1152" s="2" t="s">
        <v>2160</v>
      </c>
      <c r="F1152" s="34">
        <v>1000</v>
      </c>
      <c r="G1152" s="83" t="s">
        <v>2020</v>
      </c>
      <c r="H1152" s="83" t="s">
        <v>2020</v>
      </c>
      <c r="I1152" s="34">
        <v>44</v>
      </c>
      <c r="J1152" s="34" t="s">
        <v>171</v>
      </c>
      <c r="K1152" s="34" t="s">
        <v>270</v>
      </c>
      <c r="L1152" s="34" t="s">
        <v>158</v>
      </c>
      <c r="M1152" s="34" t="s">
        <v>270</v>
      </c>
      <c r="N1152" s="34" t="s">
        <v>158</v>
      </c>
      <c r="O1152" s="2" t="str">
        <f t="shared" si="59"/>
        <v>('CAP','RTDATALAB','DNS','INJECTION_CAP','1000','사출캡','사출캡','44','Y','SYSTEM',NOW(),'SYSTEM',NOW()),</v>
      </c>
    </row>
    <row r="1153" spans="1:15" x14ac:dyDescent="0.35">
      <c r="A1153" s="34">
        <v>45</v>
      </c>
      <c r="B1153" s="34" t="s">
        <v>2117</v>
      </c>
      <c r="C1153" s="2" t="s">
        <v>1964</v>
      </c>
      <c r="D1153" s="2" t="s">
        <v>2202</v>
      </c>
      <c r="E1153" s="2" t="s">
        <v>2161</v>
      </c>
      <c r="F1153" s="34">
        <v>1100</v>
      </c>
      <c r="G1153" s="83" t="s">
        <v>2021</v>
      </c>
      <c r="H1153" s="83" t="s">
        <v>2021</v>
      </c>
      <c r="I1153" s="34">
        <v>45</v>
      </c>
      <c r="J1153" s="34" t="s">
        <v>171</v>
      </c>
      <c r="K1153" s="34" t="s">
        <v>270</v>
      </c>
      <c r="L1153" s="34" t="s">
        <v>158</v>
      </c>
      <c r="M1153" s="34" t="s">
        <v>270</v>
      </c>
      <c r="N1153" s="34" t="s">
        <v>158</v>
      </c>
      <c r="O1153" s="2" t="str">
        <f t="shared" si="59"/>
        <v>('CAP','RTDATALAB','DNS','THERMOFORMING_CAP','1100','열형성캡','열형성캡','45','Y','SYSTEM',NOW(),'SYSTEM',NOW()),</v>
      </c>
    </row>
    <row r="1154" spans="1:15" x14ac:dyDescent="0.35">
      <c r="A1154" s="34">
        <v>46</v>
      </c>
      <c r="B1154" s="34" t="s">
        <v>2117</v>
      </c>
      <c r="C1154" s="2" t="s">
        <v>1964</v>
      </c>
      <c r="D1154" s="2" t="s">
        <v>2202</v>
      </c>
      <c r="E1154" s="2" t="s">
        <v>2118</v>
      </c>
      <c r="F1154" s="34">
        <v>1200</v>
      </c>
      <c r="G1154" s="83" t="s">
        <v>2022</v>
      </c>
      <c r="H1154" s="83" t="s">
        <v>2022</v>
      </c>
      <c r="I1154" s="34">
        <v>46</v>
      </c>
      <c r="J1154" s="34" t="s">
        <v>171</v>
      </c>
      <c r="K1154" s="34" t="s">
        <v>270</v>
      </c>
      <c r="L1154" s="34" t="s">
        <v>158</v>
      </c>
      <c r="M1154" s="34" t="s">
        <v>270</v>
      </c>
      <c r="N1154" s="34" t="s">
        <v>158</v>
      </c>
      <c r="O1154" s="2" t="str">
        <f t="shared" si="59"/>
        <v>('CAP','RTDATALAB','DNS','PUMP','1200','펌프','펌프','46','Y','SYSTEM',NOW(),'SYSTEM',NOW()),</v>
      </c>
    </row>
    <row r="1155" spans="1:15" x14ac:dyDescent="0.35">
      <c r="A1155" s="34">
        <v>47</v>
      </c>
      <c r="B1155" s="34" t="s">
        <v>2117</v>
      </c>
      <c r="C1155" s="2" t="s">
        <v>1964</v>
      </c>
      <c r="D1155" s="2" t="s">
        <v>2202</v>
      </c>
      <c r="E1155" s="2" t="s">
        <v>2162</v>
      </c>
      <c r="F1155" s="34">
        <v>1300</v>
      </c>
      <c r="G1155" s="83" t="s">
        <v>2023</v>
      </c>
      <c r="H1155" s="83" t="s">
        <v>2023</v>
      </c>
      <c r="I1155" s="34">
        <v>47</v>
      </c>
      <c r="J1155" s="34" t="s">
        <v>171</v>
      </c>
      <c r="K1155" s="34" t="s">
        <v>270</v>
      </c>
      <c r="L1155" s="34" t="s">
        <v>158</v>
      </c>
      <c r="M1155" s="34" t="s">
        <v>270</v>
      </c>
      <c r="N1155" s="34" t="s">
        <v>158</v>
      </c>
      <c r="O1155" s="2" t="str">
        <f t="shared" si="59"/>
        <v>('CAP','RTDATALAB','DNS','METAL_CAP','1300','금속캡','금속캡','47','Y','SYSTEM',NOW(),'SYSTEM',NOW()),</v>
      </c>
    </row>
    <row r="1156" spans="1:15" x14ac:dyDescent="0.35">
      <c r="A1156" s="34">
        <v>48</v>
      </c>
      <c r="B1156" s="34" t="s">
        <v>1962</v>
      </c>
      <c r="C1156" s="2" t="s">
        <v>1964</v>
      </c>
      <c r="D1156" s="2" t="s">
        <v>2202</v>
      </c>
      <c r="E1156" s="2" t="s">
        <v>2163</v>
      </c>
      <c r="F1156" s="34" t="s">
        <v>2094</v>
      </c>
      <c r="G1156" s="83" t="s">
        <v>2024</v>
      </c>
      <c r="H1156" s="83" t="s">
        <v>2024</v>
      </c>
      <c r="I1156" s="34">
        <v>48</v>
      </c>
      <c r="J1156" s="34" t="s">
        <v>171</v>
      </c>
      <c r="K1156" s="34" t="s">
        <v>270</v>
      </c>
      <c r="L1156" s="34" t="s">
        <v>158</v>
      </c>
      <c r="M1156" s="34" t="s">
        <v>270</v>
      </c>
      <c r="N1156" s="34" t="s">
        <v>158</v>
      </c>
      <c r="O1156" s="2" t="str">
        <f t="shared" si="59"/>
        <v>('GROUP_ID','RTDATALAB','DNS','PLASTIC_CASE','DM','플라스틱케이스','플라스틱케이스','48','Y','SYSTEM',NOW(),'SYSTEM',NOW()),</v>
      </c>
    </row>
    <row r="1157" spans="1:15" x14ac:dyDescent="0.35">
      <c r="A1157" s="34">
        <v>49</v>
      </c>
      <c r="B1157" s="34" t="s">
        <v>2163</v>
      </c>
      <c r="C1157" s="2" t="s">
        <v>1964</v>
      </c>
      <c r="D1157" s="2" t="s">
        <v>2202</v>
      </c>
      <c r="E1157" s="2" t="s">
        <v>2163</v>
      </c>
      <c r="F1157" s="34">
        <v>1000</v>
      </c>
      <c r="G1157" s="83" t="s">
        <v>2025</v>
      </c>
      <c r="H1157" s="83" t="s">
        <v>2025</v>
      </c>
      <c r="I1157" s="34">
        <v>49</v>
      </c>
      <c r="J1157" s="34" t="s">
        <v>171</v>
      </c>
      <c r="K1157" s="34" t="s">
        <v>270</v>
      </c>
      <c r="L1157" s="34" t="s">
        <v>158</v>
      </c>
      <c r="M1157" s="34" t="s">
        <v>270</v>
      </c>
      <c r="N1157" s="34" t="s">
        <v>158</v>
      </c>
      <c r="O1157" s="2" t="str">
        <f t="shared" si="59"/>
        <v>('PLASTIC_CASE','RTDATALAB','DNS','PLASTIC_CASE','1000','플라스틱케이스 ','플라스틱케이스 ','49','Y','SYSTEM',NOW(),'SYSTEM',NOW()),</v>
      </c>
    </row>
    <row r="1158" spans="1:15" x14ac:dyDescent="0.35">
      <c r="A1158" s="34">
        <v>50</v>
      </c>
      <c r="B1158" s="34" t="s">
        <v>1962</v>
      </c>
      <c r="C1158" s="2" t="s">
        <v>1964</v>
      </c>
      <c r="D1158" s="2" t="s">
        <v>2202</v>
      </c>
      <c r="E1158" s="2" t="s">
        <v>2119</v>
      </c>
      <c r="F1158" s="34" t="s">
        <v>2095</v>
      </c>
      <c r="G1158" s="83" t="s">
        <v>2026</v>
      </c>
      <c r="H1158" s="83" t="s">
        <v>2026</v>
      </c>
      <c r="I1158" s="34">
        <v>50</v>
      </c>
      <c r="J1158" s="34" t="s">
        <v>171</v>
      </c>
      <c r="K1158" s="34" t="s">
        <v>270</v>
      </c>
      <c r="L1158" s="34" t="s">
        <v>158</v>
      </c>
      <c r="M1158" s="34" t="s">
        <v>270</v>
      </c>
      <c r="N1158" s="34" t="s">
        <v>158</v>
      </c>
      <c r="O1158" s="2" t="str">
        <f t="shared" si="59"/>
        <v>('GROUP_ID','RTDATALAB','DNS','BOX','DN','박스','박스','50','Y','SYSTEM',NOW(),'SYSTEM',NOW()),</v>
      </c>
    </row>
    <row r="1159" spans="1:15" x14ac:dyDescent="0.35">
      <c r="A1159" s="34">
        <v>51</v>
      </c>
      <c r="B1159" s="34" t="s">
        <v>2119</v>
      </c>
      <c r="C1159" s="2" t="s">
        <v>1964</v>
      </c>
      <c r="D1159" s="2" t="s">
        <v>2202</v>
      </c>
      <c r="E1159" s="2" t="s">
        <v>2164</v>
      </c>
      <c r="F1159" s="34">
        <v>1000</v>
      </c>
      <c r="G1159" s="83" t="s">
        <v>2027</v>
      </c>
      <c r="H1159" s="83" t="s">
        <v>2027</v>
      </c>
      <c r="I1159" s="34">
        <v>51</v>
      </c>
      <c r="J1159" s="34" t="s">
        <v>171</v>
      </c>
      <c r="K1159" s="34" t="s">
        <v>270</v>
      </c>
      <c r="L1159" s="34" t="s">
        <v>158</v>
      </c>
      <c r="M1159" s="34" t="s">
        <v>270</v>
      </c>
      <c r="N1159" s="34" t="s">
        <v>158</v>
      </c>
      <c r="O1159" s="2" t="str">
        <f t="shared" si="59"/>
        <v>('BOX','RTDATALAB','DNS','A-1_TYPE_BOX','1000','A-1형 박스 ','A-1형 박스 ','51','Y','SYSTEM',NOW(),'SYSTEM',NOW()),</v>
      </c>
    </row>
    <row r="1160" spans="1:15" x14ac:dyDescent="0.35">
      <c r="A1160" s="34">
        <v>52</v>
      </c>
      <c r="B1160" s="34" t="s">
        <v>2119</v>
      </c>
      <c r="C1160" s="2" t="s">
        <v>1964</v>
      </c>
      <c r="D1160" s="2" t="s">
        <v>2202</v>
      </c>
      <c r="E1160" s="2" t="s">
        <v>2165</v>
      </c>
      <c r="F1160" s="34">
        <v>1100</v>
      </c>
      <c r="G1160" s="83" t="s">
        <v>2028</v>
      </c>
      <c r="H1160" s="83" t="s">
        <v>2028</v>
      </c>
      <c r="I1160" s="34">
        <v>52</v>
      </c>
      <c r="J1160" s="34" t="s">
        <v>171</v>
      </c>
      <c r="K1160" s="34" t="s">
        <v>270</v>
      </c>
      <c r="L1160" s="34" t="s">
        <v>158</v>
      </c>
      <c r="M1160" s="34" t="s">
        <v>270</v>
      </c>
      <c r="N1160" s="34" t="s">
        <v>158</v>
      </c>
      <c r="O1160" s="2" t="str">
        <f t="shared" si="59"/>
        <v>('BOX','RTDATALAB','DNS','WRC_BOX','1100','WRC박스','WRC박스','52','Y','SYSTEM',NOW(),'SYSTEM',NOW()),</v>
      </c>
    </row>
    <row r="1161" spans="1:15" x14ac:dyDescent="0.35">
      <c r="A1161" s="34">
        <v>53</v>
      </c>
      <c r="B1161" s="34" t="s">
        <v>2119</v>
      </c>
      <c r="C1161" s="2" t="s">
        <v>1964</v>
      </c>
      <c r="D1161" s="2" t="s">
        <v>2202</v>
      </c>
      <c r="E1161" s="2" t="s">
        <v>2166</v>
      </c>
      <c r="F1161" s="34">
        <v>1200</v>
      </c>
      <c r="G1161" s="83" t="s">
        <v>2029</v>
      </c>
      <c r="H1161" s="83" t="s">
        <v>2029</v>
      </c>
      <c r="I1161" s="34">
        <v>53</v>
      </c>
      <c r="J1161" s="34" t="s">
        <v>171</v>
      </c>
      <c r="K1161" s="34" t="s">
        <v>270</v>
      </c>
      <c r="L1161" s="34" t="s">
        <v>158</v>
      </c>
      <c r="M1161" s="34" t="s">
        <v>270</v>
      </c>
      <c r="N1161" s="34" t="s">
        <v>158</v>
      </c>
      <c r="O1161" s="2" t="str">
        <f t="shared" si="59"/>
        <v>('BOX','RTDATALAB','DNS','OPEN_BOX','1200','오픈박스','오픈박스','53','Y','SYSTEM',NOW(),'SYSTEM',NOW()),</v>
      </c>
    </row>
    <row r="1162" spans="1:15" x14ac:dyDescent="0.35">
      <c r="A1162" s="34">
        <v>54</v>
      </c>
      <c r="B1162" s="34" t="s">
        <v>2119</v>
      </c>
      <c r="C1162" s="2" t="s">
        <v>1964</v>
      </c>
      <c r="D1162" s="2" t="s">
        <v>2202</v>
      </c>
      <c r="E1162" s="2" t="s">
        <v>2167</v>
      </c>
      <c r="F1162" s="34">
        <v>1300</v>
      </c>
      <c r="G1162" s="83" t="s">
        <v>2030</v>
      </c>
      <c r="H1162" s="83" t="s">
        <v>2030</v>
      </c>
      <c r="I1162" s="34">
        <v>54</v>
      </c>
      <c r="J1162" s="34" t="s">
        <v>171</v>
      </c>
      <c r="K1162" s="34" t="s">
        <v>270</v>
      </c>
      <c r="L1162" s="34" t="s">
        <v>158</v>
      </c>
      <c r="M1162" s="34" t="s">
        <v>270</v>
      </c>
      <c r="N1162" s="34" t="s">
        <v>158</v>
      </c>
      <c r="O1162" s="2" t="str">
        <f t="shared" si="59"/>
        <v>('BOX','RTDATALAB','DNS','GIFT_BOX','1300','선물박스','선물박스','54','Y','SYSTEM',NOW(),'SYSTEM',NOW()),</v>
      </c>
    </row>
    <row r="1163" spans="1:15" x14ac:dyDescent="0.35">
      <c r="A1163" s="34">
        <v>55</v>
      </c>
      <c r="B1163" s="34" t="s">
        <v>1962</v>
      </c>
      <c r="C1163" s="2" t="s">
        <v>1964</v>
      </c>
      <c r="D1163" s="2" t="s">
        <v>2202</v>
      </c>
      <c r="E1163" s="2" t="s">
        <v>2168</v>
      </c>
      <c r="F1163" s="34" t="s">
        <v>2096</v>
      </c>
      <c r="G1163" s="83" t="s">
        <v>2031</v>
      </c>
      <c r="H1163" s="83" t="s">
        <v>2031</v>
      </c>
      <c r="I1163" s="34">
        <v>55</v>
      </c>
      <c r="J1163" s="34" t="s">
        <v>171</v>
      </c>
      <c r="K1163" s="34" t="s">
        <v>270</v>
      </c>
      <c r="L1163" s="34" t="s">
        <v>158</v>
      </c>
      <c r="M1163" s="34" t="s">
        <v>270</v>
      </c>
      <c r="N1163" s="34" t="s">
        <v>158</v>
      </c>
      <c r="O1163" s="2" t="str">
        <f t="shared" si="59"/>
        <v>('GROUP_ID','RTDATALAB','DNS','BOX_PAPER','DO','박스간지','박스간지','55','Y','SYSTEM',NOW(),'SYSTEM',NOW()),</v>
      </c>
    </row>
    <row r="1164" spans="1:15" x14ac:dyDescent="0.35">
      <c r="A1164" s="34">
        <v>56</v>
      </c>
      <c r="B1164" s="34" t="s">
        <v>2168</v>
      </c>
      <c r="C1164" s="2" t="s">
        <v>1964</v>
      </c>
      <c r="D1164" s="2" t="s">
        <v>2202</v>
      </c>
      <c r="E1164" s="2" t="s">
        <v>2120</v>
      </c>
      <c r="F1164" s="34">
        <v>1000</v>
      </c>
      <c r="G1164" s="83" t="s">
        <v>2032</v>
      </c>
      <c r="H1164" s="83" t="s">
        <v>2032</v>
      </c>
      <c r="I1164" s="34">
        <v>56</v>
      </c>
      <c r="J1164" s="34" t="s">
        <v>171</v>
      </c>
      <c r="K1164" s="34" t="s">
        <v>270</v>
      </c>
      <c r="L1164" s="34" t="s">
        <v>158</v>
      </c>
      <c r="M1164" s="34" t="s">
        <v>270</v>
      </c>
      <c r="N1164" s="34" t="s">
        <v>158</v>
      </c>
      <c r="O1164" s="2" t="str">
        <f t="shared" si="59"/>
        <v>('BOX_PAPER','RTDATALAB','DNS','DAEGANJI','1000','대간지','대간지','56','Y','SYSTEM',NOW(),'SYSTEM',NOW()),</v>
      </c>
    </row>
    <row r="1165" spans="1:15" x14ac:dyDescent="0.35">
      <c r="A1165" s="34">
        <v>57</v>
      </c>
      <c r="B1165" s="34" t="s">
        <v>2168</v>
      </c>
      <c r="C1165" s="2" t="s">
        <v>1964</v>
      </c>
      <c r="D1165" s="2" t="s">
        <v>2202</v>
      </c>
      <c r="E1165" s="2" t="s">
        <v>2121</v>
      </c>
      <c r="F1165" s="34">
        <v>1100</v>
      </c>
      <c r="G1165" s="83" t="s">
        <v>2033</v>
      </c>
      <c r="H1165" s="83" t="s">
        <v>2033</v>
      </c>
      <c r="I1165" s="34">
        <v>57</v>
      </c>
      <c r="J1165" s="34" t="s">
        <v>171</v>
      </c>
      <c r="K1165" s="34" t="s">
        <v>270</v>
      </c>
      <c r="L1165" s="34" t="s">
        <v>158</v>
      </c>
      <c r="M1165" s="34" t="s">
        <v>270</v>
      </c>
      <c r="N1165" s="34" t="s">
        <v>158</v>
      </c>
      <c r="O1165" s="2" t="str">
        <f t="shared" si="59"/>
        <v>('BOX_PAPER','RTDATALAB','DNS','SOGANJI','1100','소간지','소간지','57','Y','SYSTEM',NOW(),'SYSTEM',NOW()),</v>
      </c>
    </row>
    <row r="1166" spans="1:15" x14ac:dyDescent="0.35">
      <c r="A1166" s="34">
        <v>58</v>
      </c>
      <c r="B1166" s="34" t="s">
        <v>2168</v>
      </c>
      <c r="C1166" s="2" t="s">
        <v>1964</v>
      </c>
      <c r="D1166" s="2" t="s">
        <v>2202</v>
      </c>
      <c r="E1166" s="2" t="s">
        <v>2169</v>
      </c>
      <c r="F1166" s="34">
        <v>1200</v>
      </c>
      <c r="G1166" s="83" t="s">
        <v>2034</v>
      </c>
      <c r="H1166" s="83" t="s">
        <v>2034</v>
      </c>
      <c r="I1166" s="34">
        <v>58</v>
      </c>
      <c r="J1166" s="34" t="s">
        <v>171</v>
      </c>
      <c r="K1166" s="34" t="s">
        <v>270</v>
      </c>
      <c r="L1166" s="34" t="s">
        <v>158</v>
      </c>
      <c r="M1166" s="34" t="s">
        <v>270</v>
      </c>
      <c r="N1166" s="34" t="s">
        <v>158</v>
      </c>
      <c r="O1166" s="2" t="str">
        <f t="shared" si="59"/>
        <v>('BOX_PAPER','RTDATALAB','DNS','HONEY_CELL','1200','허니셀','허니셀','58','Y','SYSTEM',NOW(),'SYSTEM',NOW()),</v>
      </c>
    </row>
    <row r="1167" spans="1:15" x14ac:dyDescent="0.35">
      <c r="A1167" s="34">
        <v>59</v>
      </c>
      <c r="B1167" s="34" t="s">
        <v>2168</v>
      </c>
      <c r="C1167" s="2" t="s">
        <v>1964</v>
      </c>
      <c r="D1167" s="2" t="s">
        <v>2202</v>
      </c>
      <c r="E1167" s="2" t="s">
        <v>2122</v>
      </c>
      <c r="F1167" s="34">
        <v>1300</v>
      </c>
      <c r="G1167" s="83" t="s">
        <v>2035</v>
      </c>
      <c r="H1167" s="83" t="s">
        <v>2035</v>
      </c>
      <c r="I1167" s="34">
        <v>59</v>
      </c>
      <c r="J1167" s="34" t="s">
        <v>171</v>
      </c>
      <c r="K1167" s="34" t="s">
        <v>270</v>
      </c>
      <c r="L1167" s="34" t="s">
        <v>158</v>
      </c>
      <c r="M1167" s="34" t="s">
        <v>270</v>
      </c>
      <c r="N1167" s="34" t="s">
        <v>158</v>
      </c>
      <c r="O1167" s="2" t="str">
        <f t="shared" si="59"/>
        <v>('BOX_PAPER','RTDATALAB','DNS','CONTOUR','1300','윤곽','윤곽','59','Y','SYSTEM',NOW(),'SYSTEM',NOW()),</v>
      </c>
    </row>
    <row r="1168" spans="1:15" x14ac:dyDescent="0.35">
      <c r="A1168" s="34">
        <v>60</v>
      </c>
      <c r="B1168" s="34" t="s">
        <v>2168</v>
      </c>
      <c r="C1168" s="2" t="s">
        <v>1964</v>
      </c>
      <c r="D1168" s="2" t="s">
        <v>2202</v>
      </c>
      <c r="E1168" s="2" t="s">
        <v>2123</v>
      </c>
      <c r="F1168" s="34">
        <v>1400</v>
      </c>
      <c r="G1168" s="83" t="s">
        <v>2036</v>
      </c>
      <c r="H1168" s="83" t="s">
        <v>2036</v>
      </c>
      <c r="I1168" s="34">
        <v>60</v>
      </c>
      <c r="J1168" s="34" t="s">
        <v>171</v>
      </c>
      <c r="K1168" s="34" t="s">
        <v>270</v>
      </c>
      <c r="L1168" s="34" t="s">
        <v>158</v>
      </c>
      <c r="M1168" s="34" t="s">
        <v>270</v>
      </c>
      <c r="N1168" s="34" t="s">
        <v>158</v>
      </c>
      <c r="O1168" s="2" t="str">
        <f t="shared" si="59"/>
        <v>('BOX_PAPER','RTDATALAB','DNS','PAD','1400','패드','패드','60','Y','SYSTEM',NOW(),'SYSTEM',NOW()),</v>
      </c>
    </row>
    <row r="1169" spans="1:15" x14ac:dyDescent="0.35">
      <c r="A1169" s="34">
        <v>61</v>
      </c>
      <c r="B1169" s="34" t="s">
        <v>1962</v>
      </c>
      <c r="C1169" s="2" t="s">
        <v>1964</v>
      </c>
      <c r="D1169" s="2" t="s">
        <v>2202</v>
      </c>
      <c r="E1169" s="2" t="s">
        <v>2124</v>
      </c>
      <c r="F1169" s="34" t="s">
        <v>2097</v>
      </c>
      <c r="G1169" s="83" t="s">
        <v>2037</v>
      </c>
      <c r="H1169" s="83" t="s">
        <v>2037</v>
      </c>
      <c r="I1169" s="34">
        <v>61</v>
      </c>
      <c r="J1169" s="34" t="s">
        <v>171</v>
      </c>
      <c r="K1169" s="34" t="s">
        <v>270</v>
      </c>
      <c r="L1169" s="34" t="s">
        <v>158</v>
      </c>
      <c r="M1169" s="34" t="s">
        <v>270</v>
      </c>
      <c r="N1169" s="34" t="s">
        <v>158</v>
      </c>
      <c r="O1169" s="2" t="str">
        <f t="shared" si="59"/>
        <v>('GROUP_ID','RTDATALAB','DNS','DRAWER','DP','지함','지함','61','Y','SYSTEM',NOW(),'SYSTEM',NOW()),</v>
      </c>
    </row>
    <row r="1170" spans="1:15" x14ac:dyDescent="0.35">
      <c r="A1170" s="34">
        <v>62</v>
      </c>
      <c r="B1170" s="34" t="s">
        <v>2124</v>
      </c>
      <c r="C1170" s="2" t="s">
        <v>1964</v>
      </c>
      <c r="D1170" s="2" t="s">
        <v>2202</v>
      </c>
      <c r="E1170" s="2" t="s">
        <v>2124</v>
      </c>
      <c r="F1170" s="34">
        <v>1000</v>
      </c>
      <c r="G1170" s="83" t="s">
        <v>2037</v>
      </c>
      <c r="H1170" s="83" t="s">
        <v>2037</v>
      </c>
      <c r="I1170" s="34">
        <v>62</v>
      </c>
      <c r="J1170" s="34" t="s">
        <v>171</v>
      </c>
      <c r="K1170" s="34" t="s">
        <v>270</v>
      </c>
      <c r="L1170" s="34" t="s">
        <v>158</v>
      </c>
      <c r="M1170" s="34" t="s">
        <v>270</v>
      </c>
      <c r="N1170" s="34" t="s">
        <v>158</v>
      </c>
      <c r="O1170" s="2" t="str">
        <f t="shared" si="59"/>
        <v>('DRAWER','RTDATALAB','DNS','DRAWER','1000','지함','지함','62','Y','SYSTEM',NOW(),'SYSTEM',NOW()),</v>
      </c>
    </row>
    <row r="1171" spans="1:15" x14ac:dyDescent="0.35">
      <c r="A1171" s="34">
        <v>63</v>
      </c>
      <c r="B1171" s="34" t="s">
        <v>2124</v>
      </c>
      <c r="C1171" s="2" t="s">
        <v>1964</v>
      </c>
      <c r="D1171" s="2" t="s">
        <v>2202</v>
      </c>
      <c r="E1171" s="2" t="s">
        <v>2125</v>
      </c>
      <c r="F1171" s="34">
        <v>1100</v>
      </c>
      <c r="G1171" s="83" t="s">
        <v>2038</v>
      </c>
      <c r="H1171" s="83" t="s">
        <v>2038</v>
      </c>
      <c r="I1171" s="34">
        <v>63</v>
      </c>
      <c r="J1171" s="34" t="s">
        <v>171</v>
      </c>
      <c r="K1171" s="34" t="s">
        <v>270</v>
      </c>
      <c r="L1171" s="34" t="s">
        <v>158</v>
      </c>
      <c r="M1171" s="34" t="s">
        <v>270</v>
      </c>
      <c r="N1171" s="34" t="s">
        <v>158</v>
      </c>
      <c r="O1171" s="2" t="str">
        <f t="shared" si="59"/>
        <v>('DRAWER','RTDATALAB','DNS','STOPPED','1100','중지함','중지함','63','Y','SYSTEM',NOW(),'SYSTEM',NOW()),</v>
      </c>
    </row>
    <row r="1172" spans="1:15" x14ac:dyDescent="0.35">
      <c r="A1172" s="34">
        <v>64</v>
      </c>
      <c r="B1172" s="34" t="s">
        <v>2124</v>
      </c>
      <c r="C1172" s="2" t="s">
        <v>1964</v>
      </c>
      <c r="D1172" s="2" t="s">
        <v>2202</v>
      </c>
      <c r="E1172" s="2" t="s">
        <v>2126</v>
      </c>
      <c r="F1172" s="34">
        <v>1200</v>
      </c>
      <c r="G1172" s="83" t="s">
        <v>2039</v>
      </c>
      <c r="H1172" s="83" t="s">
        <v>2039</v>
      </c>
      <c r="I1172" s="34">
        <v>64</v>
      </c>
      <c r="J1172" s="34" t="s">
        <v>171</v>
      </c>
      <c r="K1172" s="34" t="s">
        <v>270</v>
      </c>
      <c r="L1172" s="34" t="s">
        <v>158</v>
      </c>
      <c r="M1172" s="34" t="s">
        <v>270</v>
      </c>
      <c r="N1172" s="34" t="s">
        <v>158</v>
      </c>
      <c r="O1172" s="2" t="str">
        <f t="shared" si="59"/>
        <v>('DRAWER','RTDATALAB','DNS','IMAGINE','1200','상상자','상상자','64','Y','SYSTEM',NOW(),'SYSTEM',NOW()),</v>
      </c>
    </row>
    <row r="1173" spans="1:15" x14ac:dyDescent="0.35">
      <c r="A1173" s="34">
        <v>65</v>
      </c>
      <c r="B1173" s="34" t="s">
        <v>2124</v>
      </c>
      <c r="C1173" s="2" t="s">
        <v>1964</v>
      </c>
      <c r="D1173" s="2" t="s">
        <v>2202</v>
      </c>
      <c r="E1173" s="2" t="s">
        <v>2170</v>
      </c>
      <c r="F1173" s="34">
        <v>1300</v>
      </c>
      <c r="G1173" s="83" t="s">
        <v>2040</v>
      </c>
      <c r="H1173" s="83" t="s">
        <v>2040</v>
      </c>
      <c r="I1173" s="34">
        <v>65</v>
      </c>
      <c r="J1173" s="34" t="s">
        <v>171</v>
      </c>
      <c r="K1173" s="34" t="s">
        <v>270</v>
      </c>
      <c r="L1173" s="34" t="s">
        <v>158</v>
      </c>
      <c r="M1173" s="34" t="s">
        <v>270</v>
      </c>
      <c r="N1173" s="34" t="s">
        <v>158</v>
      </c>
      <c r="O1173" s="2" t="str">
        <f t="shared" si="59"/>
        <v>('DRAWER','RTDATALAB','DNS','LOWER_BOX','1300','하상자','하상자','65','Y','SYSTEM',NOW(),'SYSTEM',NOW()),</v>
      </c>
    </row>
    <row r="1174" spans="1:15" x14ac:dyDescent="0.35">
      <c r="A1174" s="34">
        <v>66</v>
      </c>
      <c r="B1174" s="34" t="s">
        <v>2124</v>
      </c>
      <c r="C1174" s="2" t="s">
        <v>1964</v>
      </c>
      <c r="D1174" s="2" t="s">
        <v>2202</v>
      </c>
      <c r="E1174" s="2" t="s">
        <v>2171</v>
      </c>
      <c r="F1174" s="34">
        <v>1400</v>
      </c>
      <c r="G1174" s="83" t="s">
        <v>2041</v>
      </c>
      <c r="H1174" s="83" t="s">
        <v>2041</v>
      </c>
      <c r="I1174" s="34">
        <v>66</v>
      </c>
      <c r="J1174" s="34" t="s">
        <v>171</v>
      </c>
      <c r="K1174" s="34" t="s">
        <v>270</v>
      </c>
      <c r="L1174" s="34" t="s">
        <v>158</v>
      </c>
      <c r="M1174" s="34" t="s">
        <v>270</v>
      </c>
      <c r="N1174" s="34" t="s">
        <v>158</v>
      </c>
      <c r="O1174" s="2" t="str">
        <f t="shared" ref="O1174:O1224" si="60">"("&amp;IF(B1174="","NULL","'"&amp;B1174&amp;"'")&amp;","&amp;IF(C1174="","NULL","'"&amp;C1174&amp;"'")&amp;","&amp;IF(D1174="","NULL","'"&amp;D1174&amp;"'")&amp;","&amp;IF(E1174="","NULL","'"&amp;E1174&amp;"'")&amp;","&amp;IF(F1174="","NULL","'"&amp;F1174&amp;"'")&amp;","&amp;IF(G1174="","NULL","'"&amp;G1174&amp;"'")&amp;","&amp;IF(H1174="","NULL","'"&amp;H1174&amp;"'")&amp;","&amp;IF(I1174="","NULL","'"&amp;I1174&amp;"'")&amp;",'"&amp;J1174&amp;"','"&amp;K1174&amp;"',"&amp;L1174&amp;",'"&amp;M1174&amp;"',"&amp;N1174&amp;IF(A1175="",");","),")</f>
        <v>('DRAWER','RTDATALAB','DNS','BAGGY_BOX','1400','싸바리지함','싸바리지함','66','Y','SYSTEM',NOW(),'SYSTEM',NOW()),</v>
      </c>
    </row>
    <row r="1175" spans="1:15" x14ac:dyDescent="0.35">
      <c r="A1175" s="34">
        <v>67</v>
      </c>
      <c r="B1175" s="34" t="s">
        <v>2124</v>
      </c>
      <c r="C1175" s="2" t="s">
        <v>1964</v>
      </c>
      <c r="D1175" s="2" t="s">
        <v>2202</v>
      </c>
      <c r="E1175" s="2" t="s">
        <v>2167</v>
      </c>
      <c r="F1175" s="34">
        <v>1500</v>
      </c>
      <c r="G1175" s="83" t="s">
        <v>2042</v>
      </c>
      <c r="H1175" s="83" t="s">
        <v>2042</v>
      </c>
      <c r="I1175" s="34">
        <v>67</v>
      </c>
      <c r="J1175" s="34" t="s">
        <v>171</v>
      </c>
      <c r="K1175" s="34" t="s">
        <v>270</v>
      </c>
      <c r="L1175" s="34" t="s">
        <v>158</v>
      </c>
      <c r="M1175" s="34" t="s">
        <v>270</v>
      </c>
      <c r="N1175" s="34" t="s">
        <v>158</v>
      </c>
      <c r="O1175" s="2" t="str">
        <f t="shared" si="60"/>
        <v>('DRAWER','RTDATALAB','DNS','GIFT_BOX','1500','선물지함','선물지함','67','Y','SYSTEM',NOW(),'SYSTEM',NOW()),</v>
      </c>
    </row>
    <row r="1176" spans="1:15" x14ac:dyDescent="0.35">
      <c r="A1176" s="34">
        <v>68</v>
      </c>
      <c r="B1176" s="34" t="s">
        <v>2124</v>
      </c>
      <c r="C1176" s="2" t="s">
        <v>1964</v>
      </c>
      <c r="D1176" s="2" t="s">
        <v>2202</v>
      </c>
      <c r="E1176" s="2" t="s">
        <v>2167</v>
      </c>
      <c r="F1176" s="34">
        <v>1600</v>
      </c>
      <c r="G1176" s="83" t="s">
        <v>2043</v>
      </c>
      <c r="H1176" s="83" t="s">
        <v>2043</v>
      </c>
      <c r="I1176" s="34">
        <v>68</v>
      </c>
      <c r="J1176" s="34" t="s">
        <v>171</v>
      </c>
      <c r="K1176" s="34" t="s">
        <v>270</v>
      </c>
      <c r="L1176" s="34" t="s">
        <v>158</v>
      </c>
      <c r="M1176" s="34" t="s">
        <v>270</v>
      </c>
      <c r="N1176" s="34" t="s">
        <v>158</v>
      </c>
      <c r="O1176" s="2" t="str">
        <f t="shared" si="60"/>
        <v>('DRAWER','RTDATALAB','DNS','GIFT_BOX','1600','선물상상자','선물상상자','68','Y','SYSTEM',NOW(),'SYSTEM',NOW()),</v>
      </c>
    </row>
    <row r="1177" spans="1:15" x14ac:dyDescent="0.35">
      <c r="A1177" s="34">
        <v>69</v>
      </c>
      <c r="B1177" s="34" t="s">
        <v>2124</v>
      </c>
      <c r="C1177" s="2" t="s">
        <v>1964</v>
      </c>
      <c r="D1177" s="2" t="s">
        <v>2202</v>
      </c>
      <c r="E1177" s="2" t="s">
        <v>2167</v>
      </c>
      <c r="F1177" s="34">
        <v>1700</v>
      </c>
      <c r="G1177" s="83" t="s">
        <v>2044</v>
      </c>
      <c r="H1177" s="83" t="s">
        <v>2044</v>
      </c>
      <c r="I1177" s="34">
        <v>69</v>
      </c>
      <c r="J1177" s="34" t="s">
        <v>171</v>
      </c>
      <c r="K1177" s="34" t="s">
        <v>270</v>
      </c>
      <c r="L1177" s="34" t="s">
        <v>158</v>
      </c>
      <c r="M1177" s="34" t="s">
        <v>270</v>
      </c>
      <c r="N1177" s="34" t="s">
        <v>158</v>
      </c>
      <c r="O1177" s="2" t="str">
        <f t="shared" si="60"/>
        <v>('DRAWER','RTDATALAB','DNS','GIFT_BOX','1700','선물하상자','선물하상자','69','Y','SYSTEM',NOW(),'SYSTEM',NOW()),</v>
      </c>
    </row>
    <row r="1178" spans="1:15" x14ac:dyDescent="0.35">
      <c r="A1178" s="34">
        <v>70</v>
      </c>
      <c r="B1178" s="34" t="s">
        <v>2124</v>
      </c>
      <c r="C1178" s="2" t="s">
        <v>1964</v>
      </c>
      <c r="D1178" s="2" t="s">
        <v>2202</v>
      </c>
      <c r="E1178" s="2" t="s">
        <v>2172</v>
      </c>
      <c r="F1178" s="34">
        <v>1800</v>
      </c>
      <c r="G1178" s="83" t="s">
        <v>2045</v>
      </c>
      <c r="H1178" s="83" t="s">
        <v>2045</v>
      </c>
      <c r="I1178" s="34">
        <v>70</v>
      </c>
      <c r="J1178" s="34" t="s">
        <v>171</v>
      </c>
      <c r="K1178" s="34" t="s">
        <v>270</v>
      </c>
      <c r="L1178" s="34" t="s">
        <v>158</v>
      </c>
      <c r="M1178" s="34" t="s">
        <v>270</v>
      </c>
      <c r="N1178" s="34" t="s">
        <v>158</v>
      </c>
      <c r="O1178" s="2" t="str">
        <f t="shared" si="60"/>
        <v>('DRAWER','RTDATALAB','DNS','GIFT_WRAPPING','1800','선물싸바리지 함','선물싸바리지 함','70','Y','SYSTEM',NOW(),'SYSTEM',NOW()),</v>
      </c>
    </row>
    <row r="1179" spans="1:15" x14ac:dyDescent="0.35">
      <c r="A1179" s="34">
        <v>71</v>
      </c>
      <c r="B1179" s="34" t="s">
        <v>1962</v>
      </c>
      <c r="C1179" s="2" t="s">
        <v>1964</v>
      </c>
      <c r="D1179" s="2" t="s">
        <v>2202</v>
      </c>
      <c r="E1179" s="2" t="s">
        <v>2173</v>
      </c>
      <c r="F1179" s="34" t="s">
        <v>2098</v>
      </c>
      <c r="G1179" s="83" t="s">
        <v>2046</v>
      </c>
      <c r="H1179" s="83" t="s">
        <v>2046</v>
      </c>
      <c r="I1179" s="34">
        <v>71</v>
      </c>
      <c r="J1179" s="34" t="s">
        <v>171</v>
      </c>
      <c r="K1179" s="34" t="s">
        <v>270</v>
      </c>
      <c r="L1179" s="34" t="s">
        <v>158</v>
      </c>
      <c r="M1179" s="34" t="s">
        <v>270</v>
      </c>
      <c r="N1179" s="34" t="s">
        <v>158</v>
      </c>
      <c r="O1179" s="2" t="str">
        <f t="shared" si="60"/>
        <v>('GROUP_ID','RTDATALAB','DNS','PAPER_BOX','DQ','지함간지','지함간지','71','Y','SYSTEM',NOW(),'SYSTEM',NOW()),</v>
      </c>
    </row>
    <row r="1180" spans="1:15" x14ac:dyDescent="0.35">
      <c r="A1180" s="34">
        <v>72</v>
      </c>
      <c r="B1180" s="34" t="s">
        <v>2173</v>
      </c>
      <c r="C1180" s="2" t="s">
        <v>1964</v>
      </c>
      <c r="D1180" s="2" t="s">
        <v>2202</v>
      </c>
      <c r="E1180" s="2" t="s">
        <v>2120</v>
      </c>
      <c r="F1180" s="34">
        <v>1000</v>
      </c>
      <c r="G1180" s="83" t="s">
        <v>2032</v>
      </c>
      <c r="H1180" s="83" t="s">
        <v>2032</v>
      </c>
      <c r="I1180" s="34">
        <v>72</v>
      </c>
      <c r="J1180" s="34" t="s">
        <v>171</v>
      </c>
      <c r="K1180" s="34" t="s">
        <v>270</v>
      </c>
      <c r="L1180" s="34" t="s">
        <v>158</v>
      </c>
      <c r="M1180" s="34" t="s">
        <v>270</v>
      </c>
      <c r="N1180" s="34" t="s">
        <v>158</v>
      </c>
      <c r="O1180" s="2" t="str">
        <f t="shared" si="60"/>
        <v>('PAPER_BOX','RTDATALAB','DNS','DAEGANJI','1000','대간지','대간지','72','Y','SYSTEM',NOW(),'SYSTEM',NOW()),</v>
      </c>
    </row>
    <row r="1181" spans="1:15" x14ac:dyDescent="0.35">
      <c r="A1181" s="34">
        <v>73</v>
      </c>
      <c r="B1181" s="34" t="s">
        <v>2173</v>
      </c>
      <c r="C1181" s="2" t="s">
        <v>1964</v>
      </c>
      <c r="D1181" s="2" t="s">
        <v>2202</v>
      </c>
      <c r="E1181" s="2" t="s">
        <v>2121</v>
      </c>
      <c r="F1181" s="34">
        <v>1100</v>
      </c>
      <c r="G1181" s="83" t="s">
        <v>2033</v>
      </c>
      <c r="H1181" s="83" t="s">
        <v>2033</v>
      </c>
      <c r="I1181" s="34">
        <v>73</v>
      </c>
      <c r="J1181" s="34" t="s">
        <v>171</v>
      </c>
      <c r="K1181" s="34" t="s">
        <v>270</v>
      </c>
      <c r="L1181" s="34" t="s">
        <v>158</v>
      </c>
      <c r="M1181" s="34" t="s">
        <v>270</v>
      </c>
      <c r="N1181" s="34" t="s">
        <v>158</v>
      </c>
      <c r="O1181" s="2" t="str">
        <f t="shared" si="60"/>
        <v>('PAPER_BOX','RTDATALAB','DNS','SOGANJI','1100','소간지','소간지','73','Y','SYSTEM',NOW(),'SYSTEM',NOW()),</v>
      </c>
    </row>
    <row r="1182" spans="1:15" x14ac:dyDescent="0.35">
      <c r="A1182" s="34">
        <v>74</v>
      </c>
      <c r="B1182" s="34" t="s">
        <v>2173</v>
      </c>
      <c r="C1182" s="2" t="s">
        <v>1964</v>
      </c>
      <c r="D1182" s="2" t="s">
        <v>2202</v>
      </c>
      <c r="E1182" s="2" t="s">
        <v>2174</v>
      </c>
      <c r="F1182" s="34">
        <v>1200</v>
      </c>
      <c r="G1182" s="83" t="s">
        <v>2047</v>
      </c>
      <c r="H1182" s="83" t="s">
        <v>2047</v>
      </c>
      <c r="I1182" s="34">
        <v>74</v>
      </c>
      <c r="J1182" s="34" t="s">
        <v>171</v>
      </c>
      <c r="K1182" s="34" t="s">
        <v>270</v>
      </c>
      <c r="L1182" s="34" t="s">
        <v>158</v>
      </c>
      <c r="M1182" s="34" t="s">
        <v>270</v>
      </c>
      <c r="N1182" s="34" t="s">
        <v>158</v>
      </c>
      <c r="O1182" s="2" t="str">
        <f t="shared" si="60"/>
        <v>('PAPER_BOX','RTDATALAB','DNS','DECORATION_STAND','1200','장식대','장식대','74','Y','SYSTEM',NOW(),'SYSTEM',NOW()),</v>
      </c>
    </row>
    <row r="1183" spans="1:15" x14ac:dyDescent="0.35">
      <c r="A1183" s="34">
        <v>75</v>
      </c>
      <c r="B1183" s="34" t="s">
        <v>2173</v>
      </c>
      <c r="C1183" s="2" t="s">
        <v>1964</v>
      </c>
      <c r="D1183" s="2" t="s">
        <v>2202</v>
      </c>
      <c r="E1183" s="2" t="s">
        <v>2123</v>
      </c>
      <c r="F1183" s="34">
        <v>1300</v>
      </c>
      <c r="G1183" s="83" t="s">
        <v>2036</v>
      </c>
      <c r="H1183" s="83" t="s">
        <v>2036</v>
      </c>
      <c r="I1183" s="34">
        <v>75</v>
      </c>
      <c r="J1183" s="34" t="s">
        <v>171</v>
      </c>
      <c r="K1183" s="34" t="s">
        <v>270</v>
      </c>
      <c r="L1183" s="34" t="s">
        <v>158</v>
      </c>
      <c r="M1183" s="34" t="s">
        <v>270</v>
      </c>
      <c r="N1183" s="34" t="s">
        <v>158</v>
      </c>
      <c r="O1183" s="2" t="str">
        <f t="shared" si="60"/>
        <v>('PAPER_BOX','RTDATALAB','DNS','PAD','1300','패드','패드','75','Y','SYSTEM',NOW(),'SYSTEM',NOW()),</v>
      </c>
    </row>
    <row r="1184" spans="1:15" x14ac:dyDescent="0.35">
      <c r="A1184" s="34">
        <v>76</v>
      </c>
      <c r="B1184" s="34" t="s">
        <v>2173</v>
      </c>
      <c r="C1184" s="2" t="s">
        <v>1964</v>
      </c>
      <c r="D1184" s="2" t="s">
        <v>2202</v>
      </c>
      <c r="E1184" s="2" t="s">
        <v>2169</v>
      </c>
      <c r="F1184" s="34">
        <v>1400</v>
      </c>
      <c r="G1184" s="83" t="s">
        <v>2034</v>
      </c>
      <c r="H1184" s="83" t="s">
        <v>2034</v>
      </c>
      <c r="I1184" s="34">
        <v>76</v>
      </c>
      <c r="J1184" s="34" t="s">
        <v>171</v>
      </c>
      <c r="K1184" s="34" t="s">
        <v>270</v>
      </c>
      <c r="L1184" s="34" t="s">
        <v>158</v>
      </c>
      <c r="M1184" s="34" t="s">
        <v>270</v>
      </c>
      <c r="N1184" s="34" t="s">
        <v>158</v>
      </c>
      <c r="O1184" s="2" t="str">
        <f t="shared" si="60"/>
        <v>('PAPER_BOX','RTDATALAB','DNS','HONEY_CELL','1400','허니셀','허니셀','76','Y','SYSTEM',NOW(),'SYSTEM',NOW()),</v>
      </c>
    </row>
    <row r="1185" spans="1:15" x14ac:dyDescent="0.35">
      <c r="A1185" s="34">
        <v>77</v>
      </c>
      <c r="B1185" s="34" t="s">
        <v>2173</v>
      </c>
      <c r="C1185" s="2" t="s">
        <v>1964</v>
      </c>
      <c r="D1185" s="2" t="s">
        <v>2202</v>
      </c>
      <c r="E1185" s="2" t="s">
        <v>2175</v>
      </c>
      <c r="F1185" s="34">
        <v>1500</v>
      </c>
      <c r="G1185" s="83" t="s">
        <v>2048</v>
      </c>
      <c r="H1185" s="83" t="s">
        <v>2048</v>
      </c>
      <c r="I1185" s="34">
        <v>77</v>
      </c>
      <c r="J1185" s="34" t="s">
        <v>171</v>
      </c>
      <c r="K1185" s="34" t="s">
        <v>270</v>
      </c>
      <c r="L1185" s="34" t="s">
        <v>158</v>
      </c>
      <c r="M1185" s="34" t="s">
        <v>270</v>
      </c>
      <c r="N1185" s="34" t="s">
        <v>158</v>
      </c>
      <c r="O1185" s="2" t="str">
        <f t="shared" si="60"/>
        <v>('PAPER_BOX','RTDATALAB','DNS','GIFT_SLIP','1500','선물간지','선물간지','77','Y','SYSTEM',NOW(),'SYSTEM',NOW()),</v>
      </c>
    </row>
    <row r="1186" spans="1:15" x14ac:dyDescent="0.35">
      <c r="A1186" s="34">
        <v>78</v>
      </c>
      <c r="B1186" s="34" t="s">
        <v>1962</v>
      </c>
      <c r="C1186" s="2" t="s">
        <v>1964</v>
      </c>
      <c r="D1186" s="2" t="s">
        <v>2202</v>
      </c>
      <c r="E1186" s="2" t="s">
        <v>2203</v>
      </c>
      <c r="F1186" s="34" t="s">
        <v>2099</v>
      </c>
      <c r="G1186" s="83" t="s">
        <v>1348</v>
      </c>
      <c r="H1186" s="83" t="s">
        <v>1348</v>
      </c>
      <c r="I1186" s="34">
        <v>78</v>
      </c>
      <c r="J1186" s="34" t="s">
        <v>171</v>
      </c>
      <c r="K1186" s="34" t="s">
        <v>270</v>
      </c>
      <c r="L1186" s="34" t="s">
        <v>158</v>
      </c>
      <c r="M1186" s="34" t="s">
        <v>270</v>
      </c>
      <c r="N1186" s="34" t="s">
        <v>158</v>
      </c>
      <c r="O1186" s="2" t="str">
        <f t="shared" si="60"/>
        <v>('GROUP_ID','RTDATALAB','DNS','LABEL','DR','라벨','라벨','78','Y','SYSTEM',NOW(),'SYSTEM',NOW()),</v>
      </c>
    </row>
    <row r="1187" spans="1:15" x14ac:dyDescent="0.35">
      <c r="A1187" s="34">
        <v>79</v>
      </c>
      <c r="B1187" s="34" t="s">
        <v>2127</v>
      </c>
      <c r="C1187" s="2" t="s">
        <v>1964</v>
      </c>
      <c r="D1187" s="2" t="s">
        <v>2202</v>
      </c>
      <c r="E1187" s="2" t="s">
        <v>2127</v>
      </c>
      <c r="F1187" s="34">
        <v>1000</v>
      </c>
      <c r="G1187" s="83" t="s">
        <v>1348</v>
      </c>
      <c r="H1187" s="83" t="s">
        <v>1348</v>
      </c>
      <c r="I1187" s="34">
        <v>79</v>
      </c>
      <c r="J1187" s="34" t="s">
        <v>171</v>
      </c>
      <c r="K1187" s="34" t="s">
        <v>270</v>
      </c>
      <c r="L1187" s="34" t="s">
        <v>158</v>
      </c>
      <c r="M1187" s="34" t="s">
        <v>270</v>
      </c>
      <c r="N1187" s="34" t="s">
        <v>158</v>
      </c>
      <c r="O1187" s="2" t="str">
        <f t="shared" si="60"/>
        <v>('LABEL','RTDATALAB','DNS','LABEL','1000','라벨','라벨','79','Y','SYSTEM',NOW(),'SYSTEM',NOW()),</v>
      </c>
    </row>
    <row r="1188" spans="1:15" x14ac:dyDescent="0.35">
      <c r="A1188" s="34">
        <v>80</v>
      </c>
      <c r="B1188" s="34" t="s">
        <v>2127</v>
      </c>
      <c r="C1188" s="2" t="s">
        <v>1964</v>
      </c>
      <c r="D1188" s="2" t="s">
        <v>2202</v>
      </c>
      <c r="E1188" s="2" t="s">
        <v>2176</v>
      </c>
      <c r="F1188" s="34">
        <v>1100</v>
      </c>
      <c r="G1188" s="83" t="s">
        <v>2049</v>
      </c>
      <c r="H1188" s="83" t="s">
        <v>2049</v>
      </c>
      <c r="I1188" s="34">
        <v>80</v>
      </c>
      <c r="J1188" s="34" t="s">
        <v>171</v>
      </c>
      <c r="K1188" s="34" t="s">
        <v>270</v>
      </c>
      <c r="L1188" s="34" t="s">
        <v>158</v>
      </c>
      <c r="M1188" s="34" t="s">
        <v>270</v>
      </c>
      <c r="N1188" s="34" t="s">
        <v>158</v>
      </c>
      <c r="O1188" s="2" t="str">
        <f t="shared" si="60"/>
        <v>('LABEL','RTDATALAB','DNS','IMNOLD_LABEL','1100','임놀드라벨','임놀드라벨','80','Y','SYSTEM',NOW(),'SYSTEM',NOW()),</v>
      </c>
    </row>
    <row r="1189" spans="1:15" x14ac:dyDescent="0.35">
      <c r="A1189" s="34">
        <v>81</v>
      </c>
      <c r="B1189" s="34" t="s">
        <v>1962</v>
      </c>
      <c r="C1189" s="2" t="s">
        <v>1964</v>
      </c>
      <c r="D1189" s="2" t="s">
        <v>2202</v>
      </c>
      <c r="E1189" s="2" t="s">
        <v>2128</v>
      </c>
      <c r="F1189" s="34" t="s">
        <v>2100</v>
      </c>
      <c r="G1189" s="83" t="s">
        <v>2050</v>
      </c>
      <c r="H1189" s="83" t="s">
        <v>2050</v>
      </c>
      <c r="I1189" s="34">
        <v>81</v>
      </c>
      <c r="J1189" s="34" t="s">
        <v>171</v>
      </c>
      <c r="K1189" s="34" t="s">
        <v>270</v>
      </c>
      <c r="L1189" s="34" t="s">
        <v>158</v>
      </c>
      <c r="M1189" s="34" t="s">
        <v>270</v>
      </c>
      <c r="N1189" s="34" t="s">
        <v>158</v>
      </c>
      <c r="O1189" s="2" t="str">
        <f t="shared" si="60"/>
        <v>('GROUP_ID','RTDATALAB','DNS','STICKER','DS','스티커','스티커','81','Y','SYSTEM',NOW(),'SYSTEM',NOW()),</v>
      </c>
    </row>
    <row r="1190" spans="1:15" x14ac:dyDescent="0.35">
      <c r="A1190" s="34">
        <v>82</v>
      </c>
      <c r="B1190" s="34" t="s">
        <v>2128</v>
      </c>
      <c r="C1190" s="2" t="s">
        <v>1964</v>
      </c>
      <c r="D1190" s="2" t="s">
        <v>2202</v>
      </c>
      <c r="E1190" s="2" t="s">
        <v>2128</v>
      </c>
      <c r="F1190" s="34">
        <v>1000</v>
      </c>
      <c r="G1190" s="83" t="s">
        <v>2050</v>
      </c>
      <c r="H1190" s="83" t="s">
        <v>2050</v>
      </c>
      <c r="I1190" s="34">
        <v>82</v>
      </c>
      <c r="J1190" s="34" t="s">
        <v>171</v>
      </c>
      <c r="K1190" s="34" t="s">
        <v>270</v>
      </c>
      <c r="L1190" s="34" t="s">
        <v>158</v>
      </c>
      <c r="M1190" s="34" t="s">
        <v>270</v>
      </c>
      <c r="N1190" s="34" t="s">
        <v>158</v>
      </c>
      <c r="O1190" s="2" t="str">
        <f t="shared" si="60"/>
        <v>('STICKER','RTDATALAB','DNS','STICKER','1000','스티커','스티커','82','Y','SYSTEM',NOW(),'SYSTEM',NOW()),</v>
      </c>
    </row>
    <row r="1191" spans="1:15" x14ac:dyDescent="0.35">
      <c r="A1191" s="34">
        <v>83</v>
      </c>
      <c r="B1191" s="34" t="s">
        <v>1962</v>
      </c>
      <c r="C1191" s="2" t="s">
        <v>1964</v>
      </c>
      <c r="D1191" s="2" t="s">
        <v>2202</v>
      </c>
      <c r="E1191" s="2" t="s">
        <v>2129</v>
      </c>
      <c r="F1191" s="34" t="s">
        <v>2101</v>
      </c>
      <c r="G1191" s="83" t="s">
        <v>2051</v>
      </c>
      <c r="H1191" s="83" t="s">
        <v>2051</v>
      </c>
      <c r="I1191" s="34">
        <v>83</v>
      </c>
      <c r="J1191" s="34" t="s">
        <v>171</v>
      </c>
      <c r="K1191" s="34" t="s">
        <v>270</v>
      </c>
      <c r="L1191" s="34" t="s">
        <v>158</v>
      </c>
      <c r="M1191" s="34" t="s">
        <v>270</v>
      </c>
      <c r="N1191" s="34" t="s">
        <v>158</v>
      </c>
      <c r="O1191" s="2" t="str">
        <f t="shared" si="60"/>
        <v>('GROUP_ID','RTDATALAB','DNS','BELT','DT','지대','지대','83','Y','SYSTEM',NOW(),'SYSTEM',NOW()),</v>
      </c>
    </row>
    <row r="1192" spans="1:15" x14ac:dyDescent="0.35">
      <c r="A1192" s="34">
        <v>84</v>
      </c>
      <c r="B1192" s="34" t="s">
        <v>2129</v>
      </c>
      <c r="C1192" s="2" t="s">
        <v>1964</v>
      </c>
      <c r="D1192" s="2" t="s">
        <v>2202</v>
      </c>
      <c r="E1192" s="2" t="s">
        <v>2177</v>
      </c>
      <c r="F1192" s="34">
        <v>1000</v>
      </c>
      <c r="G1192" s="83" t="s">
        <v>2052</v>
      </c>
      <c r="H1192" s="83" t="s">
        <v>2052</v>
      </c>
      <c r="I1192" s="34">
        <v>84</v>
      </c>
      <c r="J1192" s="34" t="s">
        <v>171</v>
      </c>
      <c r="K1192" s="34" t="s">
        <v>270</v>
      </c>
      <c r="L1192" s="34" t="s">
        <v>158</v>
      </c>
      <c r="M1192" s="34" t="s">
        <v>270</v>
      </c>
      <c r="N1192" s="34" t="s">
        <v>158</v>
      </c>
      <c r="O1192" s="2" t="str">
        <f t="shared" si="60"/>
        <v>('BELT','RTDATALAB','DNS','SEWING_MACHINE_ZONE','1000','미싱지대','미싱지대','84','Y','SYSTEM',NOW(),'SYSTEM',NOW()),</v>
      </c>
    </row>
    <row r="1193" spans="1:15" x14ac:dyDescent="0.35">
      <c r="A1193" s="34">
        <v>85</v>
      </c>
      <c r="B1193" s="34" t="s">
        <v>2129</v>
      </c>
      <c r="C1193" s="2" t="s">
        <v>1964</v>
      </c>
      <c r="D1193" s="2" t="s">
        <v>2202</v>
      </c>
      <c r="E1193" s="2" t="s">
        <v>2178</v>
      </c>
      <c r="F1193" s="34">
        <v>1100</v>
      </c>
      <c r="G1193" s="83" t="s">
        <v>2053</v>
      </c>
      <c r="H1193" s="83" t="s">
        <v>2053</v>
      </c>
      <c r="I1193" s="34">
        <v>85</v>
      </c>
      <c r="J1193" s="34" t="s">
        <v>171</v>
      </c>
      <c r="K1193" s="34" t="s">
        <v>270</v>
      </c>
      <c r="L1193" s="34" t="s">
        <v>158</v>
      </c>
      <c r="M1193" s="34" t="s">
        <v>270</v>
      </c>
      <c r="N1193" s="34" t="s">
        <v>158</v>
      </c>
      <c r="O1193" s="2" t="str">
        <f t="shared" si="60"/>
        <v>('BELT','RTDATALAB','DNS','PUNCH_ZONE','1100','펀치지대','펀치지대','85','Y','SYSTEM',NOW(),'SYSTEM',NOW()),</v>
      </c>
    </row>
    <row r="1194" spans="1:15" x14ac:dyDescent="0.35">
      <c r="A1194" s="34">
        <v>86</v>
      </c>
      <c r="B1194" s="34" t="s">
        <v>2129</v>
      </c>
      <c r="C1194" s="2" t="s">
        <v>1964</v>
      </c>
      <c r="D1194" s="2" t="s">
        <v>2202</v>
      </c>
      <c r="E1194" s="2" t="s">
        <v>2179</v>
      </c>
      <c r="F1194" s="34">
        <v>1200</v>
      </c>
      <c r="G1194" s="83" t="s">
        <v>2054</v>
      </c>
      <c r="H1194" s="83" t="s">
        <v>2054</v>
      </c>
      <c r="I1194" s="34">
        <v>86</v>
      </c>
      <c r="J1194" s="34" t="s">
        <v>171</v>
      </c>
      <c r="K1194" s="34" t="s">
        <v>270</v>
      </c>
      <c r="L1194" s="34" t="s">
        <v>158</v>
      </c>
      <c r="M1194" s="34" t="s">
        <v>270</v>
      </c>
      <c r="N1194" s="34" t="s">
        <v>158</v>
      </c>
      <c r="O1194" s="2" t="str">
        <f t="shared" si="60"/>
        <v>('BELT','RTDATALAB','DNS','EASY_OPEN_ZONE','1200','이지오픈지대','이지오픈지대','86','Y','SYSTEM',NOW(),'SYSTEM',NOW()),</v>
      </c>
    </row>
    <row r="1195" spans="1:15" x14ac:dyDescent="0.35">
      <c r="A1195" s="34">
        <v>87</v>
      </c>
      <c r="B1195" s="34" t="s">
        <v>2129</v>
      </c>
      <c r="C1195" s="2" t="s">
        <v>1964</v>
      </c>
      <c r="D1195" s="2" t="s">
        <v>2202</v>
      </c>
      <c r="E1195" s="2" t="s">
        <v>2130</v>
      </c>
      <c r="F1195" s="34">
        <v>1300</v>
      </c>
      <c r="G1195" s="83" t="s">
        <v>2055</v>
      </c>
      <c r="H1195" s="83" t="s">
        <v>2055</v>
      </c>
      <c r="I1195" s="34">
        <v>87</v>
      </c>
      <c r="J1195" s="34" t="s">
        <v>171</v>
      </c>
      <c r="K1195" s="34" t="s">
        <v>270</v>
      </c>
      <c r="L1195" s="34" t="s">
        <v>158</v>
      </c>
      <c r="M1195" s="34" t="s">
        <v>270</v>
      </c>
      <c r="N1195" s="34" t="s">
        <v>158</v>
      </c>
      <c r="O1195" s="2" t="str">
        <f t="shared" si="60"/>
        <v>('BELT','RTDATALAB','DNS','ETC','1300','기타','기타','87','Y','SYSTEM',NOW(),'SYSTEM',NOW()),</v>
      </c>
    </row>
    <row r="1196" spans="1:15" x14ac:dyDescent="0.35">
      <c r="A1196" s="34">
        <v>88</v>
      </c>
      <c r="B1196" s="34" t="s">
        <v>1962</v>
      </c>
      <c r="C1196" s="2" t="s">
        <v>1964</v>
      </c>
      <c r="D1196" s="2" t="s">
        <v>2202</v>
      </c>
      <c r="E1196" s="2" t="s">
        <v>2201</v>
      </c>
      <c r="F1196" s="34" t="s">
        <v>2102</v>
      </c>
      <c r="G1196" s="83" t="s">
        <v>2056</v>
      </c>
      <c r="H1196" s="83" t="s">
        <v>2056</v>
      </c>
      <c r="I1196" s="34">
        <v>88</v>
      </c>
      <c r="J1196" s="34" t="s">
        <v>171</v>
      </c>
      <c r="K1196" s="34" t="s">
        <v>270</v>
      </c>
      <c r="L1196" s="34" t="s">
        <v>158</v>
      </c>
      <c r="M1196" s="34" t="s">
        <v>270</v>
      </c>
      <c r="N1196" s="34" t="s">
        <v>158</v>
      </c>
      <c r="O1196" s="2" t="str">
        <f t="shared" si="60"/>
        <v>('GROUP_ID','RTDATALAB','DNS','KB_PURCHASE_TOTAL','DU','KB(구매집계)','KB(구매집계)','88','Y','SYSTEM',NOW(),'SYSTEM',NOW()),</v>
      </c>
    </row>
    <row r="1197" spans="1:15" x14ac:dyDescent="0.35">
      <c r="A1197" s="34">
        <v>89</v>
      </c>
      <c r="B1197" s="34" t="s">
        <v>2201</v>
      </c>
      <c r="C1197" s="2" t="s">
        <v>1964</v>
      </c>
      <c r="D1197" s="2" t="s">
        <v>2202</v>
      </c>
      <c r="E1197" s="2" t="s">
        <v>2180</v>
      </c>
      <c r="F1197" s="34">
        <v>1000</v>
      </c>
      <c r="G1197" s="83" t="s">
        <v>2057</v>
      </c>
      <c r="H1197" s="83" t="s">
        <v>2057</v>
      </c>
      <c r="I1197" s="34">
        <v>89</v>
      </c>
      <c r="J1197" s="34" t="s">
        <v>171</v>
      </c>
      <c r="K1197" s="34" t="s">
        <v>270</v>
      </c>
      <c r="L1197" s="34" t="s">
        <v>158</v>
      </c>
      <c r="M1197" s="34" t="s">
        <v>270</v>
      </c>
      <c r="N1197" s="34" t="s">
        <v>158</v>
      </c>
      <c r="O1197" s="2" t="str">
        <f t="shared" si="60"/>
        <v>('KB_PURCHASE_TOTAL','RTDATALAB','DNS','HWANG_KP','1000','황KP','황KP','89','Y','SYSTEM',NOW(),'SYSTEM',NOW()),</v>
      </c>
    </row>
    <row r="1198" spans="1:15" x14ac:dyDescent="0.35">
      <c r="A1198" s="34">
        <v>90</v>
      </c>
      <c r="B1198" s="34" t="s">
        <v>2201</v>
      </c>
      <c r="C1198" s="2" t="s">
        <v>1964</v>
      </c>
      <c r="D1198" s="2" t="s">
        <v>2202</v>
      </c>
      <c r="E1198" s="2" t="s">
        <v>2181</v>
      </c>
      <c r="F1198" s="34">
        <v>1100</v>
      </c>
      <c r="G1198" s="83" t="s">
        <v>2058</v>
      </c>
      <c r="H1198" s="83" t="s">
        <v>2058</v>
      </c>
      <c r="I1198" s="34">
        <v>90</v>
      </c>
      <c r="J1198" s="34" t="s">
        <v>171</v>
      </c>
      <c r="K1198" s="34" t="s">
        <v>270</v>
      </c>
      <c r="L1198" s="34" t="s">
        <v>158</v>
      </c>
      <c r="M1198" s="34" t="s">
        <v>270</v>
      </c>
      <c r="N1198" s="34" t="s">
        <v>158</v>
      </c>
      <c r="O1198" s="2" t="str">
        <f t="shared" si="60"/>
        <v>('KB_PURCHASE_TOTAL','RTDATALAB','DNS','HUNDRED_KP','1100','백KP','백KP','90','Y','SYSTEM',NOW(),'SYSTEM',NOW()),</v>
      </c>
    </row>
    <row r="1199" spans="1:15" x14ac:dyDescent="0.35">
      <c r="A1199" s="34">
        <v>91</v>
      </c>
      <c r="B1199" s="34" t="s">
        <v>2201</v>
      </c>
      <c r="C1199" s="2" t="s">
        <v>1964</v>
      </c>
      <c r="D1199" s="2" t="s">
        <v>2202</v>
      </c>
      <c r="E1199" s="2" t="s">
        <v>2059</v>
      </c>
      <c r="F1199" s="34">
        <v>1200</v>
      </c>
      <c r="G1199" s="83" t="s">
        <v>2059</v>
      </c>
      <c r="H1199" s="83" t="s">
        <v>2059</v>
      </c>
      <c r="I1199" s="34">
        <v>91</v>
      </c>
      <c r="J1199" s="34" t="s">
        <v>171</v>
      </c>
      <c r="K1199" s="34" t="s">
        <v>270</v>
      </c>
      <c r="L1199" s="34" t="s">
        <v>158</v>
      </c>
      <c r="M1199" s="34" t="s">
        <v>270</v>
      </c>
      <c r="N1199" s="34" t="s">
        <v>158</v>
      </c>
      <c r="O1199" s="2" t="str">
        <f t="shared" si="60"/>
        <v>('KB_PURCHASE_TOTAL','RTDATALAB','DNS','ALLKP','1200','ALLKP','ALLKP','91','Y','SYSTEM',NOW(),'SYSTEM',NOW()),</v>
      </c>
    </row>
    <row r="1200" spans="1:15" x14ac:dyDescent="0.35">
      <c r="A1200" s="34">
        <v>92</v>
      </c>
      <c r="B1200" s="34" t="s">
        <v>2201</v>
      </c>
      <c r="C1200" s="2" t="s">
        <v>1964</v>
      </c>
      <c r="D1200" s="2" t="s">
        <v>2202</v>
      </c>
      <c r="E1200" s="2" t="s">
        <v>2182</v>
      </c>
      <c r="F1200" s="34">
        <v>1300</v>
      </c>
      <c r="G1200" s="83" t="s">
        <v>2060</v>
      </c>
      <c r="H1200" s="83" t="s">
        <v>2060</v>
      </c>
      <c r="I1200" s="34">
        <v>92</v>
      </c>
      <c r="J1200" s="34" t="s">
        <v>171</v>
      </c>
      <c r="K1200" s="34" t="s">
        <v>270</v>
      </c>
      <c r="L1200" s="34" t="s">
        <v>158</v>
      </c>
      <c r="M1200" s="34" t="s">
        <v>270</v>
      </c>
      <c r="N1200" s="34" t="s">
        <v>158</v>
      </c>
      <c r="O1200" s="2" t="str">
        <f t="shared" si="60"/>
        <v>('KB_PURCHASE_TOTAL','RTDATALAB','DNS','IMPORTED_PAPER','1300','수입지','수입지','92','Y','SYSTEM',NOW(),'SYSTEM',NOW()),</v>
      </c>
    </row>
    <row r="1201" spans="1:15" x14ac:dyDescent="0.35">
      <c r="A1201" s="34">
        <v>93</v>
      </c>
      <c r="B1201" s="34" t="s">
        <v>1962</v>
      </c>
      <c r="C1201" s="2" t="s">
        <v>1964</v>
      </c>
      <c r="D1201" s="2" t="s">
        <v>2202</v>
      </c>
      <c r="E1201" s="2" t="s">
        <v>2183</v>
      </c>
      <c r="F1201" s="34" t="s">
        <v>2103</v>
      </c>
      <c r="G1201" s="83" t="s">
        <v>2061</v>
      </c>
      <c r="H1201" s="83" t="s">
        <v>2061</v>
      </c>
      <c r="I1201" s="34">
        <v>93</v>
      </c>
      <c r="J1201" s="34" t="s">
        <v>171</v>
      </c>
      <c r="K1201" s="34" t="s">
        <v>270</v>
      </c>
      <c r="L1201" s="34" t="s">
        <v>158</v>
      </c>
      <c r="M1201" s="34" t="s">
        <v>270</v>
      </c>
      <c r="N1201" s="34" t="s">
        <v>158</v>
      </c>
      <c r="O1201" s="2" t="str">
        <f t="shared" si="60"/>
        <v>('GROUP_ID','RTDATALAB','DNS','PROCESSING_PLACE','DV','가공지','가공지','93','Y','SYSTEM',NOW(),'SYSTEM',NOW()),</v>
      </c>
    </row>
    <row r="1202" spans="1:15" x14ac:dyDescent="0.35">
      <c r="A1202" s="34">
        <v>94</v>
      </c>
      <c r="B1202" s="34" t="s">
        <v>2183</v>
      </c>
      <c r="C1202" s="2" t="s">
        <v>1964</v>
      </c>
      <c r="D1202" s="2" t="s">
        <v>2202</v>
      </c>
      <c r="E1202" s="2" t="s">
        <v>2131</v>
      </c>
      <c r="F1202" s="34">
        <v>1000</v>
      </c>
      <c r="G1202" s="83" t="s">
        <v>2062</v>
      </c>
      <c r="H1202" s="83" t="s">
        <v>2062</v>
      </c>
      <c r="I1202" s="34">
        <v>94</v>
      </c>
      <c r="J1202" s="34" t="s">
        <v>171</v>
      </c>
      <c r="K1202" s="34" t="s">
        <v>270</v>
      </c>
      <c r="L1202" s="34" t="s">
        <v>158</v>
      </c>
      <c r="M1202" s="34" t="s">
        <v>270</v>
      </c>
      <c r="N1202" s="34" t="s">
        <v>158</v>
      </c>
      <c r="O1202" s="2" t="str">
        <f t="shared" si="60"/>
        <v>('PROCESSING_PLACE','RTDATALAB','DNS','ILMAEJI','1000','일매지','일매지','94','Y','SYSTEM',NOW(),'SYSTEM',NOW()),</v>
      </c>
    </row>
    <row r="1203" spans="1:15" x14ac:dyDescent="0.35">
      <c r="A1203" s="34">
        <v>95</v>
      </c>
      <c r="B1203" s="34" t="s">
        <v>2183</v>
      </c>
      <c r="C1203" s="2" t="s">
        <v>1964</v>
      </c>
      <c r="D1203" s="2" t="s">
        <v>2202</v>
      </c>
      <c r="E1203" s="2" t="s">
        <v>2184</v>
      </c>
      <c r="F1203" s="34">
        <v>1100</v>
      </c>
      <c r="G1203" s="83" t="s">
        <v>2063</v>
      </c>
      <c r="H1203" s="83" t="s">
        <v>2063</v>
      </c>
      <c r="I1203" s="34">
        <v>95</v>
      </c>
      <c r="J1203" s="34" t="s">
        <v>171</v>
      </c>
      <c r="K1203" s="34" t="s">
        <v>270</v>
      </c>
      <c r="L1203" s="34" t="s">
        <v>158</v>
      </c>
      <c r="M1203" s="34" t="s">
        <v>270</v>
      </c>
      <c r="N1203" s="34" t="s">
        <v>158</v>
      </c>
      <c r="O1203" s="2" t="str">
        <f t="shared" si="60"/>
        <v>('PROCESSING_PLACE','RTDATALAB','DNS','WRAP_PAPER','1100','Wrap지','Wrap지','95','Y','SYSTEM',NOW(),'SYSTEM',NOW()),</v>
      </c>
    </row>
    <row r="1204" spans="1:15" x14ac:dyDescent="0.35">
      <c r="A1204" s="34">
        <v>96</v>
      </c>
      <c r="B1204" s="34" t="s">
        <v>1962</v>
      </c>
      <c r="C1204" s="2" t="s">
        <v>1964</v>
      </c>
      <c r="D1204" s="2" t="s">
        <v>2202</v>
      </c>
      <c r="E1204" s="2" t="s">
        <v>2132</v>
      </c>
      <c r="F1204" s="34" t="s">
        <v>2104</v>
      </c>
      <c r="G1204" s="83" t="s">
        <v>2064</v>
      </c>
      <c r="H1204" s="83" t="s">
        <v>2064</v>
      </c>
      <c r="I1204" s="34">
        <v>96</v>
      </c>
      <c r="J1204" s="34" t="s">
        <v>171</v>
      </c>
      <c r="K1204" s="34" t="s">
        <v>270</v>
      </c>
      <c r="L1204" s="34" t="s">
        <v>158</v>
      </c>
      <c r="M1204" s="34" t="s">
        <v>270</v>
      </c>
      <c r="N1204" s="34" t="s">
        <v>158</v>
      </c>
      <c r="O1204" s="2" t="str">
        <f t="shared" si="60"/>
        <v>('GROUP_ID','RTDATALAB','DNS','HUNDRED','DW','백','백','96','Y','SYSTEM',NOW(),'SYSTEM',NOW()),</v>
      </c>
    </row>
    <row r="1205" spans="1:15" x14ac:dyDescent="0.35">
      <c r="A1205" s="34">
        <v>97</v>
      </c>
      <c r="B1205" s="34" t="s">
        <v>2132</v>
      </c>
      <c r="C1205" s="2" t="s">
        <v>1964</v>
      </c>
      <c r="D1205" s="2" t="s">
        <v>2202</v>
      </c>
      <c r="E1205" s="2" t="s">
        <v>2185</v>
      </c>
      <c r="F1205" s="34">
        <v>1000</v>
      </c>
      <c r="G1205" s="83" t="s">
        <v>2065</v>
      </c>
      <c r="H1205" s="83" t="s">
        <v>2065</v>
      </c>
      <c r="I1205" s="34">
        <v>97</v>
      </c>
      <c r="J1205" s="34" t="s">
        <v>171</v>
      </c>
      <c r="K1205" s="34" t="s">
        <v>270</v>
      </c>
      <c r="L1205" s="34" t="s">
        <v>158</v>
      </c>
      <c r="M1205" s="34" t="s">
        <v>270</v>
      </c>
      <c r="N1205" s="34" t="s">
        <v>158</v>
      </c>
      <c r="O1205" s="2" t="str">
        <f t="shared" si="60"/>
        <v>('HUNDRED','RTDATALAB','DNS','SHOPPING_BAG','1000','쇼핑백','쇼핑백','97','Y','SYSTEM',NOW(),'SYSTEM',NOW()),</v>
      </c>
    </row>
    <row r="1206" spans="1:15" x14ac:dyDescent="0.35">
      <c r="A1206" s="34">
        <v>98</v>
      </c>
      <c r="B1206" s="34" t="s">
        <v>2132</v>
      </c>
      <c r="C1206" s="2" t="s">
        <v>1964</v>
      </c>
      <c r="D1206" s="2" t="s">
        <v>2202</v>
      </c>
      <c r="E1206" s="2" t="s">
        <v>2186</v>
      </c>
      <c r="F1206" s="34">
        <v>1100</v>
      </c>
      <c r="G1206" s="83" t="s">
        <v>2066</v>
      </c>
      <c r="H1206" s="83" t="s">
        <v>2066</v>
      </c>
      <c r="I1206" s="34">
        <v>98</v>
      </c>
      <c r="J1206" s="34" t="s">
        <v>171</v>
      </c>
      <c r="K1206" s="34" t="s">
        <v>270</v>
      </c>
      <c r="L1206" s="34" t="s">
        <v>158</v>
      </c>
      <c r="M1206" s="34" t="s">
        <v>270</v>
      </c>
      <c r="N1206" s="34" t="s">
        <v>158</v>
      </c>
      <c r="O1206" s="2" t="str">
        <f t="shared" si="60"/>
        <v>('HUNDRED','RTDATALAB','DNS','GIFT_SHOPPING_BAG','1100','선물쇼핑백','선물쇼핑백','98','Y','SYSTEM',NOW(),'SYSTEM',NOW()),</v>
      </c>
    </row>
    <row r="1207" spans="1:15" x14ac:dyDescent="0.35">
      <c r="A1207" s="34">
        <v>99</v>
      </c>
      <c r="B1207" s="34" t="s">
        <v>2132</v>
      </c>
      <c r="C1207" s="2" t="s">
        <v>1964</v>
      </c>
      <c r="D1207" s="2" t="s">
        <v>2202</v>
      </c>
      <c r="E1207" s="2" t="s">
        <v>2187</v>
      </c>
      <c r="F1207" s="34">
        <v>1200</v>
      </c>
      <c r="G1207" s="83" t="s">
        <v>2067</v>
      </c>
      <c r="H1207" s="83" t="s">
        <v>2067</v>
      </c>
      <c r="I1207" s="34">
        <v>99</v>
      </c>
      <c r="J1207" s="34" t="s">
        <v>171</v>
      </c>
      <c r="K1207" s="34" t="s">
        <v>270</v>
      </c>
      <c r="L1207" s="34" t="s">
        <v>158</v>
      </c>
      <c r="M1207" s="34" t="s">
        <v>270</v>
      </c>
      <c r="N1207" s="34" t="s">
        <v>158</v>
      </c>
      <c r="O1207" s="2" t="str">
        <f t="shared" si="60"/>
        <v>('HUNDRED','RTDATALAB','DNS','NON-WOVEN_BAG','1200','부직포백','부직포백','99','Y','SYSTEM',NOW(),'SYSTEM',NOW()),</v>
      </c>
    </row>
    <row r="1208" spans="1:15" x14ac:dyDescent="0.35">
      <c r="A1208" s="34">
        <v>100</v>
      </c>
      <c r="B1208" s="34" t="s">
        <v>2132</v>
      </c>
      <c r="C1208" s="2" t="s">
        <v>1964</v>
      </c>
      <c r="D1208" s="2" t="s">
        <v>2202</v>
      </c>
      <c r="E1208" s="2" t="s">
        <v>2188</v>
      </c>
      <c r="F1208" s="34">
        <v>1300</v>
      </c>
      <c r="G1208" s="83" t="s">
        <v>2068</v>
      </c>
      <c r="H1208" s="83" t="s">
        <v>2068</v>
      </c>
      <c r="I1208" s="34">
        <v>100</v>
      </c>
      <c r="J1208" s="34" t="s">
        <v>171</v>
      </c>
      <c r="K1208" s="34" t="s">
        <v>270</v>
      </c>
      <c r="L1208" s="34" t="s">
        <v>158</v>
      </c>
      <c r="M1208" s="34" t="s">
        <v>270</v>
      </c>
      <c r="N1208" s="34" t="s">
        <v>158</v>
      </c>
      <c r="O1208" s="2" t="str">
        <f t="shared" si="60"/>
        <v>('HUNDRED','RTDATALAB','DNS','CONTAINER_BAG','1300','컨테이너백','컨테이너백','100','Y','SYSTEM',NOW(),'SYSTEM',NOW()),</v>
      </c>
    </row>
    <row r="1209" spans="1:15" x14ac:dyDescent="0.35">
      <c r="A1209" s="34">
        <v>101</v>
      </c>
      <c r="B1209" s="34" t="s">
        <v>2132</v>
      </c>
      <c r="C1209" s="2" t="s">
        <v>1964</v>
      </c>
      <c r="D1209" s="2" t="s">
        <v>2202</v>
      </c>
      <c r="E1209" s="2" t="s">
        <v>2189</v>
      </c>
      <c r="F1209" s="34">
        <v>1400</v>
      </c>
      <c r="G1209" s="83" t="s">
        <v>2069</v>
      </c>
      <c r="H1209" s="83" t="s">
        <v>2069</v>
      </c>
      <c r="I1209" s="34">
        <v>101</v>
      </c>
      <c r="J1209" s="34" t="s">
        <v>171</v>
      </c>
      <c r="K1209" s="34" t="s">
        <v>270</v>
      </c>
      <c r="L1209" s="34" t="s">
        <v>158</v>
      </c>
      <c r="M1209" s="34" t="s">
        <v>270</v>
      </c>
      <c r="N1209" s="34" t="s">
        <v>158</v>
      </c>
      <c r="O1209" s="2" t="str">
        <f t="shared" si="60"/>
        <v>('HUNDRED','RTDATALAB','DNS','BUNDLE_BAG','1400','번들백','번들백','101','Y','SYSTEM',NOW(),'SYSTEM',NOW()),</v>
      </c>
    </row>
    <row r="1210" spans="1:15" x14ac:dyDescent="0.35">
      <c r="A1210" s="34">
        <v>102</v>
      </c>
      <c r="B1210" s="34" t="s">
        <v>2132</v>
      </c>
      <c r="C1210" s="2" t="s">
        <v>1964</v>
      </c>
      <c r="D1210" s="2" t="s">
        <v>2202</v>
      </c>
      <c r="E1210" s="2" t="s">
        <v>2190</v>
      </c>
      <c r="F1210" s="34">
        <v>9900</v>
      </c>
      <c r="G1210" s="83" t="s">
        <v>2070</v>
      </c>
      <c r="H1210" s="83" t="s">
        <v>2070</v>
      </c>
      <c r="I1210" s="34">
        <v>102</v>
      </c>
      <c r="J1210" s="34" t="s">
        <v>171</v>
      </c>
      <c r="K1210" s="34" t="s">
        <v>270</v>
      </c>
      <c r="L1210" s="34" t="s">
        <v>158</v>
      </c>
      <c r="M1210" s="34" t="s">
        <v>270</v>
      </c>
      <c r="N1210" s="34" t="s">
        <v>158</v>
      </c>
      <c r="O1210" s="2" t="str">
        <f t="shared" si="60"/>
        <v>('HUNDRED','RTDATALAB','DNS','GUITAR_BAG','9900','기타백','기타백','102','Y','SYSTEM',NOW(),'SYSTEM',NOW()),</v>
      </c>
    </row>
    <row r="1211" spans="1:15" x14ac:dyDescent="0.35">
      <c r="A1211" s="34">
        <v>103</v>
      </c>
      <c r="B1211" s="34" t="s">
        <v>1962</v>
      </c>
      <c r="C1211" s="2" t="s">
        <v>1964</v>
      </c>
      <c r="D1211" s="2" t="s">
        <v>2202</v>
      </c>
      <c r="E1211" s="2" t="s">
        <v>2130</v>
      </c>
      <c r="F1211" s="34" t="s">
        <v>2105</v>
      </c>
      <c r="G1211" s="83" t="s">
        <v>2055</v>
      </c>
      <c r="H1211" s="83" t="s">
        <v>2055</v>
      </c>
      <c r="I1211" s="34">
        <v>103</v>
      </c>
      <c r="J1211" s="34" t="s">
        <v>171</v>
      </c>
      <c r="K1211" s="34" t="s">
        <v>270</v>
      </c>
      <c r="L1211" s="34" t="s">
        <v>158</v>
      </c>
      <c r="M1211" s="34" t="s">
        <v>270</v>
      </c>
      <c r="N1211" s="34" t="s">
        <v>158</v>
      </c>
      <c r="O1211" s="2" t="str">
        <f t="shared" si="60"/>
        <v>('GROUP_ID','RTDATALAB','DNS','ETC','DZ','기타','기타','103','Y','SYSTEM',NOW(),'SYSTEM',NOW()),</v>
      </c>
    </row>
    <row r="1212" spans="1:15" x14ac:dyDescent="0.35">
      <c r="A1212" s="34">
        <v>104</v>
      </c>
      <c r="B1212" s="34" t="s">
        <v>2130</v>
      </c>
      <c r="C1212" s="2" t="s">
        <v>1964</v>
      </c>
      <c r="D1212" s="2" t="s">
        <v>2202</v>
      </c>
      <c r="E1212" s="2" t="s">
        <v>2133</v>
      </c>
      <c r="F1212" s="34">
        <v>1000</v>
      </c>
      <c r="G1212" s="83" t="s">
        <v>2071</v>
      </c>
      <c r="H1212" s="83" t="s">
        <v>2071</v>
      </c>
      <c r="I1212" s="34">
        <v>104</v>
      </c>
      <c r="J1212" s="34" t="s">
        <v>171</v>
      </c>
      <c r="K1212" s="34" t="s">
        <v>270</v>
      </c>
      <c r="L1212" s="34" t="s">
        <v>158</v>
      </c>
      <c r="M1212" s="34" t="s">
        <v>270</v>
      </c>
      <c r="N1212" s="34" t="s">
        <v>158</v>
      </c>
      <c r="O1212" s="2" t="str">
        <f t="shared" si="60"/>
        <v>('ETC','RTDATALAB','DNS','PACKING','1000','패킹','패킹','104','Y','SYSTEM',NOW(),'SYSTEM',NOW()),</v>
      </c>
    </row>
    <row r="1213" spans="1:15" x14ac:dyDescent="0.35">
      <c r="A1213" s="34">
        <v>105</v>
      </c>
      <c r="B1213" s="34" t="s">
        <v>2130</v>
      </c>
      <c r="C1213" s="2" t="s">
        <v>1964</v>
      </c>
      <c r="D1213" s="2" t="s">
        <v>2202</v>
      </c>
      <c r="E1213" s="2" t="s">
        <v>2191</v>
      </c>
      <c r="F1213" s="34">
        <v>1100</v>
      </c>
      <c r="G1213" s="83" t="s">
        <v>2072</v>
      </c>
      <c r="H1213" s="83" t="s">
        <v>2072</v>
      </c>
      <c r="I1213" s="34">
        <v>105</v>
      </c>
      <c r="J1213" s="34" t="s">
        <v>171</v>
      </c>
      <c r="K1213" s="34" t="s">
        <v>270</v>
      </c>
      <c r="L1213" s="34" t="s">
        <v>158</v>
      </c>
      <c r="M1213" s="34" t="s">
        <v>270</v>
      </c>
      <c r="N1213" s="34" t="s">
        <v>158</v>
      </c>
      <c r="O1213" s="2" t="str">
        <f t="shared" si="60"/>
        <v>('ETC','RTDATALAB','DNS','NON-WOVEN_FABRIC','1100','부직포천','부직포천','105','Y','SYSTEM',NOW(),'SYSTEM',NOW()),</v>
      </c>
    </row>
    <row r="1214" spans="1:15" x14ac:dyDescent="0.35">
      <c r="A1214" s="34">
        <v>106</v>
      </c>
      <c r="B1214" s="34" t="s">
        <v>2130</v>
      </c>
      <c r="C1214" s="2" t="s">
        <v>1964</v>
      </c>
      <c r="D1214" s="2" t="s">
        <v>2202</v>
      </c>
      <c r="E1214" s="2" t="s">
        <v>2192</v>
      </c>
      <c r="F1214" s="34">
        <v>1200</v>
      </c>
      <c r="G1214" s="83" t="s">
        <v>2073</v>
      </c>
      <c r="H1214" s="83" t="s">
        <v>2073</v>
      </c>
      <c r="I1214" s="34">
        <v>106</v>
      </c>
      <c r="J1214" s="34" t="s">
        <v>171</v>
      </c>
      <c r="K1214" s="34" t="s">
        <v>270</v>
      </c>
      <c r="L1214" s="34" t="s">
        <v>158</v>
      </c>
      <c r="M1214" s="34" t="s">
        <v>270</v>
      </c>
      <c r="N1214" s="34" t="s">
        <v>158</v>
      </c>
      <c r="O1214" s="2" t="str">
        <f t="shared" si="60"/>
        <v>('ETC','RTDATALAB','DNS','PLASTIC_BOX','1200','플라스틱박스','플라스틱박스','106','Y','SYSTEM',NOW(),'SYSTEM',NOW()),</v>
      </c>
    </row>
    <row r="1215" spans="1:15" x14ac:dyDescent="0.35">
      <c r="A1215" s="34">
        <v>107</v>
      </c>
      <c r="B1215" s="34" t="s">
        <v>2130</v>
      </c>
      <c r="C1215" s="2" t="s">
        <v>1964</v>
      </c>
      <c r="D1215" s="2" t="s">
        <v>2202</v>
      </c>
      <c r="E1215" s="2" t="s">
        <v>2193</v>
      </c>
      <c r="F1215" s="34">
        <v>1300</v>
      </c>
      <c r="G1215" s="83" t="s">
        <v>2074</v>
      </c>
      <c r="H1215" s="83" t="s">
        <v>2074</v>
      </c>
      <c r="I1215" s="34">
        <v>107</v>
      </c>
      <c r="J1215" s="34" t="s">
        <v>171</v>
      </c>
      <c r="K1215" s="34" t="s">
        <v>270</v>
      </c>
      <c r="L1215" s="34" t="s">
        <v>158</v>
      </c>
      <c r="M1215" s="34" t="s">
        <v>270</v>
      </c>
      <c r="N1215" s="34" t="s">
        <v>158</v>
      </c>
      <c r="O1215" s="2" t="str">
        <f t="shared" si="60"/>
        <v>('ETC','RTDATALAB','DNS','SPIROPOLE_BOX','1300','스피로폴박스','스피로폴박스','107','Y','SYSTEM',NOW(),'SYSTEM',NOW()),</v>
      </c>
    </row>
    <row r="1216" spans="1:15" x14ac:dyDescent="0.35">
      <c r="A1216" s="34">
        <v>108</v>
      </c>
      <c r="B1216" s="34" t="s">
        <v>2130</v>
      </c>
      <c r="C1216" s="2" t="s">
        <v>1964</v>
      </c>
      <c r="D1216" s="2" t="s">
        <v>2202</v>
      </c>
      <c r="E1216" s="2" t="s">
        <v>2194</v>
      </c>
      <c r="F1216" s="34">
        <v>1400</v>
      </c>
      <c r="G1216" s="83" t="s">
        <v>2075</v>
      </c>
      <c r="H1216" s="83" t="s">
        <v>2075</v>
      </c>
      <c r="I1216" s="34">
        <v>108</v>
      </c>
      <c r="J1216" s="34" t="s">
        <v>171</v>
      </c>
      <c r="K1216" s="34" t="s">
        <v>270</v>
      </c>
      <c r="L1216" s="34" t="s">
        <v>158</v>
      </c>
      <c r="M1216" s="34" t="s">
        <v>270</v>
      </c>
      <c r="N1216" s="34" t="s">
        <v>158</v>
      </c>
      <c r="O1216" s="2" t="str">
        <f t="shared" si="60"/>
        <v>('ETC','RTDATALAB','DNS','CASING_(TRANSFER)','1400','케이싱(이관) ','케이싱(이관) ','108','Y','SYSTEM',NOW(),'SYSTEM',NOW()),</v>
      </c>
    </row>
    <row r="1217" spans="1:17" x14ac:dyDescent="0.35">
      <c r="A1217" s="34">
        <v>109</v>
      </c>
      <c r="B1217" s="34" t="s">
        <v>2130</v>
      </c>
      <c r="C1217" s="2" t="s">
        <v>1964</v>
      </c>
      <c r="D1217" s="2" t="s">
        <v>2202</v>
      </c>
      <c r="E1217" s="2" t="s">
        <v>2134</v>
      </c>
      <c r="F1217" s="34">
        <v>1500</v>
      </c>
      <c r="G1217" s="83" t="s">
        <v>2076</v>
      </c>
      <c r="H1217" s="83" t="s">
        <v>2076</v>
      </c>
      <c r="I1217" s="34">
        <v>109</v>
      </c>
      <c r="J1217" s="34" t="s">
        <v>171</v>
      </c>
      <c r="K1217" s="34" t="s">
        <v>270</v>
      </c>
      <c r="L1217" s="34" t="s">
        <v>158</v>
      </c>
      <c r="M1217" s="34" t="s">
        <v>270</v>
      </c>
      <c r="N1217" s="34" t="s">
        <v>158</v>
      </c>
      <c r="O1217" s="2" t="str">
        <f t="shared" si="60"/>
        <v>('ETC','RTDATALAB','DNS','MANUAL','1500','설명서','설명서','109','Y','SYSTEM',NOW(),'SYSTEM',NOW()),</v>
      </c>
    </row>
    <row r="1218" spans="1:17" x14ac:dyDescent="0.35">
      <c r="A1218" s="34">
        <v>110</v>
      </c>
      <c r="B1218" s="34" t="s">
        <v>2130</v>
      </c>
      <c r="C1218" s="2" t="s">
        <v>1964</v>
      </c>
      <c r="D1218" s="2" t="s">
        <v>2202</v>
      </c>
      <c r="E1218" s="2" t="s">
        <v>2195</v>
      </c>
      <c r="F1218" s="34">
        <v>1600</v>
      </c>
      <c r="G1218" s="83" t="s">
        <v>2077</v>
      </c>
      <c r="H1218" s="83" t="s">
        <v>2077</v>
      </c>
      <c r="I1218" s="34">
        <v>110</v>
      </c>
      <c r="J1218" s="34" t="s">
        <v>171</v>
      </c>
      <c r="K1218" s="34" t="s">
        <v>270</v>
      </c>
      <c r="L1218" s="34" t="s">
        <v>158</v>
      </c>
      <c r="M1218" s="34" t="s">
        <v>270</v>
      </c>
      <c r="N1218" s="34" t="s">
        <v>158</v>
      </c>
      <c r="O1218" s="2" t="str">
        <f t="shared" si="60"/>
        <v>('ETC','RTDATALAB','DNS','PRINT_PAD','1600','인쇄패드','인쇄패드','110','Y','SYSTEM',NOW(),'SYSTEM',NOW()),</v>
      </c>
    </row>
    <row r="1219" spans="1:17" x14ac:dyDescent="0.35">
      <c r="A1219" s="34">
        <v>111</v>
      </c>
      <c r="B1219" s="34" t="s">
        <v>2130</v>
      </c>
      <c r="C1219" s="2" t="s">
        <v>1964</v>
      </c>
      <c r="D1219" s="2" t="s">
        <v>2202</v>
      </c>
      <c r="E1219" s="2" t="s">
        <v>2196</v>
      </c>
      <c r="F1219" s="34">
        <v>1700</v>
      </c>
      <c r="G1219" s="83" t="s">
        <v>2078</v>
      </c>
      <c r="H1219" s="83" t="s">
        <v>2078</v>
      </c>
      <c r="I1219" s="34">
        <v>111</v>
      </c>
      <c r="J1219" s="34" t="s">
        <v>171</v>
      </c>
      <c r="K1219" s="34" t="s">
        <v>270</v>
      </c>
      <c r="L1219" s="34" t="s">
        <v>158</v>
      </c>
      <c r="M1219" s="34" t="s">
        <v>270</v>
      </c>
      <c r="N1219" s="34" t="s">
        <v>158</v>
      </c>
      <c r="O1219" s="2" t="str">
        <f t="shared" si="60"/>
        <v>('ETC','RTDATALAB','DNS','CELLOPHANE_(TRANSFER)','1700','셀로판(이관)','셀로판(이관)','111','Y','SYSTEM',NOW(),'SYSTEM',NOW()),</v>
      </c>
    </row>
    <row r="1220" spans="1:17" x14ac:dyDescent="0.35">
      <c r="A1220" s="34">
        <v>112</v>
      </c>
      <c r="B1220" s="34" t="s">
        <v>2130</v>
      </c>
      <c r="C1220" s="2" t="s">
        <v>1964</v>
      </c>
      <c r="D1220" s="2" t="s">
        <v>2202</v>
      </c>
      <c r="E1220" s="2" t="s">
        <v>2197</v>
      </c>
      <c r="F1220" s="34">
        <v>1800</v>
      </c>
      <c r="G1220" s="83" t="s">
        <v>2079</v>
      </c>
      <c r="H1220" s="83" t="s">
        <v>2079</v>
      </c>
      <c r="I1220" s="34">
        <v>112</v>
      </c>
      <c r="J1220" s="34" t="s">
        <v>171</v>
      </c>
      <c r="K1220" s="34" t="s">
        <v>270</v>
      </c>
      <c r="L1220" s="34" t="s">
        <v>158</v>
      </c>
      <c r="M1220" s="34" t="s">
        <v>270</v>
      </c>
      <c r="N1220" s="34" t="s">
        <v>158</v>
      </c>
      <c r="O1220" s="2" t="str">
        <f t="shared" si="60"/>
        <v>('ETC','RTDATALAB','DNS','INJECTION_GUITAR','1800','사출기타','사출기타','112','Y','SYSTEM',NOW(),'SYSTEM',NOW()),</v>
      </c>
    </row>
    <row r="1221" spans="1:17" x14ac:dyDescent="0.35">
      <c r="A1221" s="34">
        <v>113</v>
      </c>
      <c r="B1221" s="34" t="s">
        <v>2130</v>
      </c>
      <c r="C1221" s="2" t="s">
        <v>1964</v>
      </c>
      <c r="D1221" s="2" t="s">
        <v>2202</v>
      </c>
      <c r="E1221" s="2" t="s">
        <v>2198</v>
      </c>
      <c r="F1221" s="34">
        <v>1900</v>
      </c>
      <c r="G1221" s="83" t="s">
        <v>2080</v>
      </c>
      <c r="H1221" s="83" t="s">
        <v>2080</v>
      </c>
      <c r="I1221" s="34">
        <v>113</v>
      </c>
      <c r="J1221" s="34" t="s">
        <v>171</v>
      </c>
      <c r="K1221" s="34" t="s">
        <v>270</v>
      </c>
      <c r="L1221" s="34" t="s">
        <v>158</v>
      </c>
      <c r="M1221" s="34" t="s">
        <v>270</v>
      </c>
      <c r="N1221" s="34" t="s">
        <v>158</v>
      </c>
      <c r="O1221" s="2" t="str">
        <f t="shared" si="60"/>
        <v>('ETC','RTDATALAB','DNS','INSERT_PAPER','1900','인서트지','인서트지','113','Y','SYSTEM',NOW(),'SYSTEM',NOW()),</v>
      </c>
    </row>
    <row r="1222" spans="1:17" x14ac:dyDescent="0.35">
      <c r="A1222" s="34">
        <v>114</v>
      </c>
      <c r="B1222" s="34" t="s">
        <v>2130</v>
      </c>
      <c r="C1222" s="2" t="s">
        <v>1964</v>
      </c>
      <c r="D1222" s="2" t="s">
        <v>2202</v>
      </c>
      <c r="E1222" s="2" t="s">
        <v>2199</v>
      </c>
      <c r="F1222" s="34">
        <v>2000</v>
      </c>
      <c r="G1222" s="83" t="s">
        <v>2081</v>
      </c>
      <c r="H1222" s="83" t="s">
        <v>2081</v>
      </c>
      <c r="I1222" s="34">
        <v>114</v>
      </c>
      <c r="J1222" s="34" t="s">
        <v>171</v>
      </c>
      <c r="K1222" s="34" t="s">
        <v>270</v>
      </c>
      <c r="L1222" s="34" t="s">
        <v>158</v>
      </c>
      <c r="M1222" s="34" t="s">
        <v>270</v>
      </c>
      <c r="N1222" s="34" t="s">
        <v>158</v>
      </c>
      <c r="O1222" s="2" t="str">
        <f t="shared" si="60"/>
        <v>('ETC','RTDATALAB','DNS','PP_BAG','2000','PP백','PP백','114','Y','SYSTEM',NOW(),'SYSTEM',NOW()),</v>
      </c>
    </row>
    <row r="1223" spans="1:17" x14ac:dyDescent="0.35">
      <c r="A1223" s="34">
        <v>115</v>
      </c>
      <c r="B1223" s="34" t="s">
        <v>2130</v>
      </c>
      <c r="C1223" s="2" t="s">
        <v>1964</v>
      </c>
      <c r="D1223" s="2" t="s">
        <v>2202</v>
      </c>
      <c r="E1223" s="2" t="s">
        <v>2200</v>
      </c>
      <c r="F1223" s="34">
        <v>2100</v>
      </c>
      <c r="G1223" s="83" t="s">
        <v>2082</v>
      </c>
      <c r="H1223" s="83" t="s">
        <v>2082</v>
      </c>
      <c r="I1223" s="34">
        <v>115</v>
      </c>
      <c r="J1223" s="34" t="s">
        <v>171</v>
      </c>
      <c r="K1223" s="34" t="s">
        <v>270</v>
      </c>
      <c r="L1223" s="34" t="s">
        <v>158</v>
      </c>
      <c r="M1223" s="34" t="s">
        <v>270</v>
      </c>
      <c r="N1223" s="34" t="s">
        <v>158</v>
      </c>
      <c r="O1223" s="2" t="str">
        <f t="shared" si="60"/>
        <v>('ETC','RTDATALAB','DNS','ALUMINUM_CUP','2100','알미늄컵','알미늄컵','115','Y','SYSTEM',NOW(),'SYSTEM',NOW()),</v>
      </c>
    </row>
    <row r="1224" spans="1:17" x14ac:dyDescent="0.35">
      <c r="A1224" s="34">
        <v>116</v>
      </c>
      <c r="B1224" s="34" t="s">
        <v>2130</v>
      </c>
      <c r="C1224" s="2" t="s">
        <v>1964</v>
      </c>
      <c r="D1224" s="2" t="s">
        <v>2202</v>
      </c>
      <c r="E1224" s="2" t="s">
        <v>2130</v>
      </c>
      <c r="F1224" s="34">
        <v>9900</v>
      </c>
      <c r="G1224" s="83" t="s">
        <v>2055</v>
      </c>
      <c r="H1224" s="83" t="s">
        <v>2055</v>
      </c>
      <c r="I1224" s="34">
        <v>116</v>
      </c>
      <c r="J1224" s="34" t="s">
        <v>171</v>
      </c>
      <c r="K1224" s="34" t="s">
        <v>270</v>
      </c>
      <c r="L1224" s="34" t="s">
        <v>158</v>
      </c>
      <c r="M1224" s="34" t="s">
        <v>270</v>
      </c>
      <c r="N1224" s="34" t="s">
        <v>158</v>
      </c>
      <c r="O1224" s="2" t="str">
        <f t="shared" si="60"/>
        <v>('ETC','RTDATALAB','DNS','ETC','9900','기타','기타','116','Y','SYSTEM',NOW(),'SYSTEM',NOW());</v>
      </c>
    </row>
    <row r="1229" spans="1:17" x14ac:dyDescent="0.35">
      <c r="A1229" s="140" t="str">
        <f>VLOOKUP(C1229,table!B:D,3,FALSE)</f>
        <v>관리자</v>
      </c>
      <c r="B1229" s="140"/>
      <c r="C1229" s="144" t="s">
        <v>1121</v>
      </c>
      <c r="D1229" s="144"/>
      <c r="E1229" s="144"/>
      <c r="F1229" s="144"/>
      <c r="G1229" s="144"/>
      <c r="H1229" s="144"/>
      <c r="I1229" s="144"/>
      <c r="J1229" s="144"/>
      <c r="K1229" s="144"/>
      <c r="L1229" s="144"/>
      <c r="M1229" s="140" t="s">
        <v>155</v>
      </c>
      <c r="O1229" s="26"/>
    </row>
    <row r="1230" spans="1:17" x14ac:dyDescent="0.35">
      <c r="A1230" s="140"/>
      <c r="B1230" s="140"/>
      <c r="C1230" s="144" t="str">
        <f>VLOOKUP(C1229,table!B:D,2,FALSE)</f>
        <v>T_SUPPLIER</v>
      </c>
      <c r="D1230" s="144"/>
      <c r="E1230" s="144"/>
      <c r="F1230" s="144"/>
      <c r="G1230" s="144"/>
      <c r="H1230" s="144"/>
      <c r="I1230" s="144"/>
      <c r="J1230" s="144"/>
      <c r="K1230" s="144"/>
      <c r="L1230" s="144"/>
      <c r="M1230" s="140"/>
      <c r="O1230" s="26"/>
    </row>
    <row r="1231" spans="1:17" x14ac:dyDescent="0.35">
      <c r="A1231" s="140" t="s">
        <v>2</v>
      </c>
      <c r="B1231" s="91" t="s">
        <v>2209</v>
      </c>
      <c r="C1231" s="91" t="s">
        <v>2210</v>
      </c>
      <c r="D1231" s="91" t="s">
        <v>2211</v>
      </c>
      <c r="E1231" s="90" t="s">
        <v>2212</v>
      </c>
      <c r="F1231" s="91" t="s">
        <v>2213</v>
      </c>
      <c r="G1231" s="91" t="s">
        <v>2215</v>
      </c>
      <c r="H1231" s="91" t="s">
        <v>2216</v>
      </c>
      <c r="I1231" s="91" t="s">
        <v>2217</v>
      </c>
      <c r="J1231" s="91" t="s">
        <v>2276</v>
      </c>
      <c r="K1231" s="91" t="s">
        <v>2214</v>
      </c>
      <c r="L1231" s="91" t="s">
        <v>75</v>
      </c>
      <c r="M1231" s="91" t="s">
        <v>57</v>
      </c>
      <c r="N1231" s="91" t="s">
        <v>377</v>
      </c>
      <c r="O1231" s="91" t="s">
        <v>84</v>
      </c>
      <c r="P1231" s="91" t="s">
        <v>88</v>
      </c>
      <c r="Q1231" s="2" t="str">
        <f>"TRUNCATE TABLE "&amp;$C1230&amp;";"</f>
        <v>TRUNCATE TABLE T_SUPPLIER;</v>
      </c>
    </row>
    <row r="1232" spans="1:17" x14ac:dyDescent="0.35">
      <c r="A1232" s="140"/>
      <c r="B1232" s="91" t="str">
        <f>VLOOKUP(B1231,domain!$B:$C,2,FALSE)</f>
        <v>SUPPLIER_ID</v>
      </c>
      <c r="C1232" s="91" t="str">
        <f>VLOOKUP(C1231,domain!$B:$C,2,FALSE)</f>
        <v>SUPPLIER_NM</v>
      </c>
      <c r="D1232" s="91" t="str">
        <f>VLOOKUP(D1231,domain!$B:$C,2,FALSE)</f>
        <v>SUPPLIER_DSC</v>
      </c>
      <c r="E1232" s="91" t="str">
        <f>VLOOKUP(E1231,domain!$B:$C,2,FALSE)</f>
        <v>SUPPLIER_CODE</v>
      </c>
      <c r="F1232" s="91" t="str">
        <f>VLOOKUP(F1231,domain!$B:$C,2,FALSE)</f>
        <v>SUPPLIER_NO</v>
      </c>
      <c r="G1232" s="91" t="str">
        <f>VLOOKUP(G1231,domain!$B:$C,2,FALSE)</f>
        <v>ADDRESS</v>
      </c>
      <c r="H1232" s="91" t="str">
        <f>VLOOKUP(H1231,domain!$B:$C,2,FALSE)</f>
        <v>TELEPHONE_NO</v>
      </c>
      <c r="I1232" s="91" t="str">
        <f>VLOOKUP(I1231,domain!$B:$C,2,FALSE)</f>
        <v>REPRESENTATIVE_NM</v>
      </c>
      <c r="J1232" s="91" t="str">
        <f>VLOOKUP(J1231,domain!$B:$C,2,FALSE)</f>
        <v>MANAGEMENT_ID</v>
      </c>
      <c r="K1232" s="91" t="str">
        <f>VLOOKUP(K1231,domain!$B:$C,2,FALSE)</f>
        <v>UP_COMPANY_CODE</v>
      </c>
      <c r="L1232" s="91" t="str">
        <f>VLOOKUP(L1231,domain!$B:$C,2,FALSE)</f>
        <v>USE_YN</v>
      </c>
      <c r="M1232" s="91" t="str">
        <f>VLOOKUP(M1231,domain!$B:$C,2,FALSE)</f>
        <v>RGST_ID</v>
      </c>
      <c r="N1232" s="91" t="str">
        <f>VLOOKUP(N1231,domain!$B:$C,2,FALSE)</f>
        <v>RGST_DT</v>
      </c>
      <c r="O1232" s="91" t="str">
        <f>VLOOKUP(O1231,domain!$B:$C,2,FALSE)</f>
        <v>MODI_ID</v>
      </c>
      <c r="P1232" s="91" t="str">
        <f>VLOOKUP(P1231,domain!$B:$C,2,FALSE)</f>
        <v>MODI_DT</v>
      </c>
      <c r="Q1232" s="2" t="str">
        <f>"INSERT INTO "&amp;C1230&amp;" ("&amp;B1232&amp;","&amp;C1232&amp;","&amp;D1232&amp;","&amp;E1232&amp;","&amp;F1232&amp;","&amp;G1232&amp;","&amp;H1232&amp;","&amp;I1232&amp;","&amp;J1232&amp;","&amp;K1232&amp;","&amp;L1232&amp;","&amp;M1232&amp;","&amp;N1232&amp;","&amp;O1232&amp;","&amp;P1232&amp;") VALUES"</f>
        <v>INSERT INTO T_SUPPLIER (SUPPLIER_ID,SUPPLIER_NM,SUPPLIER_DSC,SUPPLIER_CODE,SUPPLIER_NO,ADDRESS,TELEPHONE_NO,REPRESENTATIVE_NM,MANAGEMENT_ID,UP_COMPANY_CODE,USE_YN,RGST_ID,RGST_DT,MODI_ID,MODI_DT) VALUES</v>
      </c>
    </row>
    <row r="1233" spans="1:21" x14ac:dyDescent="0.35">
      <c r="A1233" s="34">
        <v>1</v>
      </c>
      <c r="B1233" s="34" t="s">
        <v>2223</v>
      </c>
      <c r="C1233" s="34" t="s">
        <v>2218</v>
      </c>
      <c r="D1233" s="34" t="s">
        <v>2218</v>
      </c>
      <c r="E1233" s="34" t="s">
        <v>2219</v>
      </c>
      <c r="F1233" s="34">
        <v>1234567890</v>
      </c>
      <c r="G1233" s="34" t="s">
        <v>2220</v>
      </c>
      <c r="H1233" s="34" t="s">
        <v>2221</v>
      </c>
      <c r="I1233" s="34" t="s">
        <v>2222</v>
      </c>
      <c r="J1233" s="34" t="s">
        <v>2278</v>
      </c>
      <c r="K1233" s="34" t="s">
        <v>1964</v>
      </c>
      <c r="L1233" s="34" t="s">
        <v>171</v>
      </c>
      <c r="M1233" s="34" t="s">
        <v>270</v>
      </c>
      <c r="N1233" s="34" t="s">
        <v>158</v>
      </c>
      <c r="O1233" s="34" t="s">
        <v>270</v>
      </c>
      <c r="P1233" s="34" t="s">
        <v>158</v>
      </c>
      <c r="Q1233" s="2" t="str">
        <f>"("&amp;IF(B1233="","NULL","'"&amp;B1233&amp;"'")&amp;","&amp;IF(C1233="","NULL","'"&amp;C1233&amp;"'")&amp;","&amp;IF(D1233="","NULL","'"&amp;D1233&amp;"'")&amp;","&amp;IF(E1233="","NULL","'"&amp;E1233&amp;"'")&amp;","&amp;IF(F1233="","NULL","'"&amp;F1233&amp;"'")&amp;","&amp;IF(G1233="","NULL","'"&amp;G1233&amp;"'")&amp;","&amp;IF(H1233="","NULL","'"&amp;H1233&amp;"'")&amp;","&amp;IF(I1233="","NULL","'"&amp;I1233&amp;"'")&amp;","&amp;IF(J1233="","NULL","'"&amp;J1233&amp;"'")&amp;","&amp;IF(K1233="","NULL","'"&amp;K1233&amp;"'")&amp;",'"&amp;L1233&amp;"','"&amp;M1233&amp;"',"&amp;N1233&amp;",'"&amp;O1233&amp;"',"&amp;P1233&amp;IF(A1234="",");","),")</f>
        <v>('test1','KAMILL','KAMILL','KM','1234567890','서울','02-1234-5678','홍길동','jinix55','RTDATALAB','Y','SYSTEM',NOW(),'SYSTEM',NOW()),</v>
      </c>
    </row>
    <row r="1234" spans="1:21" s="26" customFormat="1" x14ac:dyDescent="0.35">
      <c r="A1234" s="34">
        <v>1</v>
      </c>
      <c r="B1234" s="34" t="s">
        <v>2224</v>
      </c>
      <c r="C1234" s="34" t="s">
        <v>2225</v>
      </c>
      <c r="D1234" s="34" t="s">
        <v>2225</v>
      </c>
      <c r="E1234" s="34" t="s">
        <v>2226</v>
      </c>
      <c r="F1234" s="34">
        <v>1023456789</v>
      </c>
      <c r="G1234" s="34" t="s">
        <v>2227</v>
      </c>
      <c r="H1234" s="34" t="s">
        <v>2228</v>
      </c>
      <c r="I1234" s="34" t="s">
        <v>2229</v>
      </c>
      <c r="J1234" s="34" t="s">
        <v>2278</v>
      </c>
      <c r="K1234" s="34" t="s">
        <v>1964</v>
      </c>
      <c r="L1234" s="34" t="s">
        <v>171</v>
      </c>
      <c r="M1234" s="34" t="s">
        <v>270</v>
      </c>
      <c r="N1234" s="34" t="s">
        <v>158</v>
      </c>
      <c r="O1234" s="34" t="s">
        <v>270</v>
      </c>
      <c r="P1234" s="34" t="s">
        <v>158</v>
      </c>
      <c r="Q1234" s="2" t="str">
        <f>"("&amp;IF(B1234="","NULL","'"&amp;B1234&amp;"'")&amp;","&amp;IF(C1234="","NULL","'"&amp;C1234&amp;"'")&amp;","&amp;IF(D1234="","NULL","'"&amp;D1234&amp;"'")&amp;","&amp;IF(E1234="","NULL","'"&amp;E1234&amp;"'")&amp;","&amp;IF(F1234="","NULL","'"&amp;F1234&amp;"'")&amp;","&amp;IF(G1234="","NULL","'"&amp;G1234&amp;"'")&amp;","&amp;IF(H1234="","NULL","'"&amp;H1234&amp;"'")&amp;","&amp;IF(I1234="","NULL","'"&amp;I1234&amp;"'")&amp;","&amp;IF(J1234="","NULL","'"&amp;J1234&amp;"'")&amp;","&amp;IF(K1234="","NULL","'"&amp;K1234&amp;"'")&amp;",'"&amp;L1234&amp;"','"&amp;M1234&amp;"',"&amp;N1234&amp;",'"&amp;O1234&amp;"',"&amp;P1234&amp;IF(A1235="",");","),")</f>
        <v>('test2','CHUSH','CHUSH','CH','1023456789','부산','051-1234-5678','김영철','jinix55','RTDATALAB','Y','SYSTEM',NOW(),'SYSTEM',NOW());</v>
      </c>
    </row>
    <row r="1235" spans="1:21" x14ac:dyDescent="0.35">
      <c r="F1235" s="49"/>
      <c r="H1235"/>
      <c r="K1235" s="26"/>
      <c r="M1235"/>
    </row>
    <row r="1236" spans="1:21" x14ac:dyDescent="0.35">
      <c r="F1236" s="49"/>
      <c r="H1236"/>
      <c r="K1236" s="26"/>
      <c r="M1236"/>
    </row>
    <row r="1237" spans="1:21" x14ac:dyDescent="0.35">
      <c r="F1237" s="49"/>
      <c r="H1237"/>
      <c r="K1237" s="26"/>
      <c r="M1237"/>
    </row>
    <row r="1238" spans="1:21" x14ac:dyDescent="0.35">
      <c r="F1238" s="49"/>
      <c r="H1238"/>
      <c r="K1238" s="26"/>
      <c r="M1238"/>
    </row>
    <row r="1239" spans="1:21" x14ac:dyDescent="0.35">
      <c r="A1239" s="140" t="str">
        <f>VLOOKUP(C1239,table!B:D,3,FALSE)</f>
        <v>관리자</v>
      </c>
      <c r="B1239" s="140"/>
      <c r="C1239" s="144" t="s">
        <v>1128</v>
      </c>
      <c r="D1239" s="144"/>
      <c r="E1239" s="144"/>
      <c r="F1239" s="144"/>
      <c r="G1239" s="144"/>
      <c r="H1239" s="144"/>
      <c r="I1239" s="144"/>
      <c r="J1239" s="144"/>
      <c r="K1239" s="144"/>
      <c r="L1239" s="144"/>
      <c r="M1239" s="140" t="s">
        <v>155</v>
      </c>
      <c r="N1239" s="26"/>
      <c r="O1239" s="26"/>
      <c r="P1239" s="26"/>
    </row>
    <row r="1240" spans="1:21" x14ac:dyDescent="0.35">
      <c r="A1240" s="140"/>
      <c r="B1240" s="140"/>
      <c r="C1240" s="144" t="str">
        <f>VLOOKUP(C1239,table!B:D,2,FALSE)</f>
        <v>T_SUPPLIER_MANAGER</v>
      </c>
      <c r="D1240" s="144"/>
      <c r="E1240" s="144"/>
      <c r="F1240" s="144"/>
      <c r="G1240" s="144"/>
      <c r="H1240" s="144"/>
      <c r="I1240" s="144"/>
      <c r="J1240" s="144"/>
      <c r="K1240" s="144"/>
      <c r="L1240" s="144"/>
      <c r="M1240" s="140"/>
      <c r="N1240" s="26"/>
      <c r="O1240" s="26"/>
      <c r="P1240" s="26"/>
    </row>
    <row r="1241" spans="1:21" x14ac:dyDescent="0.35">
      <c r="A1241" s="140" t="s">
        <v>2</v>
      </c>
      <c r="B1241" s="91" t="s">
        <v>2232</v>
      </c>
      <c r="C1241" s="91" t="s">
        <v>2212</v>
      </c>
      <c r="D1241" s="91" t="s">
        <v>2233</v>
      </c>
      <c r="E1241" s="90" t="s">
        <v>2234</v>
      </c>
      <c r="F1241" s="91" t="s">
        <v>2235</v>
      </c>
      <c r="G1241" s="91" t="s">
        <v>2236</v>
      </c>
      <c r="H1241" s="91" t="s">
        <v>2237</v>
      </c>
      <c r="I1241" s="91" t="s">
        <v>2238</v>
      </c>
      <c r="J1241" s="91" t="s">
        <v>75</v>
      </c>
      <c r="K1241" s="91" t="s">
        <v>57</v>
      </c>
      <c r="L1241" s="91" t="s">
        <v>377</v>
      </c>
      <c r="M1241" s="91" t="s">
        <v>84</v>
      </c>
      <c r="N1241" s="91" t="s">
        <v>88</v>
      </c>
      <c r="O1241" s="2" t="str">
        <f>"TRUNCATE TABLE "&amp;$C1240&amp;";"</f>
        <v>TRUNCATE TABLE T_SUPPLIER_MANAGER;</v>
      </c>
    </row>
    <row r="1242" spans="1:21" x14ac:dyDescent="0.35">
      <c r="A1242" s="140"/>
      <c r="B1242" s="91" t="str">
        <f>VLOOKUP(B1241,domain!$B:$C,2,FALSE)</f>
        <v>MANAGER_ID</v>
      </c>
      <c r="C1242" s="91" t="str">
        <f>VLOOKUP(C1241,domain!$B:$C,2,FALSE)</f>
        <v>SUPPLIER_CODE</v>
      </c>
      <c r="D1242" s="91" t="str">
        <f>VLOOKUP(D1241,domain!$B:$C,2,FALSE)</f>
        <v>MANAGER_NM</v>
      </c>
      <c r="E1242" s="91" t="str">
        <f>VLOOKUP(E1241,domain!$B:$C,2,FALSE)</f>
        <v>MANAGER_PHONE</v>
      </c>
      <c r="F1242" s="91" t="str">
        <f>VLOOKUP(F1241,domain!$B:$C,2,FALSE)</f>
        <v>MANAGER_MAIL</v>
      </c>
      <c r="G1242" s="91" t="str">
        <f>VLOOKUP(G1241,domain!$B:$C,2,FALSE)</f>
        <v>MANAGER_DEPT</v>
      </c>
      <c r="H1242" s="91" t="str">
        <f>VLOOKUP(H1241,domain!$B:$C,2,FALSE)</f>
        <v>MANAGER_PSTN</v>
      </c>
      <c r="I1242" s="91" t="str">
        <f>VLOOKUP(I1241,domain!$B:$C,2,FALSE)</f>
        <v>MANAGER_REPRESENT</v>
      </c>
      <c r="J1242" s="91" t="str">
        <f>VLOOKUP(J1241,domain!$B:$C,2,FALSE)</f>
        <v>USE_YN</v>
      </c>
      <c r="K1242" s="91" t="str">
        <f>VLOOKUP(K1241,domain!$B:$C,2,FALSE)</f>
        <v>RGST_ID</v>
      </c>
      <c r="L1242" s="91" t="str">
        <f>VLOOKUP(L1241,domain!$B:$C,2,FALSE)</f>
        <v>RGST_DT</v>
      </c>
      <c r="M1242" s="91" t="str">
        <f>VLOOKUP(M1241,domain!$B:$C,2,FALSE)</f>
        <v>MODI_ID</v>
      </c>
      <c r="N1242" s="91" t="str">
        <f>VLOOKUP(N1241,domain!$B:$C,2,FALSE)</f>
        <v>MODI_DT</v>
      </c>
      <c r="O1242" s="2" t="str">
        <f>"INSERT INTO "&amp;C1240&amp;" ("&amp;B1242&amp;","&amp;C1242&amp;","&amp;D1242&amp;","&amp;E1242&amp;","&amp;F1242&amp;","&amp;G1242&amp;","&amp;H1242&amp;","&amp;I1242&amp;","&amp;J1242&amp;","&amp;K1242&amp;","&amp;L1242&amp;","&amp;M1242&amp;","&amp;N1242&amp;") VALUES"</f>
        <v>INSERT INTO T_SUPPLIER_MANAGER (MANAGER_ID,SUPPLIER_CODE,MANAGER_NM,MANAGER_PHONE,MANAGER_MAIL,MANAGER_DEPT,MANAGER_PSTN,MANAGER_REPRESENT,USE_YN,RGST_ID,RGST_DT,MODI_ID,MODI_DT) VALUES</v>
      </c>
    </row>
    <row r="1243" spans="1:21" x14ac:dyDescent="0.35">
      <c r="A1243" s="34">
        <v>1</v>
      </c>
      <c r="B1243" s="34" t="s">
        <v>2239</v>
      </c>
      <c r="C1243" s="34" t="s">
        <v>2219</v>
      </c>
      <c r="D1243" s="34" t="s">
        <v>2242</v>
      </c>
      <c r="E1243" s="34" t="s">
        <v>2243</v>
      </c>
      <c r="F1243" s="13" t="s">
        <v>2245</v>
      </c>
      <c r="G1243" s="34" t="s">
        <v>2247</v>
      </c>
      <c r="H1243" s="34" t="s">
        <v>2249</v>
      </c>
      <c r="I1243" s="34" t="s">
        <v>1954</v>
      </c>
      <c r="J1243" s="34" t="s">
        <v>171</v>
      </c>
      <c r="K1243" s="34" t="s">
        <v>270</v>
      </c>
      <c r="L1243" s="34" t="s">
        <v>158</v>
      </c>
      <c r="M1243" s="34" t="s">
        <v>270</v>
      </c>
      <c r="N1243" s="34" t="s">
        <v>158</v>
      </c>
      <c r="O1243" s="2" t="str">
        <f>"("&amp;IF(B1243="","NULL","'"&amp;B1243&amp;"'")&amp;","&amp;IF(C1243="","NULL","'"&amp;C1243&amp;"'")&amp;","&amp;IF(D1243="","NULL","'"&amp;D1243&amp;"'")&amp;","&amp;IF(E1243="","NULL","'"&amp;E1243&amp;"'")&amp;","&amp;IF(F1243="","NULL","'"&amp;F1243&amp;"'")&amp;","&amp;IF(G1243="","NULL","'"&amp;G1243&amp;"'")&amp;","&amp;IF(H1243="","NULL","'"&amp;H1243&amp;"'")&amp;","&amp;IF(I1243="","NULL","'"&amp;I1243&amp;"'")&amp;",'"&amp;J1243&amp;"','"&amp;K1243&amp;"',"&amp;L1243&amp;",'"&amp;M1243&amp;"',"&amp;N1243&amp;IF(A1244="",");","),")</f>
        <v>('MNG1','KM','아이유','010-1234-5678','iu@gmail.com','경영지원부','과장','Y','Y','SYSTEM',NOW(),'SYSTEM',NOW()),</v>
      </c>
    </row>
    <row r="1244" spans="1:21" x14ac:dyDescent="0.35">
      <c r="A1244" s="34">
        <v>1</v>
      </c>
      <c r="B1244" s="34" t="s">
        <v>2240</v>
      </c>
      <c r="C1244" s="34" t="s">
        <v>2219</v>
      </c>
      <c r="D1244" s="34" t="s">
        <v>2241</v>
      </c>
      <c r="E1244" s="34" t="s">
        <v>2244</v>
      </c>
      <c r="F1244" s="13" t="s">
        <v>2246</v>
      </c>
      <c r="G1244" s="34" t="s">
        <v>2248</v>
      </c>
      <c r="H1244" s="34" t="s">
        <v>2250</v>
      </c>
      <c r="I1244" s="34"/>
      <c r="J1244" s="34" t="s">
        <v>171</v>
      </c>
      <c r="K1244" s="34" t="s">
        <v>270</v>
      </c>
      <c r="L1244" s="34" t="s">
        <v>158</v>
      </c>
      <c r="M1244" s="34" t="s">
        <v>270</v>
      </c>
      <c r="N1244" s="34" t="s">
        <v>158</v>
      </c>
      <c r="O1244" s="2" t="str">
        <f>"("&amp;IF(B1244="","NULL","'"&amp;B1244&amp;"'")&amp;","&amp;IF(C1244="","NULL","'"&amp;C1244&amp;"'")&amp;","&amp;IF(D1244="","NULL","'"&amp;D1244&amp;"'")&amp;","&amp;IF(E1244="","NULL","'"&amp;E1244&amp;"'")&amp;","&amp;IF(F1244="","NULL","'"&amp;F1244&amp;"'")&amp;","&amp;IF(G1244="","NULL","'"&amp;G1244&amp;"'")&amp;","&amp;IF(H1244="","NULL","'"&amp;H1244&amp;"'")&amp;","&amp;IF(I1244="","NULL","'"&amp;I1244&amp;"'")&amp;",'"&amp;J1244&amp;"','"&amp;K1244&amp;"',"&amp;L1244&amp;",'"&amp;M1244&amp;"',"&amp;N1244&amp;IF(A1245="",");","),")</f>
        <v>('MNG2','KM','이나라','010-9876-5432','nara@gmail.com','제조부','대리',NULL,'Y','SYSTEM',NOW(),'SYSTEM',NOW());</v>
      </c>
    </row>
    <row r="1245" spans="1:21" x14ac:dyDescent="0.35">
      <c r="F1245" s="49"/>
      <c r="H1245"/>
      <c r="K1245" s="26"/>
      <c r="M1245"/>
    </row>
    <row r="1246" spans="1:21" x14ac:dyDescent="0.35">
      <c r="F1246" s="49"/>
      <c r="H1246"/>
      <c r="K1246" s="26"/>
      <c r="M1246"/>
    </row>
    <row r="1247" spans="1:21" x14ac:dyDescent="0.35">
      <c r="D1247" s="49"/>
      <c r="F1247"/>
      <c r="H1247"/>
      <c r="I1247" s="26"/>
      <c r="M1247"/>
    </row>
    <row r="1248" spans="1:21" x14ac:dyDescent="0.35">
      <c r="A1248" s="140" t="str">
        <f>VLOOKUP(C1248,table!B:D,3,FALSE)</f>
        <v>공통</v>
      </c>
      <c r="B1248" s="140"/>
      <c r="C1248" s="141" t="s">
        <v>2342</v>
      </c>
      <c r="D1248" s="142"/>
      <c r="E1248" s="142"/>
      <c r="F1248" s="142"/>
      <c r="G1248" s="142"/>
      <c r="H1248" s="142"/>
      <c r="I1248" s="142"/>
      <c r="J1248" s="142"/>
      <c r="K1248" s="142"/>
      <c r="L1248" s="142"/>
      <c r="M1248" s="142"/>
      <c r="N1248" s="142"/>
      <c r="O1248" s="142"/>
      <c r="P1248" s="142"/>
      <c r="Q1248" s="142"/>
      <c r="R1248" s="142"/>
      <c r="S1248" s="142"/>
      <c r="T1248" s="143"/>
      <c r="U1248" s="140" t="s">
        <v>155</v>
      </c>
    </row>
    <row r="1249" spans="1:21" x14ac:dyDescent="0.35">
      <c r="A1249" s="140"/>
      <c r="B1249" s="140"/>
      <c r="C1249" s="141" t="str">
        <f>VLOOKUP(C1248,table!B:D,2,FALSE)</f>
        <v>T_ENVIRON_PRICE</v>
      </c>
      <c r="D1249" s="142"/>
      <c r="E1249" s="142"/>
      <c r="F1249" s="142"/>
      <c r="G1249" s="142"/>
      <c r="H1249" s="142"/>
      <c r="I1249" s="142"/>
      <c r="J1249" s="142"/>
      <c r="K1249" s="142"/>
      <c r="L1249" s="142"/>
      <c r="M1249" s="142"/>
      <c r="N1249" s="142"/>
      <c r="O1249" s="142"/>
      <c r="P1249" s="142"/>
      <c r="Q1249" s="142"/>
      <c r="R1249" s="142"/>
      <c r="S1249" s="142"/>
      <c r="T1249" s="143"/>
      <c r="U1249" s="140"/>
    </row>
    <row r="1250" spans="1:21" x14ac:dyDescent="0.35">
      <c r="A1250" s="140" t="s">
        <v>2</v>
      </c>
      <c r="B1250" s="113" t="s">
        <v>53</v>
      </c>
      <c r="C1250" s="113" t="s">
        <v>2345</v>
      </c>
      <c r="D1250" s="113" t="s">
        <v>2346</v>
      </c>
      <c r="E1250" s="113" t="s">
        <v>2347</v>
      </c>
      <c r="F1250" s="113" t="s">
        <v>2348</v>
      </c>
      <c r="G1250" s="113" t="s">
        <v>2349</v>
      </c>
      <c r="H1250" s="113" t="s">
        <v>2350</v>
      </c>
      <c r="I1250" s="113" t="s">
        <v>2351</v>
      </c>
      <c r="J1250" s="113" t="s">
        <v>2352</v>
      </c>
      <c r="K1250" s="113" t="s">
        <v>2329</v>
      </c>
      <c r="L1250" s="113" t="s">
        <v>2354</v>
      </c>
      <c r="M1250" s="113" t="s">
        <v>2355</v>
      </c>
      <c r="N1250" s="113" t="s">
        <v>2356</v>
      </c>
      <c r="O1250" s="113" t="s">
        <v>94</v>
      </c>
      <c r="P1250" s="113" t="s">
        <v>75</v>
      </c>
      <c r="Q1250" s="113" t="s">
        <v>57</v>
      </c>
      <c r="R1250" s="113" t="s">
        <v>377</v>
      </c>
      <c r="S1250" s="113" t="s">
        <v>84</v>
      </c>
      <c r="T1250" s="113" t="s">
        <v>88</v>
      </c>
      <c r="U1250" s="2" t="str">
        <f>"TRUNCATE TABLE "&amp;$C1249&amp;";"</f>
        <v>TRUNCATE TABLE T_ENVIRON_PRICE;</v>
      </c>
    </row>
    <row r="1251" spans="1:21" x14ac:dyDescent="0.35">
      <c r="A1251" s="140"/>
      <c r="B1251" s="113" t="str">
        <f>VLOOKUP(B1250,domain!$B:D,2,FALSE)</f>
        <v>GROUP_ID</v>
      </c>
      <c r="C1251" s="113" t="str">
        <f>VLOOKUP(C1250,domain!$B:E,2,FALSE)</f>
        <v>CODE_ID</v>
      </c>
      <c r="D1251" s="113" t="str">
        <f>VLOOKUP(D1250,domain!$B:F,2,FALSE)</f>
        <v>CODE_KEY</v>
      </c>
      <c r="E1251" s="113" t="str">
        <f>VLOOKUP(E1250,domain!$B:G,2,FALSE)</f>
        <v>CODE_NM</v>
      </c>
      <c r="F1251" s="113" t="str">
        <f>VLOOKUP(F1250,domain!$B:H,2,FALSE)</f>
        <v>CODE_DSC</v>
      </c>
      <c r="G1251" s="113" t="str">
        <f>VLOOKUP(G1250,domain!$B:J,2,FALSE)</f>
        <v>UNIT</v>
      </c>
      <c r="H1251" s="113" t="str">
        <f>VLOOKUP(H1250,domain!$B:K,2,FALSE)</f>
        <v>RECYCL_DUTY_RATE</v>
      </c>
      <c r="I1251" s="113" t="str">
        <f>VLOOKUP(I1250,domain!$B:L,2,FALSE)</f>
        <v>UNIT_PRICE</v>
      </c>
      <c r="J1251" s="113" t="str">
        <f>VLOOKUP(J1250,domain!$B:M,2,FALSE)</f>
        <v>PREMIUM</v>
      </c>
      <c r="K1251" s="113" t="str">
        <f>VLOOKUP(K1250,domain!$B:N,2,FALSE)</f>
        <v>DISCOUNT</v>
      </c>
      <c r="L1251" s="113" t="str">
        <f>VLOOKUP(L1250,domain!$B:O,2,FALSE)</f>
        <v>OTHER1</v>
      </c>
      <c r="M1251" s="113" t="str">
        <f>VLOOKUP(M1250,domain!$B:P,2,FALSE)</f>
        <v>OTHER2</v>
      </c>
      <c r="N1251" s="113" t="str">
        <f>VLOOKUP(N1250,domain!$B:Q,2,FALSE)</f>
        <v>OTHER3</v>
      </c>
      <c r="O1251" s="113" t="str">
        <f>VLOOKUP(O1250,domain!$B:R,2,FALSE)</f>
        <v>ORD_SEQ</v>
      </c>
      <c r="P1251" s="113" t="str">
        <f>VLOOKUP(P1250,domain!$B:S,2,FALSE)</f>
        <v>USE_YN</v>
      </c>
      <c r="Q1251" s="113" t="str">
        <f>VLOOKUP(Q1250,domain!$B:T,2,FALSE)</f>
        <v>RGST_ID</v>
      </c>
      <c r="R1251" s="113" t="str">
        <f>VLOOKUP(R1250,domain!$B:U,2,FALSE)</f>
        <v>RGST_DT</v>
      </c>
      <c r="S1251" s="113" t="str">
        <f>VLOOKUP(S1250,domain!$B:V,2,FALSE)</f>
        <v>MODI_ID</v>
      </c>
      <c r="T1251" s="113" t="str">
        <f>VLOOKUP(T1250,domain!$B:W,2,FALSE)</f>
        <v>MODI_DT</v>
      </c>
      <c r="U1251" s="2" t="str">
        <f>"INSERT INTO "&amp;C1249&amp;" ("&amp;B1251&amp;","&amp;C1251&amp;","&amp;D1251&amp;","&amp;E1251&amp;","&amp;F1251&amp;","&amp;G1251&amp;","&amp;H1251&amp;","&amp;I1251&amp;","&amp;J1251&amp;","&amp;K1251&amp;","&amp;L1251&amp;","&amp;M1251&amp;","&amp;N1251&amp;","&amp;O1251&amp;","&amp;P1251&amp;","&amp;Q1251&amp;","&amp;R1251&amp;","&amp;S1251&amp;","&amp;T1251&amp;") VALUES"</f>
        <v>INSERT INTO T_ENVIRON_PRICE (GROUP_ID,CODE_ID,CODE_KEY,CODE_NM,CODE_DSC,UNIT,RECYCL_DUTY_RATE,UNIT_PRICE,PREMIUM,DISCOUNT,OTHER1,OTHER2,OTHER3,ORD_SEQ,USE_YN,RGST_ID,RGST_DT,MODI_ID,MODI_DT) VALUES</v>
      </c>
    </row>
    <row r="1252" spans="1:21" x14ac:dyDescent="0.35">
      <c r="A1252" s="34">
        <v>1</v>
      </c>
      <c r="B1252" s="34" t="s">
        <v>868</v>
      </c>
      <c r="C1252" s="11" t="s">
        <v>1292</v>
      </c>
      <c r="D1252" s="11" t="s">
        <v>1292</v>
      </c>
      <c r="E1252" s="34" t="s">
        <v>2357</v>
      </c>
      <c r="F1252" s="34" t="s">
        <v>2357</v>
      </c>
      <c r="G1252" s="116"/>
      <c r="H1252" s="83"/>
      <c r="I1252" s="82" t="str">
        <f>IF(ISNUMBER(SEARCH("_D_",D1252))=FALSE,IF(LEN(D1252)-LEN(SUBSTITUTE(D1252,"_",""))=3,"Y",""),"")</f>
        <v/>
      </c>
      <c r="J1252" s="82"/>
      <c r="K1252" s="34"/>
      <c r="L1252" s="34"/>
      <c r="M1252" s="34"/>
      <c r="N1252" s="34"/>
      <c r="O1252" s="34">
        <v>1</v>
      </c>
      <c r="P1252" s="34" t="s">
        <v>171</v>
      </c>
      <c r="Q1252" s="34" t="s">
        <v>270</v>
      </c>
      <c r="R1252" s="34" t="s">
        <v>158</v>
      </c>
      <c r="S1252" s="34" t="s">
        <v>270</v>
      </c>
      <c r="T1252" s="34" t="s">
        <v>158</v>
      </c>
      <c r="U1252" s="2" t="str">
        <f>"('"&amp;B1252&amp;"',"&amp;IF(C1252="","NULL","'"&amp;C1252&amp;"'")&amp;",'"&amp;D1252&amp;"','"&amp;E1252&amp;"','"&amp;F1252&amp;"',"&amp;IF(G1252="","NULL","'"&amp;G1252&amp;"'")&amp;","&amp;IF(H1252="","NULL","'"&amp;H1252&amp;"'")&amp;","&amp;IF(I1252="","NULL","'"&amp;I1252&amp;"'")&amp;","&amp;IF(J1252="","NULL","'"&amp;J1252&amp;"'")&amp;","&amp;IF(K1252="","NULL","'"&amp;K1252&amp;"'")&amp;","&amp;IF(L1252="","NULL","'"&amp;L1252&amp;"'")&amp;","&amp;IF(M1252="","NULL",""&amp;M1252&amp;"'")&amp;","&amp;IF(N1252="","NULL",""&amp;N1252&amp;"'")&amp;","&amp;IF(O1252="","0","'"&amp;O1252&amp;"'")&amp;",'"&amp;P1252&amp;"','"&amp;Q1252&amp;"',"&amp;R1252&amp;",'"&amp;S1252&amp;"',"&amp;T1252&amp;IF(A1253="",");","),")</f>
        <v>('GROUP_ID','PA','PA','종이팩','종이팩',NULL,NULL,NULL,NULL,NULL,NULL,NULL,NULL,'1','Y','SYSTEM',NOW(),'SYSTEM',NOW()),</v>
      </c>
    </row>
    <row r="1253" spans="1:21" s="26" customFormat="1" x14ac:dyDescent="0.35">
      <c r="A1253" s="34">
        <v>2</v>
      </c>
      <c r="B1253" s="34" t="s">
        <v>868</v>
      </c>
      <c r="C1253" s="11" t="s">
        <v>1306</v>
      </c>
      <c r="D1253" s="11" t="s">
        <v>1306</v>
      </c>
      <c r="E1253" s="34" t="s">
        <v>2358</v>
      </c>
      <c r="F1253" s="34" t="s">
        <v>2358</v>
      </c>
      <c r="G1253" s="116"/>
      <c r="H1253" s="83"/>
      <c r="I1253" s="82" t="str">
        <f t="shared" ref="I1253:I1260" si="61">IF(ISNUMBER(SEARCH("_D_",D1253))=FALSE,IF(LEN(D1253)-LEN(SUBSTITUTE(D1253,"_",""))=3,"Y",""),"")</f>
        <v/>
      </c>
      <c r="J1253" s="82"/>
      <c r="K1253" s="34"/>
      <c r="L1253" s="34"/>
      <c r="M1253" s="34"/>
      <c r="N1253" s="34"/>
      <c r="O1253" s="34">
        <v>2</v>
      </c>
      <c r="P1253" s="34" t="s">
        <v>171</v>
      </c>
      <c r="Q1253" s="34" t="s">
        <v>270</v>
      </c>
      <c r="R1253" s="34" t="s">
        <v>158</v>
      </c>
      <c r="S1253" s="34" t="s">
        <v>270</v>
      </c>
      <c r="T1253" s="34" t="s">
        <v>158</v>
      </c>
      <c r="U1253" s="2" t="str">
        <f t="shared" ref="U1253:U1277" si="62">"('"&amp;B1253&amp;"',"&amp;IF(C1253="","NULL","'"&amp;C1253&amp;"'")&amp;",'"&amp;D1253&amp;"','"&amp;E1253&amp;"','"&amp;F1253&amp;"',"&amp;IF(G1253="","NULL","'"&amp;G1253&amp;"'")&amp;","&amp;IF(H1253="","NULL","'"&amp;H1253&amp;"'")&amp;","&amp;IF(I1253="","NULL","'"&amp;I1253&amp;"'")&amp;","&amp;IF(J1253="","NULL","'"&amp;J1253&amp;"'")&amp;","&amp;IF(K1253="","NULL","'"&amp;K1253&amp;"'")&amp;","&amp;IF(L1253="","NULL","'"&amp;L1253&amp;"'")&amp;","&amp;IF(M1253="","NULL",""&amp;M1253&amp;"'")&amp;","&amp;IF(N1253="","NULL",""&amp;N1253&amp;"'")&amp;","&amp;IF(O1253="","0","'"&amp;O1253&amp;"'")&amp;",'"&amp;P1253&amp;"','"&amp;Q1253&amp;"',"&amp;R1253&amp;",'"&amp;S1253&amp;"',"&amp;T1253&amp;IF(A1254="",");","),")</f>
        <v>('GROUP_ID','GL','GL','유리병','유리병',NULL,NULL,NULL,NULL,NULL,NULL,NULL,NULL,'2','Y','SYSTEM',NOW(),'SYSTEM',NOW()),</v>
      </c>
    </row>
    <row r="1254" spans="1:21" s="26" customFormat="1" x14ac:dyDescent="0.35">
      <c r="A1254" s="34">
        <v>3</v>
      </c>
      <c r="B1254" s="34" t="s">
        <v>868</v>
      </c>
      <c r="C1254" s="11" t="s">
        <v>1337</v>
      </c>
      <c r="D1254" s="11" t="s">
        <v>1337</v>
      </c>
      <c r="E1254" s="34" t="s">
        <v>2359</v>
      </c>
      <c r="F1254" s="34" t="s">
        <v>2359</v>
      </c>
      <c r="G1254" s="116"/>
      <c r="H1254" s="83"/>
      <c r="I1254" s="82" t="str">
        <f t="shared" si="61"/>
        <v/>
      </c>
      <c r="J1254" s="82"/>
      <c r="K1254" s="34"/>
      <c r="L1254" s="34"/>
      <c r="M1254" s="34"/>
      <c r="N1254" s="34"/>
      <c r="O1254" s="34">
        <v>3</v>
      </c>
      <c r="P1254" s="34" t="s">
        <v>171</v>
      </c>
      <c r="Q1254" s="34" t="s">
        <v>270</v>
      </c>
      <c r="R1254" s="34" t="s">
        <v>158</v>
      </c>
      <c r="S1254" s="34" t="s">
        <v>270</v>
      </c>
      <c r="T1254" s="34" t="s">
        <v>158</v>
      </c>
      <c r="U1254" s="2" t="str">
        <f t="shared" si="62"/>
        <v>('GROUP_ID','CA','CA','금속캔','금속캔',NULL,NULL,NULL,NULL,NULL,NULL,NULL,NULL,'3','Y','SYSTEM',NOW(),'SYSTEM',NOW()),</v>
      </c>
    </row>
    <row r="1255" spans="1:21" s="26" customFormat="1" x14ac:dyDescent="0.35">
      <c r="A1255" s="34">
        <v>4</v>
      </c>
      <c r="B1255" s="34" t="s">
        <v>868</v>
      </c>
      <c r="C1255" s="11" t="s">
        <v>1364</v>
      </c>
      <c r="D1255" s="11" t="s">
        <v>1364</v>
      </c>
      <c r="E1255" s="34" t="s">
        <v>2360</v>
      </c>
      <c r="F1255" s="34" t="s">
        <v>2360</v>
      </c>
      <c r="G1255" s="116"/>
      <c r="H1255" s="83"/>
      <c r="I1255" s="82" t="str">
        <f t="shared" si="61"/>
        <v/>
      </c>
      <c r="J1255" s="82"/>
      <c r="K1255" s="34"/>
      <c r="L1255" s="34"/>
      <c r="M1255" s="34"/>
      <c r="N1255" s="34"/>
      <c r="O1255" s="34">
        <v>4</v>
      </c>
      <c r="P1255" s="34" t="s">
        <v>171</v>
      </c>
      <c r="Q1255" s="34" t="s">
        <v>270</v>
      </c>
      <c r="R1255" s="34" t="s">
        <v>158</v>
      </c>
      <c r="S1255" s="34" t="s">
        <v>270</v>
      </c>
      <c r="T1255" s="34" t="s">
        <v>158</v>
      </c>
      <c r="U1255" s="2" t="str">
        <f t="shared" si="62"/>
        <v>('GROUP_ID','SY','SY','발포합성수지','발포합성수지',NULL,NULL,NULL,NULL,NULL,NULL,NULL,NULL,'4','Y','SYSTEM',NOW(),'SYSTEM',NOW()),</v>
      </c>
    </row>
    <row r="1256" spans="1:21" s="26" customFormat="1" x14ac:dyDescent="0.35">
      <c r="A1256" s="34">
        <v>5</v>
      </c>
      <c r="B1256" s="34" t="s">
        <v>868</v>
      </c>
      <c r="C1256" s="11" t="s">
        <v>1380</v>
      </c>
      <c r="D1256" s="11" t="s">
        <v>1380</v>
      </c>
      <c r="E1256" s="34" t="s">
        <v>2361</v>
      </c>
      <c r="F1256" s="34" t="s">
        <v>2361</v>
      </c>
      <c r="G1256" s="116"/>
      <c r="H1256" s="83"/>
      <c r="I1256" s="82" t="str">
        <f t="shared" si="61"/>
        <v/>
      </c>
      <c r="J1256" s="82"/>
      <c r="K1256" s="34"/>
      <c r="L1256" s="34"/>
      <c r="M1256" s="34"/>
      <c r="N1256" s="34"/>
      <c r="O1256" s="34">
        <v>5</v>
      </c>
      <c r="P1256" s="34" t="s">
        <v>171</v>
      </c>
      <c r="Q1256" s="34" t="s">
        <v>270</v>
      </c>
      <c r="R1256" s="34" t="s">
        <v>158</v>
      </c>
      <c r="S1256" s="34" t="s">
        <v>270</v>
      </c>
      <c r="T1256" s="34" t="s">
        <v>158</v>
      </c>
      <c r="U1256" s="2" t="str">
        <f t="shared" si="62"/>
        <v>('GROUP_ID','PO','PO','PSP','PSP',NULL,NULL,NULL,NULL,NULL,NULL,NULL,NULL,'5','Y','SYSTEM',NOW(),'SYSTEM',NOW()),</v>
      </c>
    </row>
    <row r="1257" spans="1:21" s="26" customFormat="1" x14ac:dyDescent="0.35">
      <c r="A1257" s="34">
        <v>6</v>
      </c>
      <c r="B1257" s="34" t="s">
        <v>868</v>
      </c>
      <c r="C1257" s="11" t="s">
        <v>2368</v>
      </c>
      <c r="D1257" s="11" t="s">
        <v>2368</v>
      </c>
      <c r="E1257" s="34" t="s">
        <v>2362</v>
      </c>
      <c r="F1257" s="34" t="s">
        <v>2362</v>
      </c>
      <c r="G1257" s="116"/>
      <c r="H1257" s="83"/>
      <c r="I1257" s="82" t="str">
        <f t="shared" si="61"/>
        <v/>
      </c>
      <c r="J1257" s="82"/>
      <c r="K1257" s="34"/>
      <c r="L1257" s="34"/>
      <c r="M1257" s="34"/>
      <c r="N1257" s="34"/>
      <c r="O1257" s="34">
        <v>6</v>
      </c>
      <c r="P1257" s="34" t="s">
        <v>171</v>
      </c>
      <c r="Q1257" s="34" t="s">
        <v>270</v>
      </c>
      <c r="R1257" s="34" t="s">
        <v>158</v>
      </c>
      <c r="S1257" s="34" t="s">
        <v>270</v>
      </c>
      <c r="T1257" s="34" t="s">
        <v>158</v>
      </c>
      <c r="U1257" s="2" t="str">
        <f t="shared" si="62"/>
        <v>('GROUP_ID','PV','PV','PVC','PVC',NULL,NULL,NULL,NULL,NULL,NULL,NULL,NULL,'6','Y','SYSTEM',NOW(),'SYSTEM',NOW()),</v>
      </c>
    </row>
    <row r="1258" spans="1:21" s="26" customFormat="1" x14ac:dyDescent="0.35">
      <c r="A1258" s="34">
        <v>7</v>
      </c>
      <c r="B1258" s="34" t="s">
        <v>868</v>
      </c>
      <c r="C1258" s="11" t="s">
        <v>1392</v>
      </c>
      <c r="D1258" s="11" t="s">
        <v>1392</v>
      </c>
      <c r="E1258" s="34" t="s">
        <v>2363</v>
      </c>
      <c r="F1258" s="34" t="s">
        <v>2363</v>
      </c>
      <c r="G1258" s="116"/>
      <c r="H1258" s="83"/>
      <c r="I1258" s="82" t="str">
        <f t="shared" si="61"/>
        <v/>
      </c>
      <c r="J1258" s="82"/>
      <c r="K1258" s="34"/>
      <c r="L1258" s="34"/>
      <c r="M1258" s="34"/>
      <c r="N1258" s="34"/>
      <c r="O1258" s="34">
        <v>7</v>
      </c>
      <c r="P1258" s="34" t="s">
        <v>171</v>
      </c>
      <c r="Q1258" s="34" t="s">
        <v>270</v>
      </c>
      <c r="R1258" s="34" t="s">
        <v>158</v>
      </c>
      <c r="S1258" s="34" t="s">
        <v>270</v>
      </c>
      <c r="T1258" s="34" t="s">
        <v>158</v>
      </c>
      <c r="U1258" s="2" t="str">
        <f t="shared" si="62"/>
        <v>('GROUP_ID','PE','PE','PET병','PET병',NULL,NULL,NULL,NULL,NULL,NULL,NULL,NULL,'7','Y','SYSTEM',NOW(),'SYSTEM',NOW()),</v>
      </c>
    </row>
    <row r="1259" spans="1:21" s="26" customFormat="1" x14ac:dyDescent="0.35">
      <c r="A1259" s="34">
        <v>8</v>
      </c>
      <c r="B1259" s="34" t="s">
        <v>868</v>
      </c>
      <c r="C1259" s="11" t="s">
        <v>2366</v>
      </c>
      <c r="D1259" s="11" t="s">
        <v>2366</v>
      </c>
      <c r="E1259" s="34" t="s">
        <v>2364</v>
      </c>
      <c r="F1259" s="34" t="s">
        <v>2364</v>
      </c>
      <c r="G1259" s="116"/>
      <c r="H1259" s="83"/>
      <c r="I1259" s="82" t="str">
        <f t="shared" si="61"/>
        <v/>
      </c>
      <c r="J1259" s="82"/>
      <c r="K1259" s="34"/>
      <c r="L1259" s="34"/>
      <c r="M1259" s="34"/>
      <c r="N1259" s="34"/>
      <c r="O1259" s="34">
        <v>8</v>
      </c>
      <c r="P1259" s="34" t="s">
        <v>171</v>
      </c>
      <c r="Q1259" s="34" t="s">
        <v>270</v>
      </c>
      <c r="R1259" s="34" t="s">
        <v>158</v>
      </c>
      <c r="S1259" s="34" t="s">
        <v>270</v>
      </c>
      <c r="T1259" s="34" t="s">
        <v>158</v>
      </c>
      <c r="U1259" s="2" t="str">
        <f t="shared" si="62"/>
        <v>('GROUP_ID','TR','TR','기타합성수지','기타합성수지',NULL,NULL,NULL,NULL,NULL,NULL,NULL,NULL,'8','Y','SYSTEM',NOW(),'SYSTEM',NOW()),</v>
      </c>
    </row>
    <row r="1260" spans="1:21" s="26" customFormat="1" x14ac:dyDescent="0.35">
      <c r="A1260" s="34">
        <v>9</v>
      </c>
      <c r="B1260" s="34" t="s">
        <v>868</v>
      </c>
      <c r="C1260" s="11" t="s">
        <v>2367</v>
      </c>
      <c r="D1260" s="11" t="s">
        <v>2367</v>
      </c>
      <c r="E1260" s="34" t="s">
        <v>2365</v>
      </c>
      <c r="F1260" s="34" t="s">
        <v>2365</v>
      </c>
      <c r="G1260" s="116"/>
      <c r="H1260" s="83"/>
      <c r="I1260" s="82" t="str">
        <f t="shared" si="61"/>
        <v/>
      </c>
      <c r="J1260" s="82"/>
      <c r="K1260" s="34"/>
      <c r="L1260" s="34"/>
      <c r="M1260" s="34"/>
      <c r="N1260" s="34"/>
      <c r="O1260" s="34">
        <v>9</v>
      </c>
      <c r="P1260" s="34" t="s">
        <v>171</v>
      </c>
      <c r="Q1260" s="34" t="s">
        <v>270</v>
      </c>
      <c r="R1260" s="34" t="s">
        <v>158</v>
      </c>
      <c r="S1260" s="34" t="s">
        <v>270</v>
      </c>
      <c r="T1260" s="34" t="s">
        <v>158</v>
      </c>
      <c r="U1260" s="2" t="str">
        <f t="shared" si="62"/>
        <v>('GROUP_ID','OT','OT','합성수지필름류','합성수지필름류',NULL,NULL,NULL,NULL,NULL,NULL,NULL,NULL,'9','Y','SYSTEM',NOW(),'SYSTEM',NOW()),</v>
      </c>
    </row>
    <row r="1261" spans="1:21" s="26" customFormat="1" x14ac:dyDescent="0.35">
      <c r="A1261" s="34">
        <v>10</v>
      </c>
      <c r="B1261" s="34" t="s">
        <v>2369</v>
      </c>
      <c r="C1261" s="82" t="s">
        <v>2375</v>
      </c>
      <c r="D1261" s="11" t="s">
        <v>2377</v>
      </c>
      <c r="E1261" s="34" t="s">
        <v>2395</v>
      </c>
      <c r="F1261" s="34" t="s">
        <v>2395</v>
      </c>
      <c r="G1261" s="13" t="s">
        <v>2409</v>
      </c>
      <c r="H1261" s="34">
        <v>0.26800000000000002</v>
      </c>
      <c r="I1261" s="118">
        <v>243</v>
      </c>
      <c r="J1261" s="119"/>
      <c r="K1261" s="34"/>
      <c r="L1261" s="34"/>
      <c r="M1261" s="34"/>
      <c r="N1261" s="34"/>
      <c r="O1261" s="34">
        <v>1</v>
      </c>
      <c r="P1261" s="34" t="s">
        <v>171</v>
      </c>
      <c r="Q1261" s="34" t="s">
        <v>270</v>
      </c>
      <c r="R1261" s="34" t="s">
        <v>158</v>
      </c>
      <c r="S1261" s="34" t="s">
        <v>270</v>
      </c>
      <c r="T1261" s="34" t="s">
        <v>158</v>
      </c>
      <c r="U1261" s="2" t="str">
        <f t="shared" si="62"/>
        <v>('PA','PA_01','01','일반팩','일반팩','KG','0.268','243',NULL,NULL,NULL,NULL,NULL,'1','Y','SYSTEM',NOW(),'SYSTEM',NOW()),</v>
      </c>
    </row>
    <row r="1262" spans="1:21" s="26" customFormat="1" x14ac:dyDescent="0.35">
      <c r="A1262" s="34">
        <v>11</v>
      </c>
      <c r="B1262" s="34" t="s">
        <v>2369</v>
      </c>
      <c r="C1262" s="82" t="s">
        <v>2376</v>
      </c>
      <c r="D1262" s="11" t="s">
        <v>2378</v>
      </c>
      <c r="E1262" s="34" t="s">
        <v>2396</v>
      </c>
      <c r="F1262" s="34" t="s">
        <v>2396</v>
      </c>
      <c r="G1262" s="13" t="s">
        <v>2409</v>
      </c>
      <c r="H1262" s="34">
        <v>0.26800000000000002</v>
      </c>
      <c r="I1262" s="118">
        <v>296</v>
      </c>
      <c r="J1262" s="119"/>
      <c r="K1262" s="34"/>
      <c r="L1262" s="34"/>
      <c r="M1262" s="34"/>
      <c r="N1262" s="34"/>
      <c r="O1262" s="34">
        <v>2</v>
      </c>
      <c r="P1262" s="34" t="s">
        <v>171</v>
      </c>
      <c r="Q1262" s="34" t="s">
        <v>270</v>
      </c>
      <c r="R1262" s="34" t="s">
        <v>158</v>
      </c>
      <c r="S1262" s="34" t="s">
        <v>270</v>
      </c>
      <c r="T1262" s="34" t="s">
        <v>158</v>
      </c>
      <c r="U1262" s="2" t="str">
        <f t="shared" si="62"/>
        <v>('PA','PA_02','02','멸균팩','멸균팩','KG','0.268','296',NULL,NULL,NULL,NULL,NULL,'2','Y','SYSTEM',NOW(),'SYSTEM',NOW()),</v>
      </c>
    </row>
    <row r="1263" spans="1:21" s="26" customFormat="1" x14ac:dyDescent="0.25">
      <c r="A1263" s="34">
        <v>12</v>
      </c>
      <c r="B1263" s="34" t="s">
        <v>2370</v>
      </c>
      <c r="C1263" s="34" t="s">
        <v>2380</v>
      </c>
      <c r="D1263" s="11" t="s">
        <v>2377</v>
      </c>
      <c r="E1263" s="34" t="s">
        <v>2358</v>
      </c>
      <c r="F1263" s="34" t="s">
        <v>2358</v>
      </c>
      <c r="G1263" s="13" t="s">
        <v>2409</v>
      </c>
      <c r="H1263" s="34">
        <v>0.17100000000000001</v>
      </c>
      <c r="I1263" s="118">
        <v>37</v>
      </c>
      <c r="J1263" s="120">
        <v>20</v>
      </c>
      <c r="K1263" s="34"/>
      <c r="L1263" s="34"/>
      <c r="M1263" s="34"/>
      <c r="N1263" s="34"/>
      <c r="O1263" s="34">
        <v>1</v>
      </c>
      <c r="P1263" s="34" t="s">
        <v>171</v>
      </c>
      <c r="Q1263" s="34" t="s">
        <v>270</v>
      </c>
      <c r="R1263" s="34" t="s">
        <v>158</v>
      </c>
      <c r="S1263" s="34" t="s">
        <v>270</v>
      </c>
      <c r="T1263" s="34" t="s">
        <v>158</v>
      </c>
      <c r="U1263" s="2" t="str">
        <f t="shared" si="62"/>
        <v>('GL','GL_01','01','유리병','유리병','KG','0.171','37','20',NULL,NULL,NULL,NULL,'1','Y','SYSTEM',NOW(),'SYSTEM',NOW()),</v>
      </c>
    </row>
    <row r="1264" spans="1:21" s="26" customFormat="1" x14ac:dyDescent="0.25">
      <c r="A1264" s="34">
        <v>13</v>
      </c>
      <c r="B1264" s="34" t="s">
        <v>2371</v>
      </c>
      <c r="C1264" s="34" t="s">
        <v>2381</v>
      </c>
      <c r="D1264" s="11" t="s">
        <v>2377</v>
      </c>
      <c r="E1264" s="34" t="s">
        <v>2397</v>
      </c>
      <c r="F1264" s="34" t="s">
        <v>2397</v>
      </c>
      <c r="G1264" s="13" t="s">
        <v>2409</v>
      </c>
      <c r="H1264" s="34">
        <v>0.84299999999999997</v>
      </c>
      <c r="I1264" s="118">
        <v>88</v>
      </c>
      <c r="J1264" s="120">
        <v>20</v>
      </c>
      <c r="K1264" s="34"/>
      <c r="L1264" s="34"/>
      <c r="M1264" s="34"/>
      <c r="N1264" s="34"/>
      <c r="O1264" s="34">
        <v>1</v>
      </c>
      <c r="P1264" s="34" t="s">
        <v>171</v>
      </c>
      <c r="Q1264" s="34" t="s">
        <v>270</v>
      </c>
      <c r="R1264" s="34" t="s">
        <v>158</v>
      </c>
      <c r="S1264" s="34" t="s">
        <v>270</v>
      </c>
      <c r="T1264" s="34" t="s">
        <v>158</v>
      </c>
      <c r="U1264" s="2" t="str">
        <f t="shared" si="62"/>
        <v>('CA','CA_01','01','철캔','철캔','KG','0.843','88','20',NULL,NULL,NULL,NULL,'1','Y','SYSTEM',NOW(),'SYSTEM',NOW()),</v>
      </c>
    </row>
    <row r="1265" spans="1:21" s="26" customFormat="1" x14ac:dyDescent="0.35">
      <c r="A1265" s="34">
        <v>14</v>
      </c>
      <c r="B1265" s="34" t="s">
        <v>2371</v>
      </c>
      <c r="C1265" s="34" t="s">
        <v>2382</v>
      </c>
      <c r="D1265" s="11" t="s">
        <v>2378</v>
      </c>
      <c r="E1265" s="34" t="s">
        <v>2398</v>
      </c>
      <c r="F1265" s="34" t="s">
        <v>2398</v>
      </c>
      <c r="G1265" s="13" t="s">
        <v>2409</v>
      </c>
      <c r="H1265" s="34">
        <v>0.80700000000000005</v>
      </c>
      <c r="I1265" s="118">
        <v>138</v>
      </c>
      <c r="J1265" s="119"/>
      <c r="K1265" s="34"/>
      <c r="L1265" s="34"/>
      <c r="M1265" s="34"/>
      <c r="N1265" s="34"/>
      <c r="O1265" s="34">
        <v>2</v>
      </c>
      <c r="P1265" s="34" t="s">
        <v>171</v>
      </c>
      <c r="Q1265" s="34" t="s">
        <v>270</v>
      </c>
      <c r="R1265" s="34" t="s">
        <v>158</v>
      </c>
      <c r="S1265" s="34" t="s">
        <v>270</v>
      </c>
      <c r="T1265" s="34" t="s">
        <v>158</v>
      </c>
      <c r="U1265" s="2" t="str">
        <f t="shared" si="62"/>
        <v>('CA','CA_02','02','알루미늄캔','알루미늄캔','KG','0.807','138',NULL,NULL,NULL,NULL,NULL,'2','Y','SYSTEM',NOW(),'SYSTEM',NOW()),</v>
      </c>
    </row>
    <row r="1266" spans="1:21" s="26" customFormat="1" x14ac:dyDescent="0.25">
      <c r="A1266" s="34">
        <v>15</v>
      </c>
      <c r="B1266" s="34" t="s">
        <v>2372</v>
      </c>
      <c r="C1266" s="34" t="s">
        <v>2383</v>
      </c>
      <c r="D1266" s="11" t="s">
        <v>2377</v>
      </c>
      <c r="E1266" s="34" t="s">
        <v>2399</v>
      </c>
      <c r="F1266" s="34" t="s">
        <v>2399</v>
      </c>
      <c r="G1266" s="13" t="s">
        <v>2409</v>
      </c>
      <c r="H1266" s="117">
        <v>0.84399999999999997</v>
      </c>
      <c r="I1266" s="118">
        <v>69</v>
      </c>
      <c r="J1266" s="120">
        <v>15</v>
      </c>
      <c r="K1266" s="34"/>
      <c r="L1266" s="34"/>
      <c r="M1266" s="34"/>
      <c r="N1266" s="34"/>
      <c r="O1266" s="34">
        <v>1</v>
      </c>
      <c r="P1266" s="34" t="s">
        <v>171</v>
      </c>
      <c r="Q1266" s="34" t="s">
        <v>270</v>
      </c>
      <c r="R1266" s="34" t="s">
        <v>158</v>
      </c>
      <c r="S1266" s="34" t="s">
        <v>270</v>
      </c>
      <c r="T1266" s="34" t="s">
        <v>158</v>
      </c>
      <c r="U1266" s="2" t="str">
        <f t="shared" si="62"/>
        <v>('SY','SY_01','01','전자','전자','KG','0.844','69','15',NULL,NULL,NULL,NULL,'1','Y','SYSTEM',NOW(),'SYSTEM',NOW()),</v>
      </c>
    </row>
    <row r="1267" spans="1:21" s="26" customFormat="1" x14ac:dyDescent="0.25">
      <c r="A1267" s="34">
        <v>16</v>
      </c>
      <c r="B1267" s="34" t="s">
        <v>2372</v>
      </c>
      <c r="C1267" s="34" t="s">
        <v>2384</v>
      </c>
      <c r="D1267" s="11" t="s">
        <v>2378</v>
      </c>
      <c r="E1267" s="34" t="s">
        <v>2400</v>
      </c>
      <c r="F1267" s="34" t="s">
        <v>2400</v>
      </c>
      <c r="G1267" s="13" t="s">
        <v>2409</v>
      </c>
      <c r="H1267" s="117">
        <v>0.84399999999999997</v>
      </c>
      <c r="I1267" s="118">
        <v>79</v>
      </c>
      <c r="J1267" s="120">
        <v>15</v>
      </c>
      <c r="K1267" s="34"/>
      <c r="L1267" s="34"/>
      <c r="M1267" s="34"/>
      <c r="N1267" s="34"/>
      <c r="O1267" s="34">
        <v>2</v>
      </c>
      <c r="P1267" s="34" t="s">
        <v>171</v>
      </c>
      <c r="Q1267" s="34" t="s">
        <v>270</v>
      </c>
      <c r="R1267" s="34" t="s">
        <v>158</v>
      </c>
      <c r="S1267" s="34" t="s">
        <v>270</v>
      </c>
      <c r="T1267" s="34" t="s">
        <v>158</v>
      </c>
      <c r="U1267" s="2" t="str">
        <f t="shared" si="62"/>
        <v>('SY','SY_02','02','가공,농산물,의약품','가공,농산물,의약품','KG','0.844','79','15',NULL,NULL,NULL,NULL,'2','Y','SYSTEM',NOW(),'SYSTEM',NOW()),</v>
      </c>
    </row>
    <row r="1268" spans="1:21" s="26" customFormat="1" x14ac:dyDescent="0.25">
      <c r="A1268" s="34">
        <v>17</v>
      </c>
      <c r="B1268" s="34" t="s">
        <v>2372</v>
      </c>
      <c r="C1268" s="34" t="s">
        <v>2385</v>
      </c>
      <c r="D1268" s="11" t="s">
        <v>2379</v>
      </c>
      <c r="E1268" s="34" t="s">
        <v>2401</v>
      </c>
      <c r="F1268" s="34" t="s">
        <v>2401</v>
      </c>
      <c r="G1268" s="13" t="s">
        <v>2409</v>
      </c>
      <c r="H1268" s="117">
        <v>0.84399999999999997</v>
      </c>
      <c r="I1268" s="118">
        <v>264</v>
      </c>
      <c r="J1268" s="120">
        <v>15</v>
      </c>
      <c r="K1268" s="34"/>
      <c r="L1268" s="34"/>
      <c r="M1268" s="34"/>
      <c r="N1268" s="34"/>
      <c r="O1268" s="34">
        <v>3</v>
      </c>
      <c r="P1268" s="34" t="s">
        <v>171</v>
      </c>
      <c r="Q1268" s="34" t="s">
        <v>270</v>
      </c>
      <c r="R1268" s="34" t="s">
        <v>158</v>
      </c>
      <c r="S1268" s="34" t="s">
        <v>270</v>
      </c>
      <c r="T1268" s="34" t="s">
        <v>158</v>
      </c>
      <c r="U1268" s="2" t="str">
        <f t="shared" si="62"/>
        <v>('SY','SY_03','03','기타(EPP,EPE등)','기타(EPP,EPE등)','KG','0.844','264','15',NULL,NULL,NULL,NULL,'3','Y','SYSTEM',NOW(),'SYSTEM',NOW()),</v>
      </c>
    </row>
    <row r="1269" spans="1:21" s="26" customFormat="1" x14ac:dyDescent="0.25">
      <c r="A1269" s="34">
        <v>18</v>
      </c>
      <c r="B1269" s="34" t="s">
        <v>2373</v>
      </c>
      <c r="C1269" s="34" t="s">
        <v>2386</v>
      </c>
      <c r="D1269" s="11" t="s">
        <v>2377</v>
      </c>
      <c r="E1269" s="34" t="s">
        <v>2361</v>
      </c>
      <c r="F1269" s="34" t="s">
        <v>2361</v>
      </c>
      <c r="G1269" s="13" t="s">
        <v>2409</v>
      </c>
      <c r="H1269" s="117">
        <v>0.52300000000000002</v>
      </c>
      <c r="I1269" s="118">
        <v>308</v>
      </c>
      <c r="J1269" s="120">
        <v>15</v>
      </c>
      <c r="K1269" s="34"/>
      <c r="L1269" s="34"/>
      <c r="M1269" s="34"/>
      <c r="N1269" s="34"/>
      <c r="O1269" s="34">
        <v>1</v>
      </c>
      <c r="P1269" s="34" t="s">
        <v>171</v>
      </c>
      <c r="Q1269" s="34" t="s">
        <v>270</v>
      </c>
      <c r="R1269" s="34" t="s">
        <v>158</v>
      </c>
      <c r="S1269" s="34" t="s">
        <v>270</v>
      </c>
      <c r="T1269" s="34" t="s">
        <v>158</v>
      </c>
      <c r="U1269" s="2" t="str">
        <f t="shared" si="62"/>
        <v>('PO','PO_01','01','PSP','PSP','KG','0.523','308','15',NULL,NULL,NULL,NULL,'1','Y','SYSTEM',NOW(),'SYSTEM',NOW()),</v>
      </c>
    </row>
    <row r="1270" spans="1:21" x14ac:dyDescent="0.35">
      <c r="A1270" s="34">
        <v>19</v>
      </c>
      <c r="B1270" s="34" t="s">
        <v>2368</v>
      </c>
      <c r="C1270" s="34" t="s">
        <v>2387</v>
      </c>
      <c r="D1270" s="11" t="s">
        <v>2377</v>
      </c>
      <c r="E1270" s="34" t="s">
        <v>2362</v>
      </c>
      <c r="F1270" s="34" t="s">
        <v>2362</v>
      </c>
      <c r="G1270" s="13" t="s">
        <v>2409</v>
      </c>
      <c r="H1270" s="117">
        <v>0.85</v>
      </c>
      <c r="I1270" s="118">
        <v>945</v>
      </c>
      <c r="J1270" s="119"/>
      <c r="K1270" s="34"/>
      <c r="L1270" s="34"/>
      <c r="M1270" s="34"/>
      <c r="N1270" s="34"/>
      <c r="O1270" s="34">
        <v>1</v>
      </c>
      <c r="P1270" s="34" t="s">
        <v>171</v>
      </c>
      <c r="Q1270" s="34" t="s">
        <v>270</v>
      </c>
      <c r="R1270" s="34" t="s">
        <v>158</v>
      </c>
      <c r="S1270" s="34" t="s">
        <v>270</v>
      </c>
      <c r="T1270" s="34" t="s">
        <v>158</v>
      </c>
      <c r="U1270" s="2" t="str">
        <f t="shared" si="62"/>
        <v>('PV','PV_01','01','PVC','PVC','KG','0.85','945',NULL,NULL,NULL,NULL,NULL,'1','Y','SYSTEM',NOW(),'SYSTEM',NOW()),</v>
      </c>
    </row>
    <row r="1271" spans="1:21" x14ac:dyDescent="0.25">
      <c r="A1271" s="34">
        <v>20</v>
      </c>
      <c r="B1271" s="34" t="s">
        <v>2374</v>
      </c>
      <c r="C1271" s="34" t="s">
        <v>2388</v>
      </c>
      <c r="D1271" s="11" t="s">
        <v>2377</v>
      </c>
      <c r="E1271" s="34" t="s">
        <v>2402</v>
      </c>
      <c r="F1271" s="34" t="s">
        <v>2402</v>
      </c>
      <c r="G1271" s="13" t="s">
        <v>2409</v>
      </c>
      <c r="H1271" s="117">
        <v>0.8</v>
      </c>
      <c r="I1271" s="118">
        <v>148</v>
      </c>
      <c r="J1271" s="120">
        <v>20</v>
      </c>
      <c r="K1271" s="34"/>
      <c r="L1271" s="34"/>
      <c r="M1271" s="34"/>
      <c r="N1271" s="34"/>
      <c r="O1271" s="34">
        <v>1</v>
      </c>
      <c r="P1271" s="34" t="s">
        <v>171</v>
      </c>
      <c r="Q1271" s="34" t="s">
        <v>270</v>
      </c>
      <c r="R1271" s="34" t="s">
        <v>158</v>
      </c>
      <c r="S1271" s="34" t="s">
        <v>270</v>
      </c>
      <c r="T1271" s="34" t="s">
        <v>158</v>
      </c>
      <c r="U1271" s="2" t="str">
        <f t="shared" si="62"/>
        <v>('PE','PE_01','01','단일무색','단일무색','KG','0.8','148','20',NULL,NULL,NULL,NULL,'1','Y','SYSTEM',NOW(),'SYSTEM',NOW()),</v>
      </c>
    </row>
    <row r="1272" spans="1:21" x14ac:dyDescent="0.25">
      <c r="A1272" s="34">
        <v>21</v>
      </c>
      <c r="B1272" s="34" t="s">
        <v>2374</v>
      </c>
      <c r="C1272" s="34" t="s">
        <v>2390</v>
      </c>
      <c r="D1272" s="11" t="s">
        <v>2378</v>
      </c>
      <c r="E1272" s="34" t="s">
        <v>2403</v>
      </c>
      <c r="F1272" s="34" t="s">
        <v>2403</v>
      </c>
      <c r="G1272" s="13" t="s">
        <v>2409</v>
      </c>
      <c r="H1272" s="117">
        <v>0.85099999999999998</v>
      </c>
      <c r="I1272" s="118">
        <v>246</v>
      </c>
      <c r="J1272" s="120">
        <v>20</v>
      </c>
      <c r="K1272" s="34"/>
      <c r="L1272" s="34"/>
      <c r="M1272" s="34"/>
      <c r="N1272" s="34"/>
      <c r="O1272" s="34">
        <v>2</v>
      </c>
      <c r="P1272" s="34" t="s">
        <v>171</v>
      </c>
      <c r="Q1272" s="34" t="s">
        <v>270</v>
      </c>
      <c r="R1272" s="34" t="s">
        <v>158</v>
      </c>
      <c r="S1272" s="34" t="s">
        <v>270</v>
      </c>
      <c r="T1272" s="34" t="s">
        <v>158</v>
      </c>
      <c r="U1272" s="2" t="str">
        <f t="shared" si="62"/>
        <v>('PE','PE_02','02','단일유색','단일유색','KG','0.851','246','20',NULL,NULL,NULL,NULL,'2','Y','SYSTEM',NOW(),'SYSTEM',NOW()),</v>
      </c>
    </row>
    <row r="1273" spans="1:21" x14ac:dyDescent="0.25">
      <c r="A1273" s="34">
        <v>22</v>
      </c>
      <c r="B1273" s="34" t="s">
        <v>2374</v>
      </c>
      <c r="C1273" s="34" t="s">
        <v>2389</v>
      </c>
      <c r="D1273" s="11" t="s">
        <v>2379</v>
      </c>
      <c r="E1273" s="34" t="s">
        <v>2404</v>
      </c>
      <c r="F1273" s="34" t="s">
        <v>2404</v>
      </c>
      <c r="G1273" s="13" t="s">
        <v>2409</v>
      </c>
      <c r="H1273" s="117">
        <v>0.85099999999999998</v>
      </c>
      <c r="I1273" s="118">
        <v>375</v>
      </c>
      <c r="J1273" s="120">
        <v>20</v>
      </c>
      <c r="K1273" s="34"/>
      <c r="L1273" s="34"/>
      <c r="M1273" s="34"/>
      <c r="N1273" s="34"/>
      <c r="O1273" s="34">
        <v>3</v>
      </c>
      <c r="P1273" s="34" t="s">
        <v>171</v>
      </c>
      <c r="Q1273" s="34" t="s">
        <v>270</v>
      </c>
      <c r="R1273" s="34" t="s">
        <v>158</v>
      </c>
      <c r="S1273" s="34" t="s">
        <v>270</v>
      </c>
      <c r="T1273" s="34" t="s">
        <v>158</v>
      </c>
      <c r="U1273" s="2" t="str">
        <f t="shared" si="62"/>
        <v>('PE','PE_03','03','복합재질','복합재질','KG','0.851','375','20',NULL,NULL,NULL,NULL,'3','Y','SYSTEM',NOW(),'SYSTEM',NOW()),</v>
      </c>
    </row>
    <row r="1274" spans="1:21" x14ac:dyDescent="0.25">
      <c r="A1274" s="34">
        <v>23</v>
      </c>
      <c r="B1274" s="34" t="s">
        <v>2366</v>
      </c>
      <c r="C1274" s="34" t="s">
        <v>2391</v>
      </c>
      <c r="D1274" s="11" t="s">
        <v>2377</v>
      </c>
      <c r="E1274" s="34" t="s">
        <v>2405</v>
      </c>
      <c r="F1274" s="34" t="s">
        <v>2405</v>
      </c>
      <c r="G1274" s="13" t="s">
        <v>2409</v>
      </c>
      <c r="H1274" s="117">
        <v>0.86299999999999999</v>
      </c>
      <c r="I1274" s="118">
        <v>222</v>
      </c>
      <c r="J1274" s="120">
        <v>15</v>
      </c>
      <c r="K1274" s="34"/>
      <c r="L1274" s="34"/>
      <c r="M1274" s="34"/>
      <c r="N1274" s="34"/>
      <c r="O1274" s="34">
        <v>1</v>
      </c>
      <c r="P1274" s="34" t="s">
        <v>171</v>
      </c>
      <c r="Q1274" s="34" t="s">
        <v>270</v>
      </c>
      <c r="R1274" s="34" t="s">
        <v>158</v>
      </c>
      <c r="S1274" s="34" t="s">
        <v>270</v>
      </c>
      <c r="T1274" s="34" t="s">
        <v>158</v>
      </c>
      <c r="U1274" s="2" t="str">
        <f t="shared" si="62"/>
        <v>('TR','TR_01','01','PET재질','PET재질','KG','0.863','222','15',NULL,NULL,NULL,NULL,'1','Y','SYSTEM',NOW(),'SYSTEM',NOW()),</v>
      </c>
    </row>
    <row r="1275" spans="1:21" x14ac:dyDescent="0.25">
      <c r="A1275" s="34">
        <v>24</v>
      </c>
      <c r="B1275" s="34" t="s">
        <v>2366</v>
      </c>
      <c r="C1275" s="34" t="s">
        <v>2392</v>
      </c>
      <c r="D1275" s="11" t="s">
        <v>2378</v>
      </c>
      <c r="E1275" s="34" t="s">
        <v>2406</v>
      </c>
      <c r="F1275" s="34" t="s">
        <v>2406</v>
      </c>
      <c r="G1275" s="13" t="s">
        <v>2409</v>
      </c>
      <c r="H1275" s="117">
        <v>0.86299999999999999</v>
      </c>
      <c r="I1275" s="118">
        <v>104</v>
      </c>
      <c r="J1275" s="120">
        <v>20</v>
      </c>
      <c r="K1275" s="34"/>
      <c r="L1275" s="34"/>
      <c r="M1275" s="34"/>
      <c r="N1275" s="34"/>
      <c r="O1275" s="34">
        <v>2</v>
      </c>
      <c r="P1275" s="34" t="s">
        <v>171</v>
      </c>
      <c r="Q1275" s="34" t="s">
        <v>270</v>
      </c>
      <c r="R1275" s="34" t="s">
        <v>158</v>
      </c>
      <c r="S1275" s="34" t="s">
        <v>270</v>
      </c>
      <c r="T1275" s="34" t="s">
        <v>158</v>
      </c>
      <c r="U1275" s="2" t="str">
        <f t="shared" si="62"/>
        <v>('TR','TR_02','02','PET재질 이외','PET재질 이외','KG','0.863','104','20',NULL,NULL,NULL,NULL,'2','Y','SYSTEM',NOW(),'SYSTEM',NOW()),</v>
      </c>
    </row>
    <row r="1276" spans="1:21" x14ac:dyDescent="0.25">
      <c r="A1276" s="34">
        <v>25</v>
      </c>
      <c r="B1276" s="34" t="s">
        <v>2366</v>
      </c>
      <c r="C1276" s="34" t="s">
        <v>2393</v>
      </c>
      <c r="D1276" s="11" t="s">
        <v>2379</v>
      </c>
      <c r="E1276" s="34" t="s">
        <v>2407</v>
      </c>
      <c r="F1276" s="34" t="s">
        <v>2407</v>
      </c>
      <c r="G1276" s="13" t="s">
        <v>2409</v>
      </c>
      <c r="H1276" s="117">
        <v>0.85899999999999999</v>
      </c>
      <c r="I1276" s="118">
        <v>354</v>
      </c>
      <c r="J1276" s="120">
        <v>10</v>
      </c>
      <c r="K1276" s="34"/>
      <c r="L1276" s="34"/>
      <c r="M1276" s="34"/>
      <c r="N1276" s="34"/>
      <c r="O1276" s="34">
        <v>3</v>
      </c>
      <c r="P1276" s="34" t="s">
        <v>171</v>
      </c>
      <c r="Q1276" s="34" t="s">
        <v>270</v>
      </c>
      <c r="R1276" s="34" t="s">
        <v>158</v>
      </c>
      <c r="S1276" s="34" t="s">
        <v>270</v>
      </c>
      <c r="T1276" s="34" t="s">
        <v>158</v>
      </c>
      <c r="U1276" s="2" t="str">
        <f t="shared" si="62"/>
        <v>('TR','TR_03','03','복합재질 및 필름〮시트형','복합재질 및 필름〮시트형','KG','0.859','354','10',NULL,NULL,NULL,NULL,'3','Y','SYSTEM',NOW(),'SYSTEM',NOW()),</v>
      </c>
    </row>
    <row r="1277" spans="1:21" x14ac:dyDescent="0.25">
      <c r="A1277" s="34">
        <v>26</v>
      </c>
      <c r="B1277" s="34" t="s">
        <v>2367</v>
      </c>
      <c r="C1277" s="34" t="s">
        <v>2394</v>
      </c>
      <c r="D1277" s="11" t="s">
        <v>2377</v>
      </c>
      <c r="E1277" s="34" t="s">
        <v>2408</v>
      </c>
      <c r="F1277" s="34" t="s">
        <v>2408</v>
      </c>
      <c r="G1277" s="13" t="s">
        <v>2409</v>
      </c>
      <c r="H1277" s="117">
        <v>0.85899999999999999</v>
      </c>
      <c r="I1277" s="118">
        <v>354</v>
      </c>
      <c r="J1277" s="120">
        <v>20</v>
      </c>
      <c r="K1277" s="34"/>
      <c r="L1277" s="34"/>
      <c r="M1277" s="34"/>
      <c r="N1277" s="34"/>
      <c r="O1277" s="34">
        <v>1</v>
      </c>
      <c r="P1277" s="34" t="s">
        <v>171</v>
      </c>
      <c r="Q1277" s="34" t="s">
        <v>270</v>
      </c>
      <c r="R1277" s="34" t="s">
        <v>158</v>
      </c>
      <c r="S1277" s="34" t="s">
        <v>270</v>
      </c>
      <c r="T1277" s="34" t="s">
        <v>158</v>
      </c>
      <c r="U1277" s="2" t="str">
        <f t="shared" si="62"/>
        <v>('OT','OT_01','01','합성수지재질 필름퓨','합성수지재질 필름퓨','KG','0.859','354','20',NULL,NULL,NULL,NULL,'1','Y','SYSTEM',NOW(),'SYSTEM',NOW());</v>
      </c>
    </row>
  </sheetData>
  <mergeCells count="103">
    <mergeCell ref="A414:B415"/>
    <mergeCell ref="A416:A417"/>
    <mergeCell ref="P313:P314"/>
    <mergeCell ref="C313:O313"/>
    <mergeCell ref="C359:I359"/>
    <mergeCell ref="C358:I358"/>
    <mergeCell ref="J358:J359"/>
    <mergeCell ref="C314:N314"/>
    <mergeCell ref="C414:U414"/>
    <mergeCell ref="C415:U415"/>
    <mergeCell ref="V414:V415"/>
    <mergeCell ref="C59:K59"/>
    <mergeCell ref="C58:K58"/>
    <mergeCell ref="A181:A182"/>
    <mergeCell ref="J170:J171"/>
    <mergeCell ref="C171:I171"/>
    <mergeCell ref="A3:B4"/>
    <mergeCell ref="C3:G3"/>
    <mergeCell ref="H3:H4"/>
    <mergeCell ref="C4:G4"/>
    <mergeCell ref="A5:A6"/>
    <mergeCell ref="A360:A361"/>
    <mergeCell ref="A358:B359"/>
    <mergeCell ref="A58:B59"/>
    <mergeCell ref="A152:B153"/>
    <mergeCell ref="A170:B171"/>
    <mergeCell ref="A179:B180"/>
    <mergeCell ref="A172:A173"/>
    <mergeCell ref="A154:A155"/>
    <mergeCell ref="A60:A61"/>
    <mergeCell ref="A315:A316"/>
    <mergeCell ref="A202:A203"/>
    <mergeCell ref="A256:A257"/>
    <mergeCell ref="A268:B269"/>
    <mergeCell ref="A313:B314"/>
    <mergeCell ref="A188:M188"/>
    <mergeCell ref="A254:B255"/>
    <mergeCell ref="L58:L59"/>
    <mergeCell ref="C153:J153"/>
    <mergeCell ref="C152:J152"/>
    <mergeCell ref="K152:K153"/>
    <mergeCell ref="A230:A231"/>
    <mergeCell ref="A227:F227"/>
    <mergeCell ref="C229:E229"/>
    <mergeCell ref="C228:E228"/>
    <mergeCell ref="C304:J304"/>
    <mergeCell ref="C290:H290"/>
    <mergeCell ref="C279:L279"/>
    <mergeCell ref="A305:A306"/>
    <mergeCell ref="A303:B304"/>
    <mergeCell ref="A291:A292"/>
    <mergeCell ref="A289:B290"/>
    <mergeCell ref="C289:H289"/>
    <mergeCell ref="A278:B279"/>
    <mergeCell ref="A280:A281"/>
    <mergeCell ref="C278:L278"/>
    <mergeCell ref="K303:K304"/>
    <mergeCell ref="I289:I290"/>
    <mergeCell ref="C303:J303"/>
    <mergeCell ref="M278:M279"/>
    <mergeCell ref="A270:A271"/>
    <mergeCell ref="P254:P255"/>
    <mergeCell ref="M268:M269"/>
    <mergeCell ref="C269:L269"/>
    <mergeCell ref="C268:L268"/>
    <mergeCell ref="C254:O254"/>
    <mergeCell ref="C255:O255"/>
    <mergeCell ref="C170:I170"/>
    <mergeCell ref="C180:I180"/>
    <mergeCell ref="C179:I179"/>
    <mergeCell ref="A199:AC199"/>
    <mergeCell ref="A200:B201"/>
    <mergeCell ref="C200:AB200"/>
    <mergeCell ref="AC200:AC201"/>
    <mergeCell ref="C201:AB201"/>
    <mergeCell ref="J179:J180"/>
    <mergeCell ref="C190:M190"/>
    <mergeCell ref="C189:M189"/>
    <mergeCell ref="N189:N190"/>
    <mergeCell ref="A189:B190"/>
    <mergeCell ref="A191:A192"/>
    <mergeCell ref="A228:B229"/>
    <mergeCell ref="F228:F229"/>
    <mergeCell ref="A1229:B1230"/>
    <mergeCell ref="M1229:M1230"/>
    <mergeCell ref="A1231:A1232"/>
    <mergeCell ref="C1229:L1229"/>
    <mergeCell ref="C1230:L1230"/>
    <mergeCell ref="A1105:B1106"/>
    <mergeCell ref="N1105:N1106"/>
    <mergeCell ref="A1107:A1108"/>
    <mergeCell ref="C1105:M1105"/>
    <mergeCell ref="C1106:M1106"/>
    <mergeCell ref="A1248:B1249"/>
    <mergeCell ref="U1248:U1249"/>
    <mergeCell ref="A1250:A1251"/>
    <mergeCell ref="C1248:T1248"/>
    <mergeCell ref="C1249:T1249"/>
    <mergeCell ref="A1239:B1240"/>
    <mergeCell ref="C1239:L1239"/>
    <mergeCell ref="M1239:M1240"/>
    <mergeCell ref="C1240:L1240"/>
    <mergeCell ref="A1241:A1242"/>
  </mergeCells>
  <phoneticPr fontId="2" type="noConversion"/>
  <conditionalFormatting sqref="H634">
    <cfRule type="containsText" dxfId="14" priority="17" operator="containsText" text="D_0">
      <formula>NOT(ISERROR(SEARCH("D_0",H634)))</formula>
    </cfRule>
  </conditionalFormatting>
  <conditionalFormatting sqref="H634:H1095">
    <cfRule type="containsText" dxfId="13" priority="16" operator="containsText" text="종이팩">
      <formula>NOT(ISERROR(SEARCH("종이팩",H634)))</formula>
    </cfRule>
  </conditionalFormatting>
  <conditionalFormatting sqref="I693">
    <cfRule type="containsText" dxfId="12" priority="15" operator="containsText" text="종이팩">
      <formula>NOT(ISERROR(SEARCH("종이팩",I693)))</formula>
    </cfRule>
  </conditionalFormatting>
  <conditionalFormatting sqref="I674">
    <cfRule type="containsText" dxfId="11" priority="14" operator="containsText" text="종이팩">
      <formula>NOT(ISERROR(SEARCH("종이팩",I674)))</formula>
    </cfRule>
  </conditionalFormatting>
  <conditionalFormatting sqref="I713">
    <cfRule type="containsText" dxfId="10" priority="13" operator="containsText" text="종이팩">
      <formula>NOT(ISERROR(SEARCH("종이팩",I713)))</formula>
    </cfRule>
  </conditionalFormatting>
  <conditionalFormatting sqref="G1252:G1277">
    <cfRule type="containsText" dxfId="9" priority="12" operator="containsText" text="D_0">
      <formula>NOT(ISERROR(SEARCH("D_0",G1252)))</formula>
    </cfRule>
  </conditionalFormatting>
  <conditionalFormatting sqref="G1252:G1277">
    <cfRule type="containsText" dxfId="8" priority="11" operator="containsText" text="종이팩">
      <formula>NOT(ISERROR(SEARCH("종이팩",G1252)))</formula>
    </cfRule>
  </conditionalFormatting>
  <conditionalFormatting sqref="H634:H1048576 H1:H418">
    <cfRule type="cellIs" dxfId="3" priority="4" operator="equal">
      <formula>"그 외"</formula>
    </cfRule>
  </conditionalFormatting>
  <conditionalFormatting sqref="H418:I418">
    <cfRule type="containsText" dxfId="2" priority="3" operator="containsText" text="D_0">
      <formula>NOT(ISERROR(SEARCH("D_0",H418)))</formula>
    </cfRule>
  </conditionalFormatting>
  <conditionalFormatting sqref="H418:I418">
    <cfRule type="containsText" dxfId="1" priority="2" operator="containsText" text="종이팩">
      <formula>NOT(ISERROR(SEARCH("종이팩",H418)))</formula>
    </cfRule>
  </conditionalFormatting>
  <conditionalFormatting sqref="I418">
    <cfRule type="cellIs" dxfId="0" priority="1" operator="equal">
      <formula>"그 외"</formula>
    </cfRule>
  </conditionalFormatting>
  <pageMargins left="0.7" right="0.7" top="0.75" bottom="0.75" header="0.3" footer="0.3"/>
  <pageSetup paperSize="9" orientation="portrait" r:id="rId1"/>
  <ignoredErrors>
    <ignoredError sqref="G1036 D1076 D1036" 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I 6 1 U g 8 j u m 6 k A A A A 9 Q A A A B I A H A B D b 2 5 m a W c v U G F j a 2 F n Z S 5 4 b W w g o h g A K K A U A A A A A A A A A A A A A A A A A A A A A A A A A A A A h Y + x D o I w G I R f h X S n r c i g 5 K c M j k p i N D G u T a n Q A K 2 h x f J u D j 6 S r y B G U T e T W + 7 u G + 7 u 1 x t k Q 9 s E F 9 l Z Z X S K Z p i i Q G p h C q X L F P X u F C 5 Q x m D L R c 1 L G Y y w t s l g i x R V z p 0 T Q r z 3 2 M + x 6 U o S U T o j x 3 y z F 5 V s O f r A 6 j 8 c K m 0 d 1 0 I i B o f X G B b h 5 a g 4 x h T I l E G u 9 L e P x r n P 9 i e E V d + 4 v p O s N u F 6 B 2 S y Q N 4 X 2 A N Q S w M E F A A C A A g A j I 6 1 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y O t V I o i k e 4 D g A A A B E A A A A T A B w A R m 9 y b X V s Y X M v U 2 V j d G l v b j E u b S C i G A A o o B Q A A A A A A A A A A A A A A A A A A A A A A A A A A A A r T k 0 u y c z P U w i G 0 I b W A F B L A Q I t A B Q A A g A I A I y O t V I P I 7 p u p A A A A P U A A A A S A A A A A A A A A A A A A A A A A A A A A A B D b 2 5 m a W c v U G F j a 2 F n Z S 5 4 b W x Q S w E C L Q A U A A I A C A C M j r V S D 8 r p q 6 Q A A A D p A A A A E w A A A A A A A A A A A A A A A A D w A A A A W 0 N v b n R l b n R f V H l w Z X N d L n h t b F B L A Q I t A B Q A A g A I A I y O t V 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C Q l f P O 6 a m 3 S q S H F X n Z w 9 O f A A A A A A I A A A A A A B B m A A A A A Q A A I A A A A K P L P C n A 7 V V J m 1 l J 7 F R D O 9 O s g A 8 V / c 4 H Y m z s B r 5 9 5 j L k A A A A A A 6 A A A A A A g A A I A A A A J Q z S U b q R v P 6 + V U X j + d y w M B f t F t 1 a g F E E y l M X x F m B A G c U A A A A F o F c x 8 e z 9 Y n 4 + p R v z b o D t S g l b W E Q n e H Y k a w a D H / J z I D o D n H Y d 3 P E S M v R z C d S L m 2 I J z u f X h s 7 k k J y H G S v I 5 9 j h W 5 m 6 c Y k Q X y 8 W d b A p o C s S L B Q A A A A H U s h s k v k N V 9 s 5 A x c H b e 2 3 q K 1 W / 3 e 2 W 9 z y R f x 8 9 x x 9 7 7 J R 0 x I g H P 2 C r B X r G h z G 1 c R o r K m b U Q P Z R w X r H E H 5 / R D n E = < / D a t a M a s h u p > 
</file>

<file path=customXml/itemProps1.xml><?xml version="1.0" encoding="utf-8"?>
<ds:datastoreItem xmlns:ds="http://schemas.openxmlformats.org/officeDocument/2006/customXml" ds:itemID="{37D8BA7B-0C73-44C7-92DC-785A453CB8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table</vt:lpstr>
      <vt:lpstr>column</vt:lpstr>
      <vt:lpstr>domain</vt:lpstr>
      <vt:lpstr>index</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vmuser</dc:creator>
  <cp:lastModifiedBy>JinMin-Jang</cp:lastModifiedBy>
  <cp:lastPrinted>2020-12-20T06:10:48Z</cp:lastPrinted>
  <dcterms:created xsi:type="dcterms:W3CDTF">2020-12-19T10:18:57Z</dcterms:created>
  <dcterms:modified xsi:type="dcterms:W3CDTF">2022-03-16T06:24:16Z</dcterms:modified>
</cp:coreProperties>
</file>