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.개인\3.SUB\1.DOC\"/>
    </mc:Choice>
  </mc:AlternateContent>
  <xr:revisionPtr revIDLastSave="0" documentId="13_ncr:1_{6AC811BC-1FB9-4E7E-A2D8-2238356D86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5" i="3" l="1"/>
  <c r="G335" i="3"/>
  <c r="N335" i="3" s="1"/>
  <c r="D335" i="3"/>
  <c r="B335" i="3"/>
  <c r="H333" i="3"/>
  <c r="G333" i="3"/>
  <c r="D333" i="3"/>
  <c r="B333" i="3"/>
  <c r="H332" i="3"/>
  <c r="G332" i="3"/>
  <c r="D332" i="3"/>
  <c r="B332" i="3"/>
  <c r="H179" i="3"/>
  <c r="G179" i="3"/>
  <c r="D179" i="3"/>
  <c r="B179" i="3"/>
  <c r="H180" i="3"/>
  <c r="G180" i="3"/>
  <c r="D180" i="3"/>
  <c r="B180" i="3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02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05" i="7"/>
  <c r="J351" i="7"/>
  <c r="C314" i="7"/>
  <c r="B314" i="7"/>
  <c r="B315" i="7"/>
  <c r="P315" i="7" s="1"/>
  <c r="B316" i="7"/>
  <c r="C316" i="7"/>
  <c r="C335" i="7"/>
  <c r="C333" i="7"/>
  <c r="C332" i="7"/>
  <c r="C331" i="7"/>
  <c r="C329" i="7"/>
  <c r="C328" i="7"/>
  <c r="C326" i="7"/>
  <c r="C325" i="7"/>
  <c r="C324" i="7"/>
  <c r="C322" i="7"/>
  <c r="C321" i="7"/>
  <c r="C320" i="7"/>
  <c r="C319" i="7"/>
  <c r="C318" i="7"/>
  <c r="C317" i="7"/>
  <c r="B335" i="7"/>
  <c r="C330" i="7"/>
  <c r="C327" i="7"/>
  <c r="C323" i="7"/>
  <c r="B317" i="7"/>
  <c r="P317" i="7" s="1"/>
  <c r="B318" i="7"/>
  <c r="B319" i="7"/>
  <c r="B320" i="7"/>
  <c r="B321" i="7"/>
  <c r="B322" i="7"/>
  <c r="P322" i="7" s="1"/>
  <c r="B323" i="7"/>
  <c r="P323" i="7" s="1"/>
  <c r="B324" i="7"/>
  <c r="B325" i="7"/>
  <c r="P325" i="7" s="1"/>
  <c r="B326" i="7"/>
  <c r="P326" i="7" s="1"/>
  <c r="B327" i="7"/>
  <c r="B328" i="7"/>
  <c r="B329" i="7"/>
  <c r="B330" i="7"/>
  <c r="B331" i="7"/>
  <c r="B332" i="7"/>
  <c r="P332" i="7" s="1"/>
  <c r="B333" i="7"/>
  <c r="P333" i="7" s="1"/>
  <c r="B334" i="7"/>
  <c r="H355" i="3"/>
  <c r="G355" i="3"/>
  <c r="D355" i="3"/>
  <c r="B355" i="3"/>
  <c r="H361" i="3"/>
  <c r="G361" i="3"/>
  <c r="D361" i="3"/>
  <c r="B361" i="3"/>
  <c r="H359" i="3"/>
  <c r="G359" i="3"/>
  <c r="D359" i="3"/>
  <c r="B359" i="3"/>
  <c r="H354" i="3"/>
  <c r="G354" i="3"/>
  <c r="D354" i="3"/>
  <c r="B354" i="3"/>
  <c r="H353" i="3"/>
  <c r="G353" i="3"/>
  <c r="D353" i="3"/>
  <c r="B353" i="3"/>
  <c r="I43" i="6"/>
  <c r="H32" i="2" s="1"/>
  <c r="D43" i="6"/>
  <c r="F43" i="6" s="1"/>
  <c r="B43" i="6"/>
  <c r="H352" i="3"/>
  <c r="H356" i="3"/>
  <c r="H357" i="3"/>
  <c r="H358" i="3"/>
  <c r="H360" i="3"/>
  <c r="H362" i="3"/>
  <c r="D352" i="3"/>
  <c r="D356" i="3"/>
  <c r="D357" i="3"/>
  <c r="D358" i="3"/>
  <c r="D360" i="3"/>
  <c r="D362" i="3"/>
  <c r="B352" i="3"/>
  <c r="B356" i="3"/>
  <c r="B357" i="3"/>
  <c r="B358" i="3"/>
  <c r="B360" i="3"/>
  <c r="B362" i="3"/>
  <c r="G352" i="3"/>
  <c r="G356" i="3"/>
  <c r="G357" i="3"/>
  <c r="G358" i="3"/>
  <c r="N358" i="3" s="1"/>
  <c r="G360" i="3"/>
  <c r="G362" i="3"/>
  <c r="I32" i="2"/>
  <c r="H140" i="3"/>
  <c r="G140" i="3"/>
  <c r="D140" i="3"/>
  <c r="B140" i="3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C334" i="7"/>
  <c r="H346" i="3"/>
  <c r="G346" i="3"/>
  <c r="D346" i="3"/>
  <c r="B346" i="3"/>
  <c r="I41" i="6"/>
  <c r="H31" i="2" s="1"/>
  <c r="I42" i="6"/>
  <c r="H30" i="2" s="1"/>
  <c r="B41" i="6"/>
  <c r="B42" i="6"/>
  <c r="D41" i="6"/>
  <c r="F41" i="6" s="1"/>
  <c r="D42" i="6"/>
  <c r="F42" i="6" s="1"/>
  <c r="H328" i="3"/>
  <c r="H329" i="3"/>
  <c r="H330" i="3"/>
  <c r="H331" i="3"/>
  <c r="H334" i="3"/>
  <c r="G328" i="3"/>
  <c r="G329" i="3"/>
  <c r="G330" i="3"/>
  <c r="G331" i="3"/>
  <c r="G334" i="3"/>
  <c r="D328" i="3"/>
  <c r="D329" i="3"/>
  <c r="D330" i="3"/>
  <c r="D331" i="3"/>
  <c r="D334" i="3"/>
  <c r="D336" i="3"/>
  <c r="D337" i="3"/>
  <c r="D338" i="3"/>
  <c r="D339" i="3"/>
  <c r="D340" i="3"/>
  <c r="B328" i="3"/>
  <c r="B329" i="3"/>
  <c r="B330" i="3"/>
  <c r="B331" i="3"/>
  <c r="B334" i="3"/>
  <c r="B336" i="3"/>
  <c r="B337" i="3"/>
  <c r="B338" i="3"/>
  <c r="B339" i="3"/>
  <c r="B340" i="3"/>
  <c r="H340" i="3"/>
  <c r="G340" i="3"/>
  <c r="H339" i="3"/>
  <c r="G339" i="3"/>
  <c r="H338" i="3"/>
  <c r="G338" i="3"/>
  <c r="H337" i="3"/>
  <c r="G337" i="3"/>
  <c r="H336" i="3"/>
  <c r="G336" i="3"/>
  <c r="H341" i="3"/>
  <c r="N341" i="3" s="1"/>
  <c r="H342" i="3"/>
  <c r="H343" i="3"/>
  <c r="H344" i="3"/>
  <c r="H345" i="3"/>
  <c r="G342" i="3"/>
  <c r="G343" i="3"/>
  <c r="G344" i="3"/>
  <c r="G34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41" i="3"/>
  <c r="D342" i="3"/>
  <c r="D343" i="3"/>
  <c r="D344" i="3"/>
  <c r="D345" i="3"/>
  <c r="D347" i="3"/>
  <c r="D348" i="3"/>
  <c r="D349" i="3"/>
  <c r="D350" i="3"/>
  <c r="D351" i="3"/>
  <c r="B344" i="3"/>
  <c r="B341" i="3"/>
  <c r="B342" i="3"/>
  <c r="B343" i="3"/>
  <c r="B345" i="3"/>
  <c r="H351" i="3"/>
  <c r="G351" i="3"/>
  <c r="B351" i="3"/>
  <c r="H350" i="3"/>
  <c r="G350" i="3"/>
  <c r="B350" i="3"/>
  <c r="H349" i="3"/>
  <c r="G349" i="3"/>
  <c r="B349" i="3"/>
  <c r="H348" i="3"/>
  <c r="G348" i="3"/>
  <c r="B348" i="3"/>
  <c r="H347" i="3"/>
  <c r="G347" i="3"/>
  <c r="B347" i="3"/>
  <c r="I30" i="2"/>
  <c r="I31" i="2"/>
  <c r="L305" i="7"/>
  <c r="L306" i="7"/>
  <c r="L307" i="7"/>
  <c r="L304" i="7"/>
  <c r="H122" i="3"/>
  <c r="G122" i="3"/>
  <c r="B122" i="3"/>
  <c r="O193" i="7"/>
  <c r="O192" i="7"/>
  <c r="O191" i="7"/>
  <c r="C199" i="7"/>
  <c r="AE201" i="7" s="1"/>
  <c r="C188" i="7"/>
  <c r="O190" i="7" s="1"/>
  <c r="A198" i="7"/>
  <c r="H305" i="3"/>
  <c r="G305" i="3"/>
  <c r="N353" i="3" l="1"/>
  <c r="N179" i="3"/>
  <c r="N333" i="3"/>
  <c r="N360" i="3"/>
  <c r="N332" i="3"/>
  <c r="N362" i="3"/>
  <c r="N354" i="3"/>
  <c r="N361" i="3"/>
  <c r="N180" i="3"/>
  <c r="N359" i="3"/>
  <c r="N355" i="3"/>
  <c r="N357" i="3"/>
  <c r="N356" i="3"/>
  <c r="P321" i="7"/>
  <c r="P327" i="7"/>
  <c r="P318" i="7"/>
  <c r="P329" i="7"/>
  <c r="P335" i="7"/>
  <c r="P328" i="7"/>
  <c r="P320" i="7"/>
  <c r="P331" i="7"/>
  <c r="P330" i="7"/>
  <c r="P319" i="7"/>
  <c r="P334" i="7"/>
  <c r="P324" i="7"/>
  <c r="P314" i="7"/>
  <c r="P316" i="7"/>
  <c r="N352" i="3"/>
  <c r="N334" i="3"/>
  <c r="N345" i="3"/>
  <c r="N343" i="3"/>
  <c r="N337" i="3"/>
  <c r="N305" i="3"/>
  <c r="N349" i="3"/>
  <c r="N346" i="3"/>
  <c r="N338" i="3"/>
  <c r="N328" i="3"/>
  <c r="N348" i="3"/>
  <c r="N329" i="3"/>
  <c r="N347" i="3"/>
  <c r="N351" i="3"/>
  <c r="N339" i="3"/>
  <c r="N331" i="3"/>
  <c r="N344" i="3"/>
  <c r="N336" i="3"/>
  <c r="N340" i="3"/>
  <c r="N330" i="3"/>
  <c r="N350" i="3"/>
  <c r="N342" i="3"/>
  <c r="N140" i="3"/>
  <c r="N122" i="3"/>
  <c r="AE200" i="7"/>
  <c r="H318" i="3"/>
  <c r="G318" i="3"/>
  <c r="B318" i="3"/>
  <c r="H327" i="3"/>
  <c r="G327" i="3"/>
  <c r="B327" i="3"/>
  <c r="H326" i="3"/>
  <c r="G326" i="3"/>
  <c r="B326" i="3"/>
  <c r="H325" i="3"/>
  <c r="G325" i="3"/>
  <c r="B325" i="3"/>
  <c r="H324" i="3"/>
  <c r="G324" i="3"/>
  <c r="B324" i="3"/>
  <c r="H323" i="3"/>
  <c r="G323" i="3"/>
  <c r="B323" i="3"/>
  <c r="H315" i="3"/>
  <c r="G315" i="3"/>
  <c r="B31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F39" i="6" s="1"/>
  <c r="D40" i="6"/>
  <c r="D3" i="6"/>
  <c r="I40" i="6"/>
  <c r="B40" i="6"/>
  <c r="I39" i="6"/>
  <c r="B39" i="6"/>
  <c r="H316" i="3"/>
  <c r="H317" i="3"/>
  <c r="H319" i="3"/>
  <c r="H320" i="3"/>
  <c r="H321" i="3"/>
  <c r="H322" i="3"/>
  <c r="B316" i="3"/>
  <c r="B317" i="3"/>
  <c r="B319" i="3"/>
  <c r="B320" i="3"/>
  <c r="B321" i="3"/>
  <c r="B322" i="3"/>
  <c r="G317" i="3"/>
  <c r="G319" i="3"/>
  <c r="G320" i="3"/>
  <c r="G321" i="3"/>
  <c r="G322" i="3"/>
  <c r="G316" i="3"/>
  <c r="H314" i="3"/>
  <c r="G314" i="3"/>
  <c r="B314" i="3"/>
  <c r="I15" i="2"/>
  <c r="H313" i="3"/>
  <c r="G313" i="3"/>
  <c r="B313" i="3"/>
  <c r="H312" i="3"/>
  <c r="G312" i="3"/>
  <c r="B312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H306" i="3"/>
  <c r="G306" i="3"/>
  <c r="B306" i="3"/>
  <c r="B305" i="3"/>
  <c r="H304" i="3"/>
  <c r="G304" i="3"/>
  <c r="B304" i="3"/>
  <c r="P257" i="7"/>
  <c r="P258" i="7"/>
  <c r="P259" i="7"/>
  <c r="P260" i="7"/>
  <c r="P261" i="7"/>
  <c r="P262" i="7"/>
  <c r="K157" i="7"/>
  <c r="K158" i="7"/>
  <c r="K159" i="7"/>
  <c r="K160" i="7"/>
  <c r="K155" i="7"/>
  <c r="K156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N316" i="3" l="1"/>
  <c r="N323" i="3"/>
  <c r="N317" i="3"/>
  <c r="N320" i="3"/>
  <c r="N306" i="3"/>
  <c r="N327" i="3"/>
  <c r="N313" i="3"/>
  <c r="N319" i="3"/>
  <c r="N304" i="3"/>
  <c r="N322" i="3"/>
  <c r="N311" i="3"/>
  <c r="N324" i="3"/>
  <c r="N309" i="3"/>
  <c r="N315" i="3"/>
  <c r="N312" i="3"/>
  <c r="N314" i="3"/>
  <c r="N325" i="3"/>
  <c r="N307" i="3"/>
  <c r="N318" i="3"/>
  <c r="N310" i="3"/>
  <c r="N326" i="3"/>
  <c r="N308" i="3"/>
  <c r="N32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I38" i="6"/>
  <c r="H29" i="2" s="1"/>
  <c r="B38" i="6"/>
  <c r="L424" i="7"/>
  <c r="L423" i="7"/>
  <c r="L422" i="7"/>
  <c r="E421" i="7"/>
  <c r="D421" i="7"/>
  <c r="C421" i="7"/>
  <c r="F421" i="7"/>
  <c r="G421" i="7"/>
  <c r="H421" i="7"/>
  <c r="B421" i="7"/>
  <c r="I29" i="2"/>
  <c r="K421" i="7"/>
  <c r="J421" i="7"/>
  <c r="I421" i="7"/>
  <c r="C419" i="7"/>
  <c r="A418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L421" i="7"/>
  <c r="L420" i="7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34" i="6"/>
  <c r="H27" i="2" s="1"/>
  <c r="I35" i="6"/>
  <c r="I36" i="6"/>
  <c r="I37" i="6"/>
  <c r="B35" i="6"/>
  <c r="B36" i="6"/>
  <c r="B37" i="6"/>
  <c r="B298" i="3"/>
  <c r="G298" i="3"/>
  <c r="H298" i="3"/>
  <c r="H299" i="3"/>
  <c r="H300" i="3"/>
  <c r="H301" i="3"/>
  <c r="H302" i="3"/>
  <c r="H303" i="3"/>
  <c r="G299" i="3"/>
  <c r="G300" i="3"/>
  <c r="G301" i="3"/>
  <c r="G302" i="3"/>
  <c r="G303" i="3"/>
  <c r="B303" i="3"/>
  <c r="B302" i="3"/>
  <c r="B301" i="3"/>
  <c r="B300" i="3"/>
  <c r="B299" i="3"/>
  <c r="I28" i="2"/>
  <c r="N302" i="3" l="1"/>
  <c r="N303" i="3"/>
  <c r="N299" i="3"/>
  <c r="N300" i="3"/>
  <c r="N298" i="3"/>
  <c r="N301" i="3"/>
  <c r="H290" i="3"/>
  <c r="G290" i="3"/>
  <c r="B290" i="3"/>
  <c r="B297" i="3"/>
  <c r="H297" i="3"/>
  <c r="G297" i="3"/>
  <c r="H296" i="3"/>
  <c r="G296" i="3"/>
  <c r="B29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B34" i="6"/>
  <c r="H292" i="3"/>
  <c r="H293" i="3"/>
  <c r="H294" i="3"/>
  <c r="H295" i="3"/>
  <c r="G292" i="3"/>
  <c r="G293" i="3"/>
  <c r="G294" i="3"/>
  <c r="G295" i="3"/>
  <c r="B292" i="3"/>
  <c r="B293" i="3"/>
  <c r="B294" i="3"/>
  <c r="B29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1" i="3"/>
  <c r="B291" i="3"/>
  <c r="I27" i="2"/>
  <c r="O189" i="7"/>
  <c r="B199" i="3"/>
  <c r="B198" i="3"/>
  <c r="B178" i="3"/>
  <c r="B281" i="3"/>
  <c r="B28" i="6"/>
  <c r="B29" i="6"/>
  <c r="B30" i="6"/>
  <c r="B31" i="6"/>
  <c r="B32" i="6"/>
  <c r="B33" i="6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2" i="3"/>
  <c r="B283" i="3"/>
  <c r="B284" i="3"/>
  <c r="B285" i="3"/>
  <c r="B286" i="3"/>
  <c r="B287" i="3"/>
  <c r="B288" i="3"/>
  <c r="B289" i="3"/>
  <c r="I26" i="2"/>
  <c r="I25" i="2"/>
  <c r="N252" i="3" l="1"/>
  <c r="N244" i="3"/>
  <c r="N236" i="3"/>
  <c r="N228" i="3"/>
  <c r="N220" i="3"/>
  <c r="N212" i="3"/>
  <c r="N204" i="3"/>
  <c r="N196" i="3"/>
  <c r="N188" i="3"/>
  <c r="N178" i="3"/>
  <c r="N170" i="3"/>
  <c r="N162" i="3"/>
  <c r="N154" i="3"/>
  <c r="N146" i="3"/>
  <c r="N137" i="3"/>
  <c r="N129" i="3"/>
  <c r="N291" i="3"/>
  <c r="N258" i="3"/>
  <c r="N242" i="3"/>
  <c r="N202" i="3"/>
  <c r="N168" i="3"/>
  <c r="N135" i="3"/>
  <c r="N282" i="3"/>
  <c r="N274" i="3"/>
  <c r="N266" i="3"/>
  <c r="N250" i="3"/>
  <c r="N234" i="3"/>
  <c r="N226" i="3"/>
  <c r="N218" i="3"/>
  <c r="N210" i="3"/>
  <c r="N194" i="3"/>
  <c r="N186" i="3"/>
  <c r="N176" i="3"/>
  <c r="N160" i="3"/>
  <c r="N152" i="3"/>
  <c r="N144" i="3"/>
  <c r="N127" i="3"/>
  <c r="N260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1" i="3"/>
  <c r="N163" i="3"/>
  <c r="N155" i="3"/>
  <c r="N147" i="3"/>
  <c r="N138" i="3"/>
  <c r="N130" i="3"/>
  <c r="N293" i="3"/>
  <c r="N284" i="3"/>
  <c r="N276" i="3"/>
  <c r="N268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7" i="3"/>
  <c r="N169" i="3"/>
  <c r="N161" i="3"/>
  <c r="N153" i="3"/>
  <c r="N145" i="3"/>
  <c r="N136" i="3"/>
  <c r="N128" i="3"/>
  <c r="N290" i="3"/>
  <c r="N288" i="3"/>
  <c r="N256" i="3"/>
  <c r="N232" i="3"/>
  <c r="N200" i="3"/>
  <c r="N150" i="3"/>
  <c r="N280" i="3"/>
  <c r="N272" i="3"/>
  <c r="N264" i="3"/>
  <c r="N248" i="3"/>
  <c r="N240" i="3"/>
  <c r="N224" i="3"/>
  <c r="N216" i="3"/>
  <c r="N208" i="3"/>
  <c r="N192" i="3"/>
  <c r="N184" i="3"/>
  <c r="N174" i="3"/>
  <c r="N166" i="3"/>
  <c r="N158" i="3"/>
  <c r="N142" i="3"/>
  <c r="N133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3" i="3"/>
  <c r="N173" i="3"/>
  <c r="N165" i="3"/>
  <c r="N157" i="3"/>
  <c r="N149" i="3"/>
  <c r="N141" i="3"/>
  <c r="N132" i="3"/>
  <c r="N297" i="3"/>
  <c r="N294" i="3"/>
  <c r="N292" i="3"/>
  <c r="N265" i="3"/>
  <c r="N201" i="3"/>
  <c r="N159" i="3"/>
  <c r="N257" i="3"/>
  <c r="N209" i="3"/>
  <c r="N167" i="3"/>
  <c r="N249" i="3"/>
  <c r="N289" i="3"/>
  <c r="N281" i="3"/>
  <c r="N273" i="3"/>
  <c r="N241" i="3"/>
  <c r="N233" i="3"/>
  <c r="N225" i="3"/>
  <c r="N217" i="3"/>
  <c r="N193" i="3"/>
  <c r="N185" i="3"/>
  <c r="N175" i="3"/>
  <c r="N151" i="3"/>
  <c r="N143" i="3"/>
  <c r="N13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2" i="3"/>
  <c r="N164" i="3"/>
  <c r="N156" i="3"/>
  <c r="N148" i="3"/>
  <c r="N139" i="3"/>
  <c r="N131" i="3"/>
  <c r="N295" i="3"/>
  <c r="N296" i="3"/>
  <c r="H28" i="2"/>
  <c r="H25" i="2"/>
  <c r="H26" i="2"/>
  <c r="B190" i="3"/>
  <c r="I24" i="2"/>
  <c r="I23" i="2"/>
  <c r="I22" i="2"/>
  <c r="I12" i="2" l="1"/>
  <c r="I13" i="2"/>
  <c r="I14" i="2"/>
  <c r="I20" i="2"/>
  <c r="I21" i="2"/>
  <c r="P256" i="7"/>
  <c r="K161" i="7"/>
  <c r="K162" i="7"/>
  <c r="K163" i="7"/>
  <c r="K164" i="7"/>
  <c r="K154" i="7"/>
  <c r="B233" i="3" l="1"/>
  <c r="B234" i="3"/>
  <c r="B235" i="3"/>
  <c r="B236" i="3"/>
  <c r="B237" i="3"/>
  <c r="B238" i="3"/>
  <c r="I3" i="2"/>
  <c r="I4" i="2"/>
  <c r="I5" i="2"/>
  <c r="I6" i="2"/>
  <c r="I7" i="2"/>
  <c r="C253" i="7" l="1"/>
  <c r="A252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30" i="7"/>
  <c r="I8" i="2"/>
  <c r="I9" i="2"/>
  <c r="I10" i="2"/>
  <c r="I11" i="2"/>
  <c r="I16" i="2"/>
  <c r="I17" i="2"/>
  <c r="I18" i="2"/>
  <c r="I19" i="2"/>
  <c r="P255" i="7" l="1"/>
  <c r="P254" i="7"/>
  <c r="B94" i="3"/>
  <c r="B95" i="3"/>
  <c r="B96" i="3"/>
  <c r="N95" i="3" l="1"/>
  <c r="N97" i="3"/>
  <c r="N96" i="3"/>
  <c r="N94" i="3"/>
  <c r="J353" i="7"/>
  <c r="J354" i="7"/>
  <c r="J355" i="7"/>
  <c r="J356" i="7"/>
  <c r="J357" i="7"/>
  <c r="K413" i="7"/>
  <c r="K414" i="7"/>
  <c r="C227" i="7" l="1"/>
  <c r="F228" i="7" s="1"/>
  <c r="A226" i="7"/>
  <c r="F229" i="7" l="1"/>
  <c r="B48" i="3"/>
  <c r="H7" i="7" l="1"/>
  <c r="C4" i="7"/>
  <c r="H5" i="7" s="1"/>
  <c r="A3" i="7"/>
  <c r="H6" i="7" l="1"/>
  <c r="B258" i="3" l="1"/>
  <c r="B259" i="3"/>
  <c r="B260" i="3"/>
  <c r="B261" i="3"/>
  <c r="B67" i="3"/>
  <c r="B26" i="6" l="1"/>
  <c r="B27" i="6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41" i="3"/>
  <c r="B42" i="3"/>
  <c r="B9" i="3"/>
  <c r="B21" i="3"/>
  <c r="B22" i="3"/>
  <c r="B23" i="3"/>
  <c r="B24" i="3"/>
  <c r="B15" i="3"/>
  <c r="B195" i="3"/>
  <c r="B196" i="3"/>
  <c r="B193" i="3"/>
  <c r="B230" i="3"/>
  <c r="B231" i="3"/>
  <c r="B232" i="3"/>
  <c r="B240" i="3"/>
  <c r="B241" i="3"/>
  <c r="B242" i="3"/>
  <c r="B23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92" i="3"/>
  <c r="B194" i="3"/>
  <c r="B197" i="3"/>
  <c r="B87" i="3" l="1"/>
  <c r="B88" i="3"/>
  <c r="B89" i="3"/>
  <c r="N88" i="3" l="1"/>
  <c r="N87" i="3"/>
  <c r="B24" i="6"/>
  <c r="B76" i="3"/>
  <c r="B77" i="3"/>
  <c r="N76" i="3" l="1"/>
  <c r="B229" i="3"/>
  <c r="B243" i="3"/>
  <c r="B200" i="3" l="1"/>
  <c r="B201" i="3"/>
  <c r="B202" i="3"/>
  <c r="B203" i="3"/>
  <c r="B204" i="3"/>
  <c r="B191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8" i="7"/>
  <c r="B52" i="3"/>
  <c r="B53" i="3"/>
  <c r="B54" i="3"/>
  <c r="K412" i="7"/>
  <c r="B123" i="3"/>
  <c r="B124" i="3"/>
  <c r="B250" i="3"/>
  <c r="B251" i="3"/>
  <c r="B252" i="3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292" i="7"/>
  <c r="I293" i="7"/>
  <c r="I294" i="7"/>
  <c r="I295" i="7"/>
  <c r="I296" i="7"/>
  <c r="N52" i="3" l="1"/>
  <c r="N123" i="3"/>
  <c r="B12" i="6"/>
  <c r="N68" i="3" l="1"/>
  <c r="N67" i="3"/>
  <c r="J352" i="7"/>
  <c r="B147" i="3"/>
  <c r="B148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81" i="7"/>
  <c r="M282" i="7"/>
  <c r="M283" i="7"/>
  <c r="M280" i="7"/>
  <c r="M271" i="7"/>
  <c r="M272" i="7"/>
  <c r="M270" i="7"/>
  <c r="C277" i="7"/>
  <c r="M278" i="7" s="1"/>
  <c r="A276" i="7"/>
  <c r="C267" i="7"/>
  <c r="M268" i="7" s="1"/>
  <c r="A266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9" i="7"/>
  <c r="M269" i="7"/>
  <c r="I390" i="7"/>
  <c r="I291" i="7"/>
  <c r="J182" i="7"/>
  <c r="J181" i="7"/>
  <c r="J173" i="7"/>
  <c r="J172" i="7"/>
  <c r="C409" i="7"/>
  <c r="K410" i="7" s="1"/>
  <c r="C387" i="7"/>
  <c r="I388" i="7" s="1"/>
  <c r="C348" i="7"/>
  <c r="J349" i="7" s="1"/>
  <c r="C311" i="7"/>
  <c r="C301" i="7"/>
  <c r="C288" i="7"/>
  <c r="I289" i="7" s="1"/>
  <c r="C178" i="7"/>
  <c r="J179" i="7" s="1"/>
  <c r="C169" i="7"/>
  <c r="J170" i="7" s="1"/>
  <c r="C151" i="7"/>
  <c r="K152" i="7" s="1"/>
  <c r="A408" i="7"/>
  <c r="A386" i="7"/>
  <c r="A347" i="7"/>
  <c r="A310" i="7"/>
  <c r="A300" i="7"/>
  <c r="A287" i="7"/>
  <c r="A187" i="7"/>
  <c r="A177" i="7"/>
  <c r="A168" i="7"/>
  <c r="A150" i="7"/>
  <c r="A64" i="7"/>
  <c r="C65" i="7"/>
  <c r="L66" i="7" s="1"/>
  <c r="P312" i="7" l="1"/>
  <c r="P313" i="7"/>
  <c r="L302" i="7"/>
  <c r="L303" i="7"/>
  <c r="L67" i="7"/>
  <c r="I389" i="7"/>
  <c r="K153" i="7"/>
  <c r="J171" i="7"/>
  <c r="J180" i="7"/>
  <c r="I290" i="7"/>
  <c r="J350" i="7"/>
  <c r="K411" i="7"/>
  <c r="B186" i="3" l="1"/>
  <c r="B225" i="3"/>
  <c r="B226" i="3"/>
  <c r="B23" i="6" l="1"/>
  <c r="B4" i="6"/>
  <c r="I3" i="6"/>
  <c r="B7" i="6"/>
  <c r="B8" i="6"/>
  <c r="B9" i="6"/>
  <c r="B10" i="6"/>
  <c r="B20" i="6"/>
  <c r="B21" i="6"/>
  <c r="B22" i="6"/>
  <c r="B25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146" i="3"/>
  <c r="B149" i="3"/>
  <c r="B150" i="3"/>
  <c r="B151" i="3"/>
  <c r="B152" i="3"/>
  <c r="B206" i="3"/>
  <c r="B207" i="3"/>
  <c r="B208" i="3"/>
  <c r="B209" i="3"/>
  <c r="B210" i="3"/>
  <c r="B211" i="3"/>
  <c r="B253" i="3"/>
  <c r="B254" i="3"/>
  <c r="B255" i="3"/>
  <c r="B256" i="3"/>
  <c r="B257" i="3"/>
  <c r="B177" i="3"/>
  <c r="B181" i="3"/>
  <c r="B182" i="3"/>
  <c r="B183" i="3"/>
  <c r="B184" i="3"/>
  <c r="B185" i="3"/>
  <c r="B187" i="3"/>
  <c r="B188" i="3"/>
  <c r="B189" i="3"/>
  <c r="B154" i="3"/>
  <c r="B155" i="3"/>
  <c r="B156" i="3"/>
  <c r="B157" i="3"/>
  <c r="B158" i="3"/>
  <c r="B159" i="3"/>
  <c r="B160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7" i="3"/>
  <c r="B228" i="3"/>
  <c r="B244" i="3"/>
  <c r="B245" i="3"/>
  <c r="B246" i="3"/>
  <c r="B247" i="3"/>
  <c r="B248" i="3"/>
  <c r="B145" i="3"/>
  <c r="B205" i="3"/>
  <c r="B249" i="3"/>
  <c r="B212" i="3"/>
  <c r="B58" i="3"/>
  <c r="B102" i="3"/>
  <c r="B153" i="3"/>
  <c r="B176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<sst xmlns="http://schemas.openxmlformats.org/spreadsheetml/2006/main" count="4832" uniqueCount="1180">
  <si>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</si>
  <si>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</si>
  <si>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</si>
  <si>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</si>
  <si>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</si>
  <si>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</si>
  <si>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</si>
  <si>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</si>
  <si>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</si>
  <si>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</si>
  <si>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</si>
  <si>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</si>
  <si>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</si>
  <si>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</si>
  <si>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</si>
  <si>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</si>
  <si>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</si>
  <si>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</si>
  <si>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</si>
  <si>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</si>
  <si>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</si>
  <si>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</si>
  <si>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</si>
  <si>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</si>
  <si>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 권한 관리</t>
  </si>
  <si>
    <t>사용자</t>
  </si>
  <si>
    <t>관리자</t>
  </si>
  <si>
    <t>사용자 이력</t>
  </si>
  <si>
    <t>부서</t>
  </si>
  <si>
    <t>직위</t>
  </si>
  <si>
    <t>사용자 권한</t>
  </si>
  <si>
    <t>T_USER_AUTH</t>
  </si>
  <si>
    <t>Y</t>
  </si>
  <si>
    <t>N</t>
  </si>
  <si>
    <t>공통</t>
  </si>
  <si>
    <t>코드</t>
  </si>
  <si>
    <t>본부</t>
  </si>
  <si>
    <t>T_HDEPT</t>
  </si>
  <si>
    <t>T_USER_SYS_AUTH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</si>
  <si>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</si>
  <si>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</si>
  <si>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</si>
  <si>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</si>
  <si>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</si>
  <si>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</si>
  <si>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</si>
  <si>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</si>
  <si>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</si>
  <si>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</si>
  <si>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</si>
  <si>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</si>
  <si>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</si>
  <si>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</si>
  <si>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</si>
  <si>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</si>
  <si>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</si>
  <si>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</si>
  <si>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</si>
  <si>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</si>
  <si>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</si>
  <si>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</si>
  <si>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</si>
  <si>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</si>
  <si>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</si>
  <si>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</si>
  <si>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</si>
  <si>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</si>
  <si>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</si>
  <si>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</si>
  <si>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</si>
  <si>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</si>
  <si>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</si>
  <si>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</si>
  <si>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</si>
  <si>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</si>
  <si>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</si>
  <si>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</si>
  <si>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</si>
  <si>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</si>
  <si>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</si>
  <si>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</si>
  <si>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</si>
  <si>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</si>
  <si>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</si>
  <si>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</si>
  <si>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</si>
  <si>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</si>
  <si>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</si>
  <si>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</si>
  <si>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</si>
  <si>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</si>
  <si>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</si>
  <si>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</si>
  <si>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</si>
  <si>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</si>
  <si>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</si>
  <si>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</si>
  <si>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</si>
  <si>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</si>
  <si>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</si>
  <si>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</si>
  <si>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</si>
  <si>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</si>
  <si>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</si>
  <si>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</si>
  <si>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</si>
  <si>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</si>
  <si>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</si>
  <si>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</si>
  <si>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</si>
  <si>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</si>
  <si>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</si>
  <si>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</si>
  <si>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</si>
  <si>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</si>
  <si>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</si>
  <si>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</si>
  <si>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</si>
  <si>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</si>
  <si>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</si>
  <si>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</si>
  <si>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</si>
  <si>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</si>
  <si>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</si>
  <si>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</si>
  <si>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</si>
  <si>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</si>
  <si>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</si>
  <si>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</si>
  <si>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</si>
  <si>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</si>
  <si>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</si>
  <si>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</si>
  <si>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</si>
  <si>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</si>
  <si>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</si>
  <si>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</si>
  <si>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</si>
  <si>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</si>
  <si>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</si>
  <si>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</si>
  <si>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</si>
  <si>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</si>
  <si>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</si>
  <si>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</si>
  <si>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</si>
  <si>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</si>
  <si>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</si>
  <si>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</si>
  <si>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</si>
  <si>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</si>
  <si>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</si>
  <si>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T_MGR_SYS_MENU_AUTH_PK</t>
  </si>
  <si>
    <t>T_USER_AUTH_PK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</si>
  <si>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</si>
  <si>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</si>
  <si>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</si>
  <si>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</si>
  <si>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</si>
  <si>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</si>
  <si>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</si>
  <si>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</si>
  <si>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</si>
  <si>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</si>
  <si>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</si>
  <si>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</si>
  <si>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</si>
  <si>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</si>
  <si>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</si>
  <si>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</si>
  <si>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</si>
  <si>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</si>
  <si>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</si>
  <si>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</si>
  <si>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</si>
  <si>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</si>
  <si>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</si>
  <si>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</si>
  <si>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</si>
  <si>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</si>
  <si>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</si>
  <si>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</si>
  <si>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</si>
  <si>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</si>
  <si>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</si>
  <si>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</si>
  <si>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</si>
  <si>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</si>
  <si>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</si>
  <si>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</si>
  <si>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</si>
  <si>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</si>
  <si>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</si>
  <si>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</si>
  <si>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</si>
  <si>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</si>
  <si>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</si>
  <si>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</si>
  <si>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</si>
  <si>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</si>
  <si>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</si>
  <si>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</si>
  <si>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</si>
  <si>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</si>
  <si>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</si>
  <si>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</si>
  <si>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</si>
  <si>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</si>
  <si>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</si>
  <si>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</si>
  <si>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</si>
  <si>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</si>
  <si>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</si>
  <si>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</si>
  <si>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</si>
  <si>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</si>
  <si>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</si>
  <si>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</si>
  <si>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</si>
  <si>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</si>
  <si>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</si>
  <si>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</si>
  <si>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</si>
  <si>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</si>
  <si>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</si>
  <si>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</si>
  <si>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</si>
  <si>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</si>
  <si>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</si>
  <si>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</si>
  <si>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</si>
  <si>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</si>
  <si>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</si>
  <si>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</si>
  <si>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</si>
  <si>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</si>
  <si>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</si>
  <si>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</si>
  <si>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</si>
  <si>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</si>
  <si>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</si>
  <si>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</si>
  <si>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</si>
  <si>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</si>
  <si>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</si>
  <si>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</si>
  <si>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</si>
  <si>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</si>
  <si>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</si>
  <si>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</si>
  <si>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</si>
  <si>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</si>
  <si>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</si>
  <si>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</si>
  <si>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</si>
  <si>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</si>
  <si>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</si>
  <si>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</si>
  <si>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</si>
  <si>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</si>
  <si>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</si>
  <si>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</si>
  <si>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</si>
  <si>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</si>
  <si>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</si>
  <si>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</si>
  <si>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</si>
  <si>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</si>
  <si>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</si>
  <si>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</si>
  <si>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</si>
  <si>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</si>
  <si>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</si>
  <si>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</si>
  <si>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</si>
  <si>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</si>
  <si>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</si>
  <si>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</si>
  <si>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</si>
  <si>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</si>
  <si>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</si>
  <si>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</si>
  <si>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</si>
  <si>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</si>
  <si>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</si>
  <si>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</si>
  <si>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</si>
  <si>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</si>
  <si>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</si>
  <si>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</si>
  <si>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</si>
  <si>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</si>
  <si>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</si>
  <si>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</si>
  <si>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</si>
  <si>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</si>
  <si>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</si>
  <si>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</si>
  <si>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</si>
  <si>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</si>
  <si>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</si>
  <si>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</si>
  <si>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</si>
  <si>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</si>
  <si>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</si>
  <si>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</si>
  <si>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</si>
  <si>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</si>
  <si>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</si>
  <si>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</si>
  <si>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</si>
  <si>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</si>
  <si>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</si>
  <si>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</si>
  <si>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</si>
  <si>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</si>
  <si>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</si>
  <si>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</si>
  <si>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</si>
  <si>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</si>
  <si>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</si>
  <si>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</si>
  <si>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</si>
  <si>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</si>
  <si>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</si>
  <si>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</si>
  <si>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</si>
  <si>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</si>
  <si>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</si>
  <si>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</si>
  <si>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</si>
  <si>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</si>
  <si>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</si>
  <si>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</si>
  <si>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</si>
  <si>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</si>
  <si>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</si>
  <si>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</si>
  <si>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</si>
  <si>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</si>
  <si>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</si>
  <si>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</si>
  <si>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</si>
  <si>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</si>
  <si>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</si>
  <si>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</si>
  <si>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</si>
  <si>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</si>
  <si>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</si>
  <si>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</si>
  <si>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</si>
  <si>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</si>
  <si>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</si>
  <si>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</si>
  <si>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</si>
  <si>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</si>
  <si>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</si>
  <si>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</si>
  <si>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</si>
  <si>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</si>
  <si>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</si>
  <si>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</si>
  <si>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</si>
  <si>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</si>
  <si>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</si>
  <si>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</si>
  <si>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</si>
  <si>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</si>
  <si>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</si>
  <si>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</si>
  <si>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</si>
  <si>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</si>
  <si>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</si>
  <si>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</si>
  <si>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</si>
  <si>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</si>
  <si>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</si>
  <si>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</si>
  <si>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</si>
  <si>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</si>
  <si>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</si>
  <si>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</si>
  <si>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</si>
  <si>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</si>
  <si>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</si>
  <si>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</si>
  <si>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</si>
  <si>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</si>
  <si>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</si>
  <si>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</si>
  <si>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</si>
  <si>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</si>
  <si>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</si>
  <si>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</si>
  <si>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</si>
  <si>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</si>
  <si>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</si>
  <si>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</si>
  <si>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</si>
  <si>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</si>
  <si>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</si>
  <si>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역할 그룹</t>
    <phoneticPr fontId="1" type="noConversion"/>
  </si>
  <si>
    <t>역할 그룹 상세</t>
    <phoneticPr fontId="1" type="noConversion"/>
  </si>
  <si>
    <t>공지사항 ID</t>
    <phoneticPr fontId="1" type="noConversion"/>
  </si>
  <si>
    <t>QNA ID</t>
    <phoneticPr fontId="1" type="noConversion"/>
  </si>
  <si>
    <t>참조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</si>
  <si>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</si>
  <si>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</si>
  <si>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</si>
  <si>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</si>
  <si>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</si>
  <si>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</si>
  <si>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</si>
  <si>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</si>
  <si>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</si>
  <si>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</si>
  <si>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</si>
  <si>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</si>
  <si>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</si>
  <si>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</si>
  <si>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</si>
  <si>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</si>
  <si>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</si>
  <si>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</si>
  <si>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</si>
  <si>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</si>
  <si>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</si>
  <si>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</si>
  <si>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</si>
  <si>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</si>
  <si>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</si>
  <si>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</si>
  <si>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</si>
  <si>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</si>
  <si>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</si>
  <si>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</si>
  <si>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</si>
  <si>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</si>
  <si>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</si>
  <si>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</si>
  <si>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</si>
  <si>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</si>
  <si>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</si>
  <si>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</si>
  <si>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</si>
  <si>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</si>
  <si>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</si>
  <si>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</si>
  <si>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</si>
  <si>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</si>
  <si>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</si>
  <si>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</si>
  <si>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</si>
  <si>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</si>
  <si>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</si>
  <si>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</si>
  <si>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</si>
  <si>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</si>
  <si>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</si>
  <si>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</si>
  <si>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</si>
  <si>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</si>
  <si>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</si>
  <si>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</si>
  <si>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</si>
  <si>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</si>
  <si>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</si>
  <si>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</si>
  <si>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</si>
  <si>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T_ROLE_GROUP_DTL_PK</t>
    <phoneticPr fontId="1" type="noConversion"/>
  </si>
  <si>
    <t>T_ROLE_GROUP_PK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</si>
  <si>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</si>
  <si>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</si>
  <si>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</si>
  <si>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</si>
  <si>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</si>
  <si>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</si>
  <si>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</si>
  <si>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</si>
  <si>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</si>
  <si>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</si>
  <si>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</si>
  <si>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</si>
  <si>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</si>
  <si>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</si>
  <si>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</si>
  <si>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</si>
  <si>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</si>
  <si>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</si>
  <si>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</si>
  <si>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</si>
  <si>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</si>
  <si>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</si>
  <si>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</si>
  <si>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</si>
  <si>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</si>
  <si>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</si>
  <si>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</si>
  <si>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</si>
  <si>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</si>
  <si>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</si>
  <si>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</si>
  <si>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</si>
  <si>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</si>
  <si>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</si>
  <si>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</si>
  <si>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</si>
  <si>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</si>
  <si>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</si>
  <si>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</si>
  <si>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</si>
  <si>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</si>
  <si>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</si>
  <si>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</si>
  <si>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</si>
  <si>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</si>
  <si>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</si>
  <si>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</si>
  <si>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</si>
  <si>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</si>
  <si>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</si>
  <si>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</si>
  <si>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</si>
  <si>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</si>
  <si>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</si>
  <si>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</si>
  <si>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</si>
  <si>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</si>
  <si>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</si>
  <si>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</si>
  <si>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</si>
  <si>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</si>
  <si>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</si>
  <si>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</si>
  <si>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</si>
  <si>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</si>
  <si>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</si>
  <si>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</si>
  <si>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</si>
  <si>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</si>
  <si>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</si>
  <si>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</si>
  <si>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</si>
  <si>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</si>
  <si>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</si>
  <si>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</si>
  <si>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</si>
  <si>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</si>
  <si>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</si>
  <si>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</si>
  <si>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</si>
  <si>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</si>
  <si>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</si>
  <si>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</si>
  <si>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</si>
  <si>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</si>
  <si>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</si>
  <si>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</si>
  <si>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</si>
  <si>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</si>
  <si>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</si>
  <si>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</si>
  <si>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</si>
  <si>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</si>
  <si>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</si>
  <si>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</si>
  <si>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</si>
  <si>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</si>
  <si>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</si>
  <si>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</si>
  <si>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</si>
  <si>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</si>
  <si>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</si>
  <si>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</si>
  <si>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</si>
  <si>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</si>
  <si>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</si>
  <si>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</si>
  <si>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</si>
  <si>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</si>
  <si>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</si>
  <si>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</si>
  <si>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</si>
  <si>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</si>
  <si>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</si>
  <si>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</si>
  <si>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</si>
  <si>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</si>
  <si>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</si>
  <si>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</si>
  <si>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</si>
  <si>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</si>
  <si>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</si>
  <si>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</si>
  <si>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</si>
  <si>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</si>
  <si>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</si>
  <si>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</si>
  <si>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</si>
  <si>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</si>
  <si>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</si>
  <si>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</si>
  <si>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</si>
  <si>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</si>
  <si>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</si>
  <si>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</si>
  <si>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</si>
  <si>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</si>
  <si>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</si>
  <si>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</si>
  <si>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</si>
  <si>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</si>
  <si>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</si>
  <si>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</si>
  <si>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</si>
  <si>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</si>
  <si>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</si>
  <si>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</si>
  <si>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</si>
  <si>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</si>
  <si>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</si>
  <si>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</si>
  <si>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</si>
  <si>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</si>
  <si>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</si>
  <si>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</si>
  <si>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</si>
  <si>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</si>
  <si>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</si>
  <si>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</si>
  <si>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</si>
  <si>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</si>
  <si>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</si>
  <si>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</si>
  <si>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</si>
  <si>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</si>
  <si>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</si>
  <si>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</si>
  <si>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</si>
  <si>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</si>
  <si>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</si>
  <si>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</si>
  <si>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</si>
  <si>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</si>
  <si>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</si>
  <si>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</si>
  <si>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</si>
  <si>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</si>
  <si>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</si>
  <si>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</si>
  <si>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</si>
  <si>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</si>
  <si>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</si>
  <si>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</si>
  <si>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</si>
  <si>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</si>
  <si>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</si>
  <si>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</si>
  <si>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</si>
  <si>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</si>
  <si>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</si>
  <si>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</si>
  <si>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</si>
  <si>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</si>
  <si>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</si>
  <si>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</si>
  <si>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</si>
  <si>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</si>
  <si>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</si>
  <si>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</si>
  <si>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</si>
  <si>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</si>
  <si>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</si>
  <si>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</si>
  <si>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</si>
  <si>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</si>
  <si>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</si>
  <si>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</si>
  <si>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</si>
  <si>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</si>
  <si>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</si>
  <si>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</si>
  <si>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</si>
  <si>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</si>
  <si>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</si>
  <si>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</si>
  <si>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</si>
  <si>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</si>
  <si>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</si>
  <si>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</si>
  <si>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</si>
  <si>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</si>
  <si>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</si>
  <si>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</si>
  <si>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</si>
  <si>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</si>
  <si>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</si>
  <si>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</si>
  <si>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</si>
  <si>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</si>
  <si>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</si>
  <si>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</si>
  <si>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</si>
  <si>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</si>
  <si>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</si>
  <si>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</si>
  <si>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</si>
  <si>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</si>
  <si>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</si>
  <si>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</si>
  <si>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</si>
  <si>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</si>
  <si>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</si>
  <si>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</si>
  <si>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</si>
  <si>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</si>
  <si>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</si>
  <si>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</si>
  <si>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</si>
  <si>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</si>
  <si>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</si>
  <si>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</si>
  <si>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T_ROLE_GROUP</t>
    <phoneticPr fontId="1" type="noConversion"/>
  </si>
  <si>
    <t>업무</t>
  </si>
  <si>
    <t>역할 그룹 정보</t>
    <phoneticPr fontId="1" type="noConversion"/>
  </si>
  <si>
    <t>T_ROLE_GROUP_DTL</t>
    <phoneticPr fontId="1" type="noConversion"/>
  </si>
  <si>
    <t>역할 그룹 상세 정보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</si>
  <si>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</si>
  <si>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</si>
  <si>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</si>
  <si>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</si>
  <si>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</si>
  <si>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</si>
  <si>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알티데이터랩</t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</si>
  <si>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</si>
  <si>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</si>
  <si>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</si>
  <si>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</si>
  <si>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도메인 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</si>
  <si>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</si>
  <si>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</si>
  <si>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</si>
  <si>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</si>
  <si>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</si>
  <si>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</si>
  <si>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</si>
  <si>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</si>
  <si>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</si>
  <si>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</si>
  <si>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</si>
  <si>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</si>
  <si>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</si>
  <si>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</si>
  <si>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</si>
  <si>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</si>
  <si>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</si>
  <si>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</si>
  <si>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</si>
  <si>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</si>
  <si>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</si>
  <si>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</si>
  <si>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</si>
  <si>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</si>
  <si>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</si>
  <si>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</si>
  <si>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</si>
  <si>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</si>
  <si>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</si>
  <si>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</si>
  <si>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</si>
  <si>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</si>
  <si>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</si>
  <si>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</si>
  <si>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</si>
  <si>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</si>
  <si>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</si>
  <si>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</si>
  <si>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</si>
  <si>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</si>
  <si>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</si>
  <si>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</si>
  <si>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</si>
  <si>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</si>
  <si>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</si>
  <si>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</si>
  <si>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rtdata12#$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</si>
  <si>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</si>
  <si>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</si>
  <si>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</si>
  <si>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</si>
  <si>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</si>
  <si>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</si>
  <si>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</si>
  <si>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</si>
  <si>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</si>
  <si>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</si>
  <si>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</si>
  <si>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</si>
  <si>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</si>
  <si>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</si>
  <si>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</si>
  <si>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</si>
  <si>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</si>
  <si>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</si>
  <si>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</si>
  <si>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</si>
  <si>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</si>
  <si>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</si>
  <si>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</si>
  <si>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</si>
  <si>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</si>
  <si>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</si>
  <si>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</si>
  <si>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</si>
  <si>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</si>
  <si>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</si>
  <si>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</si>
  <si>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</si>
  <si>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</si>
  <si>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</si>
  <si>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</si>
  <si>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</si>
  <si>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</si>
  <si>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</si>
  <si>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</si>
  <si>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</si>
  <si>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</si>
  <si>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</si>
  <si>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</si>
  <si>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</si>
  <si>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</si>
  <si>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</si>
  <si>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</si>
  <si>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</si>
  <si>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</si>
  <si>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</si>
  <si>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</si>
  <si>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</si>
  <si>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</si>
  <si>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</si>
  <si>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</si>
  <si>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</si>
  <si>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</si>
  <si>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</si>
  <si>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</si>
  <si>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</si>
  <si>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</si>
  <si>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</si>
  <si>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</si>
  <si>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</si>
  <si>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</si>
  <si>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</si>
  <si>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</si>
  <si>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</si>
  <si>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</si>
  <si>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</si>
  <si>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</si>
  <si>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</si>
  <si>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</si>
  <si>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</si>
  <si>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</si>
  <si>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</si>
  <si>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</si>
  <si>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</si>
  <si>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</si>
  <si>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</si>
  <si>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</si>
  <si>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</si>
  <si>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</si>
  <si>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</si>
  <si>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</si>
  <si>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</si>
  <si>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</si>
  <si>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</si>
  <si>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</si>
  <si>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</si>
  <si>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</si>
  <si>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</si>
  <si>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</si>
  <si>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</si>
  <si>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</si>
  <si>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</si>
  <si>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</si>
  <si>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</si>
  <si>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</si>
  <si>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</si>
  <si>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</si>
  <si>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</si>
  <si>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</si>
  <si>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</si>
  <si>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</si>
  <si>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</si>
  <si>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</si>
  <si>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</si>
  <si>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</si>
  <si>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</si>
  <si>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</si>
  <si>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</si>
  <si>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</si>
  <si>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</si>
  <si>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</si>
  <si>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</si>
  <si>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</si>
  <si>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</si>
  <si>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</si>
  <si>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</si>
  <si>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</si>
  <si>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</si>
  <si>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</si>
  <si>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</si>
  <si>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</si>
  <si>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</si>
  <si>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</si>
  <si>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</si>
  <si>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</si>
  <si>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</si>
  <si>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</si>
  <si>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</si>
  <si>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</si>
  <si>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</si>
  <si>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</si>
  <si>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</si>
  <si>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</si>
  <si>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</si>
  <si>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</si>
  <si>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</si>
  <si>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</si>
  <si>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</si>
  <si>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</si>
  <si>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</si>
  <si>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</si>
  <si>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</si>
  <si>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</si>
  <si>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</si>
  <si>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</si>
  <si>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</si>
  <si>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</si>
  <si>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</si>
  <si>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</si>
  <si>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</si>
  <si>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</si>
  <si>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</si>
  <si>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</si>
  <si>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</si>
  <si>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</si>
  <si>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</si>
  <si>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프로젝트 ID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</si>
  <si>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</si>
  <si>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</si>
  <si>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</si>
  <si>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</si>
  <si>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</si>
  <si>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</si>
  <si>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</si>
  <si>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</si>
  <si>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</si>
  <si>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T_DOMAIN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</si>
  <si>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</si>
  <si>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</si>
  <si>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</si>
  <si>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T_DOMAIN_PK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</si>
  <si>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</si>
  <si>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</si>
  <si>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</si>
  <si>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</si>
  <si>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</si>
  <si>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</si>
  <si>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</si>
  <si>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</si>
  <si>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</si>
  <si>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</si>
  <si>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</si>
  <si>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</si>
  <si>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</si>
  <si>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</si>
  <si>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</si>
  <si>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</si>
  <si>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</si>
  <si>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</si>
  <si>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</si>
  <si>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</si>
  <si>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</si>
  <si>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</si>
  <si>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</si>
  <si>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</si>
  <si>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T_GROUP_MENU_AUTH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</si>
  <si>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</si>
  <si>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</si>
  <si>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</si>
  <si>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</si>
  <si>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</si>
  <si>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</si>
  <si>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</si>
  <si>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</si>
  <si>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</si>
  <si>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</si>
  <si>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</si>
  <si>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</si>
  <si>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</si>
  <si>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</si>
  <si>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au2000002</t>
    <phoneticPr fontId="1" type="noConversion"/>
  </si>
  <si>
    <t>au2000003</t>
    <phoneticPr fontId="1" type="noConversion"/>
  </si>
  <si>
    <t>손님</t>
    <phoneticPr fontId="1" type="noConversion"/>
  </si>
  <si>
    <t>G</t>
    <phoneticPr fontId="1" type="noConversion"/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</si>
  <si>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</si>
  <si>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</si>
  <si>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</si>
  <si>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</si>
  <si>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</si>
  <si>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</si>
  <si>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</si>
  <si>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</si>
  <si>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</si>
  <si>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</si>
  <si>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</si>
  <si>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</si>
  <si>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</si>
  <si>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</si>
  <si>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</si>
  <si>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</si>
  <si>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</si>
  <si>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</si>
  <si>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</si>
  <si>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</si>
  <si>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</si>
  <si>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</si>
  <si>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</si>
  <si>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</si>
  <si>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</si>
  <si>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</si>
  <si>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</si>
  <si>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</si>
  <si>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</si>
  <si>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</si>
  <si>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</si>
  <si>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</si>
  <si>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RTDATALAB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</si>
  <si>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</si>
  <si>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</si>
  <si>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</si>
  <si>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</si>
  <si>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</si>
  <si>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</si>
  <si>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</si>
  <si>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(주)알티데이터랩</t>
    <phoneticPr fontId="1" type="noConversion"/>
  </si>
  <si>
    <t>디티컴퍼니㈜</t>
    <phoneticPr fontId="1" type="noConversion"/>
  </si>
  <si>
    <t>주식회사 피씨티</t>
    <phoneticPr fontId="1" type="noConversion"/>
  </si>
  <si>
    <t>IT 솔루션 개발</t>
    <phoneticPr fontId="1" type="noConversion"/>
  </si>
  <si>
    <t>투자 전문 업체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</si>
  <si>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</si>
  <si>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</si>
  <si>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</si>
  <si>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</si>
  <si>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</si>
  <si>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</si>
  <si>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</si>
  <si>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</si>
  <si>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</si>
  <si>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</si>
  <si>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</si>
  <si>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</si>
  <si>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</si>
  <si>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</si>
  <si>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</si>
  <si>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</si>
  <si>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</si>
  <si>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</si>
  <si>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</si>
  <si>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</si>
  <si>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</si>
  <si>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</si>
  <si>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</si>
  <si>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</si>
  <si>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</si>
  <si>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</si>
  <si>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</si>
  <si>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</si>
  <si>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</si>
  <si>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</si>
  <si>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</si>
  <si>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</si>
  <si>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</si>
  <si>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</si>
  <si>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</si>
  <si>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</si>
  <si>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</si>
  <si>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</si>
  <si>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</si>
  <si>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</si>
  <si>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</si>
  <si>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</si>
  <si>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</si>
  <si>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</si>
  <si>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</si>
  <si>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</si>
  <si>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</si>
  <si>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</si>
  <si>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</si>
  <si>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</si>
  <si>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</si>
  <si>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</si>
  <si>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</si>
  <si>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</si>
  <si>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</si>
  <si>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</si>
  <si>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</si>
  <si>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</si>
  <si>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</si>
  <si>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</si>
  <si>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</si>
  <si>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</si>
  <si>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</si>
  <si>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</si>
  <si>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</si>
  <si>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</si>
  <si>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</si>
  <si>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</si>
  <si>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</si>
  <si>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</si>
  <si>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</si>
  <si>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</si>
  <si>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</si>
  <si>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</si>
  <si>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</si>
  <si>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</si>
  <si>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</si>
  <si>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</si>
  <si>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</si>
  <si>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</si>
  <si>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</si>
  <si>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</si>
  <si>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</si>
  <si>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</si>
  <si>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</si>
  <si>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</si>
  <si>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메뉴권한관리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</si>
  <si>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</si>
  <si>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</si>
  <si>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</si>
  <si>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</si>
  <si>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</si>
  <si>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/menu/menuAuth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</si>
  <si>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</si>
  <si>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</si>
  <si>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</si>
  <si>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</si>
  <si>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RTDATALAB</t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</si>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</sst>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3" fillId="0" borderId="6" xfId="0" applyFont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13" workbookViewId="0">
      <selection activeCell="H30" sqref="H30"/>
    </sheetView>
  </sheetViews>
  <sheetFormatPr defaultRowHeight="15.6" x14ac:dyDescent="0.35"/>
  <cols>
    <col min="1" max="1" width="4.3320312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92" t="s">
        <v>2</v>
      </c>
      <c r="B1" s="92" t="s">
        <v>3</v>
      </c>
      <c r="C1" s="92"/>
      <c r="D1" s="92" t="s">
        <v>4</v>
      </c>
      <c r="E1" s="92" t="s">
        <v>5</v>
      </c>
      <c r="F1" s="93" t="s">
        <v>17</v>
      </c>
      <c r="G1" s="92" t="s">
        <v>0</v>
      </c>
    </row>
    <row r="2" spans="1:19" x14ac:dyDescent="0.35">
      <c r="A2" s="92"/>
      <c r="B2" s="1" t="s">
        <v>8</v>
      </c>
      <c r="C2" s="1" t="s">
        <v>7</v>
      </c>
      <c r="D2" s="92"/>
      <c r="E2" s="92"/>
      <c r="F2" s="94"/>
      <c r="G2" s="92"/>
    </row>
    <row r="3" spans="1:19" x14ac:dyDescent="0.35">
      <c r="A3" s="45">
        <v>1</v>
      </c>
      <c r="B3" s="2" t="s">
        <v>35</v>
      </c>
      <c r="C3" s="2" t="s">
        <v>18</v>
      </c>
      <c r="D3" s="3" t="s">
        <v>34</v>
      </c>
      <c r="E3" s="2" t="s">
        <v>39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 t="shared" ref="I3:I23" si="0">"|||-- "&amp;D3&amp;"    "&amp;B3&amp;"|TRUNCATE TABLE "&amp;C3&amp;";"</f>
        <v>|||-- 공통    코드|TRUNCATE TABLE T_CODE;</v>
      </c>
      <c r="S3" s="41"/>
    </row>
    <row r="4" spans="1:19" x14ac:dyDescent="0.35">
      <c r="A4" s="45">
        <v>2</v>
      </c>
      <c r="B4" s="2" t="s">
        <v>28</v>
      </c>
      <c r="C4" s="2" t="s">
        <v>20</v>
      </c>
      <c r="D4" s="3" t="s">
        <v>34</v>
      </c>
      <c r="E4" s="2" t="s">
        <v>22</v>
      </c>
      <c r="F4" s="3"/>
      <c r="G4" s="2"/>
      <c r="H4" s="41" t="str">
        <f t="shared" ref="H4:H24" si="1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si="0"/>
        <v>|||-- 공통    부서|TRUNCATE TABLE T_DEPT;</v>
      </c>
    </row>
    <row r="5" spans="1:19" x14ac:dyDescent="0.35">
      <c r="A5" s="46">
        <v>3</v>
      </c>
      <c r="B5" s="2" t="s">
        <v>36</v>
      </c>
      <c r="C5" s="2" t="s">
        <v>37</v>
      </c>
      <c r="D5" s="3" t="s">
        <v>34</v>
      </c>
      <c r="E5" s="2" t="s">
        <v>40</v>
      </c>
      <c r="F5" s="3"/>
      <c r="G5" s="2"/>
      <c r="H5" s="41" t="str">
        <f t="shared" si="1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0"/>
        <v>|||-- 공통    본부|TRUNCATE TABLE T_HDEPT;</v>
      </c>
    </row>
    <row r="6" spans="1:19" x14ac:dyDescent="0.35">
      <c r="A6" s="46">
        <v>4</v>
      </c>
      <c r="B6" s="2" t="s">
        <v>29</v>
      </c>
      <c r="C6" s="2" t="s">
        <v>21</v>
      </c>
      <c r="D6" s="3" t="s">
        <v>34</v>
      </c>
      <c r="E6" s="2" t="s">
        <v>23</v>
      </c>
      <c r="F6" s="3"/>
      <c r="G6" s="2"/>
      <c r="H6" s="41" t="str">
        <f t="shared" si="1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0"/>
        <v>|||-- 공통    직위|TRUNCATE TABLE T_PSTN;</v>
      </c>
    </row>
    <row r="7" spans="1:19" x14ac:dyDescent="0.35">
      <c r="A7" s="46">
        <v>5</v>
      </c>
      <c r="B7" s="2" t="s">
        <v>25</v>
      </c>
      <c r="C7" s="2" t="s">
        <v>19</v>
      </c>
      <c r="D7" s="3" t="s">
        <v>34</v>
      </c>
      <c r="E7" s="2" t="s">
        <v>41</v>
      </c>
      <c r="F7" s="3"/>
      <c r="G7" s="2"/>
      <c r="H7" s="41" t="str">
        <f t="shared" si="1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0"/>
        <v>|||-- 공통    사용자|TRUNCATE TABLE T_USER;</v>
      </c>
    </row>
    <row r="8" spans="1:19" x14ac:dyDescent="0.35">
      <c r="A8" s="46">
        <v>6</v>
      </c>
      <c r="B8" s="2" t="s">
        <v>399</v>
      </c>
      <c r="C8" s="2" t="s">
        <v>400</v>
      </c>
      <c r="D8" s="31" t="s">
        <v>34</v>
      </c>
      <c r="E8" s="2" t="s">
        <v>721</v>
      </c>
      <c r="F8" s="31"/>
      <c r="G8" s="2"/>
      <c r="H8" s="41" t="str">
        <f t="shared" si="1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0"/>
        <v>|||-- 공통    사용자 테스트|TRUNCATE TABLE T_USER_TEST;</v>
      </c>
    </row>
    <row r="9" spans="1:19" x14ac:dyDescent="0.35">
      <c r="A9" s="46">
        <v>7</v>
      </c>
      <c r="B9" s="2" t="s">
        <v>332</v>
      </c>
      <c r="C9" s="2" t="s">
        <v>333</v>
      </c>
      <c r="D9" s="19" t="s">
        <v>310</v>
      </c>
      <c r="E9" s="2" t="s">
        <v>329</v>
      </c>
      <c r="F9" s="19"/>
      <c r="G9" s="2"/>
      <c r="H9" s="41" t="str">
        <f t="shared" si="1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0"/>
        <v>|||-- 공통    부서 분류|TRUNCATE TABLE T_DEPT_CL;</v>
      </c>
    </row>
    <row r="10" spans="1:19" x14ac:dyDescent="0.35">
      <c r="A10" s="46">
        <v>8</v>
      </c>
      <c r="B10" s="2" t="s">
        <v>217</v>
      </c>
      <c r="C10" s="2" t="s">
        <v>219</v>
      </c>
      <c r="D10" s="14" t="s">
        <v>34</v>
      </c>
      <c r="E10" s="2" t="s">
        <v>220</v>
      </c>
      <c r="F10" s="14"/>
      <c r="G10" s="2"/>
      <c r="H10" s="41" t="str">
        <f t="shared" si="1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0"/>
        <v>|||-- 공통    ID 순번|TRUNCATE TABLE T_ID_SN;</v>
      </c>
    </row>
    <row r="11" spans="1:19" x14ac:dyDescent="0.35">
      <c r="A11" s="46">
        <v>9</v>
      </c>
      <c r="B11" s="2" t="s">
        <v>210</v>
      </c>
      <c r="C11" s="2" t="s">
        <v>211</v>
      </c>
      <c r="D11" s="14" t="s">
        <v>34</v>
      </c>
      <c r="E11" s="2" t="s">
        <v>212</v>
      </c>
      <c r="F11" s="14"/>
      <c r="G11" s="2"/>
      <c r="H11" s="41" t="str">
        <f t="shared" si="1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0"/>
        <v>|||-- 공통    파일|TRUNCATE TABLE T_FILE;</v>
      </c>
    </row>
    <row r="12" spans="1:19" x14ac:dyDescent="0.35">
      <c r="A12" s="46">
        <v>10</v>
      </c>
      <c r="B12" s="2" t="s">
        <v>247</v>
      </c>
      <c r="C12" s="2" t="s">
        <v>244</v>
      </c>
      <c r="D12" s="14" t="s">
        <v>34</v>
      </c>
      <c r="E12" s="2" t="s">
        <v>248</v>
      </c>
      <c r="F12" s="19" t="s">
        <v>1</v>
      </c>
      <c r="G12" s="2"/>
      <c r="H12" s="41" t="str">
        <f t="shared" si="1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0"/>
        <v>|||-- 공통    게시판 공지사항|TRUNCATE TABLE T_BBS_NOTICE;</v>
      </c>
    </row>
    <row r="13" spans="1:19" x14ac:dyDescent="0.35">
      <c r="A13" s="46">
        <v>11</v>
      </c>
      <c r="B13" s="2" t="s">
        <v>246</v>
      </c>
      <c r="C13" s="2" t="s">
        <v>245</v>
      </c>
      <c r="D13" s="14" t="s">
        <v>34</v>
      </c>
      <c r="E13" s="2" t="s">
        <v>249</v>
      </c>
      <c r="F13" s="19" t="s">
        <v>1</v>
      </c>
      <c r="G13" s="2"/>
      <c r="H13" s="41" t="str">
        <f t="shared" si="1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0"/>
        <v>|||-- 공통    게시판 FAQ|TRUNCATE TABLE T_BBS_FAQ;</v>
      </c>
    </row>
    <row r="14" spans="1:19" x14ac:dyDescent="0.35">
      <c r="A14" s="46">
        <v>12</v>
      </c>
      <c r="B14" s="2" t="s">
        <v>387</v>
      </c>
      <c r="C14" s="2" t="s">
        <v>389</v>
      </c>
      <c r="D14" s="29" t="s">
        <v>34</v>
      </c>
      <c r="E14" s="2" t="s">
        <v>390</v>
      </c>
      <c r="F14" s="29"/>
      <c r="G14" s="2"/>
      <c r="H14" s="41" t="str">
        <f t="shared" si="1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0"/>
        <v>|||-- 공통    게시판 QNA|TRUNCATE TABLE T_BBS_QNA;</v>
      </c>
    </row>
    <row r="15" spans="1:19" s="41" customFormat="1" x14ac:dyDescent="0.35">
      <c r="A15" s="51">
        <v>13</v>
      </c>
      <c r="B15" s="2" t="s">
        <v>1013</v>
      </c>
      <c r="C15" s="2" t="s">
        <v>1014</v>
      </c>
      <c r="D15" s="51" t="s">
        <v>557</v>
      </c>
      <c r="E15" s="2" t="s">
        <v>1013</v>
      </c>
      <c r="F15" s="51"/>
      <c r="G15" s="2"/>
      <c r="H15" s="41" t="str">
        <f>"|||-- "&amp;D15&amp;" "&amp;B15&amp;"|DROP TABLE IF EXISTS "&amp;C15&amp;" CASCADE;|CREATE TABLE IF NOT EXISTS "&amp;C15&amp;" ( "&amp;"|"&amp;column!N314&amp;"|"&amp;column!N315&amp;"|"&amp;column!N316&amp;"|"&amp;column!N317&amp;"|"&amp;column!N318&amp;"|"&amp;column!N319&amp;"|"&amp;column!N320&amp;"|"&amp;column!N321&amp;"|"&amp;column!N322&amp;"|"&amp;column!N323&amp;"|"&amp;column!N324&amp;"|"&amp;column!N325&amp;"|"&amp;column!N326&amp;"|"&amp;column!N327&amp;"|"&amp;" ) ENGINE=InnoDB DEFAULT CHARSET=utf8 COMMENT '"&amp;B15&amp;IF(E15="","","["&amp;E15&amp;"]")&amp;"';|ALTER TABLE "&amp;C15&amp;" ADD CONSTRAINT "&amp;C15&amp;"_PK PRIMARY KEY("&amp;index!$I$39&amp;","&amp;index!$I$40&amp;");|-- CREATE INDEX "&amp;C15&amp;"_IX1 ON "&amp;C15&amp;"("&amp;index!$I$39&amp;","&amp;index!$I$40&amp;");"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>"|||-- "&amp;D15&amp;"    "&amp;B15&amp;"|TRUNCATE TABLE "&amp;C15&amp;";"</f>
        <v>|||-- 관리자    회사|TRUNCATE TABLE T_COMPANY;</v>
      </c>
    </row>
    <row r="16" spans="1:19" x14ac:dyDescent="0.35">
      <c r="A16" s="46">
        <v>14</v>
      </c>
      <c r="B16" s="2" t="s">
        <v>982</v>
      </c>
      <c r="C16" s="2" t="s">
        <v>980</v>
      </c>
      <c r="D16" s="3" t="s">
        <v>26</v>
      </c>
      <c r="E16" s="2" t="s">
        <v>982</v>
      </c>
      <c r="F16" s="3" t="s">
        <v>1</v>
      </c>
      <c r="G16" s="2"/>
      <c r="H16" s="41" t="str">
        <f t="shared" si="1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0"/>
        <v>|||-- 관리자    그룹|TRUNCATE TABLE T_GROUP;</v>
      </c>
    </row>
    <row r="17" spans="1:9" x14ac:dyDescent="0.35">
      <c r="A17" s="51">
        <v>15</v>
      </c>
      <c r="B17" s="2" t="s">
        <v>983</v>
      </c>
      <c r="C17" s="2" t="s">
        <v>981</v>
      </c>
      <c r="D17" s="3" t="s">
        <v>26</v>
      </c>
      <c r="E17" s="2" t="s">
        <v>983</v>
      </c>
      <c r="F17" s="3" t="s">
        <v>1</v>
      </c>
      <c r="G17" s="2"/>
      <c r="H17" s="41" t="str">
        <f t="shared" si="1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0"/>
        <v>|||-- 관리자    그룹 권한|TRUNCATE TABLE T_GROUP_AUTH;</v>
      </c>
    </row>
    <row r="18" spans="1:9" x14ac:dyDescent="0.35">
      <c r="A18" s="51">
        <v>16</v>
      </c>
      <c r="B18" s="2" t="s">
        <v>1011</v>
      </c>
      <c r="C18" s="2" t="s">
        <v>984</v>
      </c>
      <c r="D18" s="3" t="s">
        <v>26</v>
      </c>
      <c r="E18" s="2" t="s">
        <v>1011</v>
      </c>
      <c r="F18" s="3" t="s">
        <v>1</v>
      </c>
      <c r="G18" s="2"/>
      <c r="H18" s="41" t="str">
        <f t="shared" si="1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0"/>
        <v>|||-- 관리자    그룹 메뉴|TRUNCATE TABLE T_GROUP_MENU;</v>
      </c>
    </row>
    <row r="19" spans="1:9" x14ac:dyDescent="0.35">
      <c r="A19" s="51">
        <v>17</v>
      </c>
      <c r="B19" s="2" t="s">
        <v>1012</v>
      </c>
      <c r="C19" s="2" t="s">
        <v>985</v>
      </c>
      <c r="D19" s="3" t="s">
        <v>26</v>
      </c>
      <c r="E19" s="2" t="s">
        <v>1012</v>
      </c>
      <c r="F19" s="3" t="s">
        <v>1</v>
      </c>
      <c r="G19" s="2"/>
      <c r="H19" s="41" t="str">
        <f t="shared" si="1"/>
        <v>|||-- 관리자 그룹 메뉴 권한|DROP TABLE IF EXISTS T_GROUP_MENU_AUTH CASCADE;|CREATE TABLE IF NOT EXISTS T_GROUP_MENU_AUTH (||) ENGINE=InnoDB DEFAULT CHARSET=utf8 COMMENT '그룹 메뉴 권한[그룹 메뉴 권한]';|ALTER TABLE T_GROUP_MENU_AUTH ADD CONSTRAINT T_GROUP_MENU_AUTH_PK PRIMARY KEY();|-- CREATE INDEX T_GROUP_MENU_AUTH_IX1 ON T_GROUP_MENU_AUTH();</v>
      </c>
      <c r="I19" s="41" t="str">
        <f t="shared" si="0"/>
        <v>|||-- 관리자    그룹 메뉴 권한|TRUNCATE TABLE T_GROUP_MENU_AUTH;</v>
      </c>
    </row>
    <row r="20" spans="1:9" x14ac:dyDescent="0.35">
      <c r="A20" s="51">
        <v>18</v>
      </c>
      <c r="B20" s="2" t="s">
        <v>30</v>
      </c>
      <c r="C20" s="2" t="s">
        <v>31</v>
      </c>
      <c r="D20" s="3" t="s">
        <v>25</v>
      </c>
      <c r="E20" s="2" t="s">
        <v>24</v>
      </c>
      <c r="F20" s="3" t="s">
        <v>1</v>
      </c>
      <c r="G20" s="2"/>
      <c r="H20" s="41" t="str">
        <f t="shared" si="1"/>
        <v>|||-- 사용자 사용자 권한|DROP TABLE IF EXISTS T_USER_AUTH CASCADE;|CREATE TABLE IF NOT EXISTS T_USER_AUTH (||) ENGINE=InnoDB DEFAULT CHARSET=utf8 COMMENT '사용자 권한[사용자 권한 관리]';|ALTER TABLE T_USER_AUTH ADD CONSTRAINT T_USER_AUTH_PK PRIMARY KEY();|-- CREATE INDEX T_USER_AUTH_IX1 ON T_USER_AUTH();</v>
      </c>
      <c r="I20" s="41" t="str">
        <f t="shared" si="0"/>
        <v>|||-- 사용자    사용자 권한|TRUNCATE TABLE T_USER_AUTH;</v>
      </c>
    </row>
    <row r="21" spans="1:9" x14ac:dyDescent="0.35">
      <c r="A21" s="51">
        <v>19</v>
      </c>
      <c r="B21" s="2" t="s">
        <v>119</v>
      </c>
      <c r="C21" s="2" t="s">
        <v>38</v>
      </c>
      <c r="D21" s="3" t="s">
        <v>25</v>
      </c>
      <c r="E21" s="2" t="s">
        <v>42</v>
      </c>
      <c r="F21" s="3" t="s">
        <v>1</v>
      </c>
      <c r="G21" s="2"/>
      <c r="H21" s="41" t="str">
        <f t="shared" si="1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21" s="41" t="str">
        <f t="shared" si="0"/>
        <v>|||-- 사용자    사용자 시스템 권한|TRUNCATE TABLE T_USER_SYS_AUTH;</v>
      </c>
    </row>
    <row r="22" spans="1:9" s="41" customFormat="1" x14ac:dyDescent="0.35">
      <c r="A22" s="51">
        <v>20</v>
      </c>
      <c r="B22" s="2" t="s">
        <v>401</v>
      </c>
      <c r="C22" s="2" t="s">
        <v>722</v>
      </c>
      <c r="D22" s="46" t="s">
        <v>723</v>
      </c>
      <c r="E22" s="2" t="s">
        <v>724</v>
      </c>
      <c r="F22" s="46"/>
      <c r="G22" s="2"/>
      <c r="H22" s="41" t="str">
        <f t="shared" si="1"/>
        <v>|||-- 업무 역할 그룹|DROP TABLE IF EXISTS T_ROLE_GROUP CASCADE;|CREATE TABLE IF NOT EXISTS T_ROLE_GROUP (||) ENGINE=InnoDB DEFAULT CHARSET=utf8 COMMENT '역할 그룹[역할 그룹 정보]';|ALTER TABLE T_ROLE_GROUP ADD CONSTRAINT T_ROLE_GROUP_PK PRIMARY KEY();|-- CREATE INDEX T_ROLE_GROUP_IX1 ON T_ROLE_GROUP();</v>
      </c>
      <c r="I22" s="41" t="str">
        <f t="shared" si="0"/>
        <v>|||-- 업무    역할 그룹|TRUNCATE TABLE T_ROLE_GROUP;</v>
      </c>
    </row>
    <row r="23" spans="1:9" s="41" customFormat="1" x14ac:dyDescent="0.35">
      <c r="A23" s="51">
        <v>21</v>
      </c>
      <c r="B23" s="2" t="s">
        <v>402</v>
      </c>
      <c r="C23" s="2" t="s">
        <v>725</v>
      </c>
      <c r="D23" s="46" t="s">
        <v>723</v>
      </c>
      <c r="E23" s="2" t="s">
        <v>726</v>
      </c>
      <c r="F23" s="46"/>
      <c r="G23" s="2"/>
      <c r="H23" s="41" t="str">
        <f t="shared" si="1"/>
        <v>|||-- 업무 역할 그룹 상세|DROP TABLE IF EXISTS T_ROLE_GROUP_DTL CASCADE;|CREATE TABLE IF NOT EXISTS T_ROLE_GROUP_DTL (||) ENGINE=InnoDB DEFAULT CHARSET=utf8 COMMENT '역할 그룹 상세[역할 그룹 상세 정보]';|ALTER TABLE T_ROLE_GROUP_DTL ADD CONSTRAINT T_ROLE_GROUP_DTL_PK PRIMARY KEY();|-- CREATE INDEX T_ROLE_GROUP_DTL_IX1 ON T_ROLE_GROUP_DTL();</v>
      </c>
      <c r="I23" s="41" t="str">
        <f t="shared" si="0"/>
        <v>|||-- 업무    역할 그룹 상세|TRUNCATE TABLE T_ROLE_GROUP_DTL;</v>
      </c>
    </row>
    <row r="24" spans="1:9" s="41" customFormat="1" x14ac:dyDescent="0.35">
      <c r="A24" s="51">
        <v>22</v>
      </c>
      <c r="B24" s="2" t="s">
        <v>27</v>
      </c>
      <c r="C24" s="2" t="s">
        <v>727</v>
      </c>
      <c r="D24" s="46" t="s">
        <v>728</v>
      </c>
      <c r="E24" s="2" t="s">
        <v>729</v>
      </c>
      <c r="F24" s="2"/>
      <c r="G24" s="2"/>
      <c r="H24" s="41" t="str">
        <f t="shared" si="1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4" s="41" t="str">
        <f t="shared" ref="I24:I32" si="2">"|||-- "&amp;D24&amp;"    "&amp;B24&amp;"|TRUNCATE TABLE "&amp;C24&amp;";"</f>
        <v>|||-- 이력    사용자 이력|TRUNCATE TABLE T_USER_HIST;</v>
      </c>
    </row>
    <row r="25" spans="1:9" s="41" customFormat="1" x14ac:dyDescent="0.35">
      <c r="A25" s="51">
        <v>23</v>
      </c>
      <c r="B25" s="2" t="s">
        <v>743</v>
      </c>
      <c r="C25" s="2" t="s">
        <v>756</v>
      </c>
      <c r="D25" s="51" t="s">
        <v>741</v>
      </c>
      <c r="E25" s="2" t="s">
        <v>742</v>
      </c>
      <c r="F25" s="51"/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'"&amp;B25&amp;IF(E25="","","["&amp;E25&amp;"]")&amp;"';|-- ALTER TABLE "&amp;C25&amp;" ADD CONSTRAINT "&amp;C25&amp;"_PK PRIMARY KEY("&amp;index!$I$30&amp;","&amp;index!$I$31&amp;");|CREATE INDEX "&amp;C25&amp;"_IX1 ON "&amp;C25&amp;"("&amp;index!$I30&amp;","&amp;index!$I31&amp;");"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5" s="41" t="str">
        <f t="shared" si="2"/>
        <v>|||-- 로그    로그 요청 관리자 시스템|TRUNCATE TABLE T_LOG_RQST_MGR_SYS;</v>
      </c>
    </row>
    <row r="26" spans="1:9" x14ac:dyDescent="0.35">
      <c r="A26" s="51">
        <v>24</v>
      </c>
      <c r="B26" s="2" t="s">
        <v>769</v>
      </c>
      <c r="C26" s="2" t="s">
        <v>770</v>
      </c>
      <c r="D26" s="14" t="s">
        <v>771</v>
      </c>
      <c r="E26" s="2" t="s">
        <v>772</v>
      </c>
      <c r="F26" s="14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'"&amp;B26&amp;IF(E26="","","["&amp;E26&amp;"]")&amp;"';|-- ALTER TABLE "&amp;C26&amp;" ADD CONSTRAINT "&amp;C26&amp;"_PK PRIMARY KEY("&amp;index!$I$32&amp;","&amp;index!$I$33&amp;");|CREATE INDEX "&amp;C26&amp;"_IX1 ON "&amp;C26&amp;"("&amp;index!$I31&amp;","&amp;index!$I32&amp;");"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6" t="str">
        <f t="shared" si="2"/>
        <v>|||-- 로그    로그인 이력|TRUNCATE TABLE T_LOGIN_USER_HIST;</v>
      </c>
    </row>
    <row r="27" spans="1:9" x14ac:dyDescent="0.35">
      <c r="A27" s="51">
        <v>25</v>
      </c>
      <c r="B27" s="2" t="s">
        <v>789</v>
      </c>
      <c r="C27" s="2" t="s">
        <v>788</v>
      </c>
      <c r="D27" s="31" t="s">
        <v>310</v>
      </c>
      <c r="E27" s="2" t="s">
        <v>789</v>
      </c>
      <c r="F27" s="31" t="s">
        <v>1</v>
      </c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'"&amp;B27&amp;IF(E27="","","["&amp;E27&amp;"]")&amp;"';|-- ALTER TABLE "&amp;C27&amp;" ADD CONSTRAINT "&amp;C27&amp;"_PK PRIMARY KEY("&amp;index!$I$34&amp;");|CREATE INDEX "&amp;C27&amp;"_IX1 ON "&amp;C27&amp;"("&amp;index!$I34&amp;");"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7" s="41" t="str">
        <f t="shared" si="2"/>
        <v>|||-- 공통    공휴일 관리|TRUNCATE TABLE T_HOLIDAY;</v>
      </c>
    </row>
    <row r="28" spans="1:9" x14ac:dyDescent="0.35">
      <c r="A28" s="51">
        <v>26</v>
      </c>
      <c r="B28" s="2" t="s">
        <v>479</v>
      </c>
      <c r="C28" s="2" t="s">
        <v>808</v>
      </c>
      <c r="D28" s="51" t="s">
        <v>741</v>
      </c>
      <c r="E28" s="2" t="s">
        <v>809</v>
      </c>
      <c r="F28" s="51" t="s">
        <v>1</v>
      </c>
      <c r="G28" s="2"/>
      <c r="H28" s="41" t="str">
        <f>"|||-- "&amp;D28&amp;" "&amp;B28&amp;"|DROP TABLE IF EXISTS "&amp;C28&amp;" CASCADE;|CREATE TABLE IF NOT EXISTS "&amp;C28&amp;" (|"&amp;column!$N298&amp;"|"&amp;column!$N299&amp;"|"&amp;column!$N300&amp;"|"&amp;column!$N301&amp;"|"&amp;column!$N302&amp;"|"&amp;column!$N303&amp;"|) ENGINE=InnoDB DEFAULT CHARSET=utf8 COMMENT '"&amp;B28&amp;IF(E28="","","["&amp;E28&amp;"]")&amp;"';|ALTER TABLE "&amp;C28&amp;" ADD CONSTRAINT "&amp;C28&amp;"_PK PRIMARY KEY("&amp;index!$I35&amp;","&amp;index!$I36&amp;","&amp;index!$I37&amp;");|-- CREATE INDEX "&amp;C28&amp;"_IX1 ON "&amp;C28&amp;"("&amp;index!$I35&amp;","&amp;index!$I36&amp;","&amp;index!$I37&amp;");"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8" s="41" t="str">
        <f t="shared" si="2"/>
        <v>|||-- 로그    로그 참조 정보|TRUNCATE TABLE T_LOG_REF_INFO;</v>
      </c>
    </row>
    <row r="29" spans="1:9" x14ac:dyDescent="0.35">
      <c r="A29" s="51">
        <v>27</v>
      </c>
      <c r="B29" s="2" t="s">
        <v>738</v>
      </c>
      <c r="C29" s="2" t="s">
        <v>956</v>
      </c>
      <c r="D29" s="51" t="s">
        <v>557</v>
      </c>
      <c r="E29" s="2" t="s">
        <v>738</v>
      </c>
      <c r="F29" s="51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KEY("&amp;index!$I38&amp;");|-- CREATE INDEX "&amp;C29&amp;"_IX1 ON "&amp;C29&amp;"("&amp;index!$I38&amp;");"</f>
        <v>|||-- 관리자 도메인 관리|DROP TABLE IF EXISTS T_DOMAIN CASCADE;|CREATE TABLE IF NOT EXISTS T_DOMAIN (||) ENGINE=InnoDB DEFAULT CHARSET=utf8 COMMENT '도메인 관리[도메인 관리]';|ALTER TABLE T_DOMAIN ADD CONSTRAINT T_DOMAIN_PK PRIMARY KEY(DOMAIN_ID);|-- CREATE INDEX T_DOMAIN_IX1 ON T_DOMAIN(DOMAIN_ID);</v>
      </c>
      <c r="I29" s="41" t="str">
        <f t="shared" si="2"/>
        <v>|||-- 관리자    도메인 관리|TRUNCATE TABLE T_DOMAIN;</v>
      </c>
    </row>
    <row r="30" spans="1:9" x14ac:dyDescent="0.35">
      <c r="A30" s="51">
        <v>28</v>
      </c>
      <c r="B30" s="2" t="s">
        <v>1059</v>
      </c>
      <c r="C30" s="2" t="s">
        <v>1060</v>
      </c>
      <c r="D30" s="51" t="s">
        <v>310</v>
      </c>
      <c r="E30" s="2" t="s">
        <v>1059</v>
      </c>
      <c r="F30" s="51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KEY("&amp;index!$I42&amp;");|-- CREATE INDEX "&amp;C30&amp;"_IX1 ON "&amp;C30&amp;"("&amp;index!$I42&amp;");"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30" s="41" t="str">
        <f t="shared" si="2"/>
        <v>|||-- 공통    레포트 관리|TRUNCATE TABLE T_REPORT;</v>
      </c>
    </row>
    <row r="31" spans="1:9" x14ac:dyDescent="0.35">
      <c r="A31" s="51">
        <v>29</v>
      </c>
      <c r="B31" s="2" t="s">
        <v>1061</v>
      </c>
      <c r="C31" s="2" t="s">
        <v>1074</v>
      </c>
      <c r="D31" s="51" t="s">
        <v>310</v>
      </c>
      <c r="E31" s="2" t="s">
        <v>1061</v>
      </c>
      <c r="F31" s="51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KEY("&amp;index!$I41&amp;");|-- CREATE INDEX "&amp;C31&amp;"_IX1 ON "&amp;C31&amp;"("&amp;index!$I41&amp;");"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31" s="41" t="str">
        <f t="shared" si="2"/>
        <v>|||-- 공통    비밀번호 초기화 관리|TRUNCATE TABLE T_RESET_PASSWORD;</v>
      </c>
    </row>
    <row r="32" spans="1:9" x14ac:dyDescent="0.35">
      <c r="A32" s="51">
        <v>30</v>
      </c>
      <c r="B32" s="2" t="s">
        <v>1083</v>
      </c>
      <c r="C32" s="2" t="s">
        <v>1116</v>
      </c>
      <c r="D32" s="51" t="s">
        <v>310</v>
      </c>
      <c r="E32" s="2" t="s">
        <v>1083</v>
      </c>
      <c r="F32" s="51"/>
      <c r="G32" s="2"/>
      <c r="H32" s="41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KEY("&amp;index!$I43&amp;");|-- CREATE INDEX "&amp;C32&amp;"_IX1 ON "&amp;C32&amp;"("&amp;index!$I43&amp;");"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32" s="41" t="str">
        <f t="shared" si="2"/>
        <v>|||-- 공통    알람|TRUNCATE TABLE T_ALARM;</v>
      </c>
    </row>
    <row r="33" spans="1:9" x14ac:dyDescent="0.35">
      <c r="A33" s="51"/>
      <c r="B33" s="2"/>
      <c r="C33" s="2"/>
      <c r="D33" s="51"/>
      <c r="E33" s="2"/>
      <c r="F33" s="51"/>
      <c r="G33" s="2"/>
      <c r="H33" s="41"/>
      <c r="I33" s="41"/>
    </row>
    <row r="34" spans="1:9" x14ac:dyDescent="0.35">
      <c r="A34" s="51"/>
      <c r="B34" s="2"/>
      <c r="C34" s="2"/>
      <c r="D34" s="51"/>
      <c r="E34" s="2"/>
      <c r="F34" s="51"/>
      <c r="G34" s="2"/>
      <c r="H34" s="41"/>
      <c r="I34" s="41"/>
    </row>
    <row r="35" spans="1:9" x14ac:dyDescent="0.35">
      <c r="A35" s="51"/>
      <c r="B35" s="2"/>
      <c r="C35" s="2"/>
      <c r="D35" s="51"/>
      <c r="E35" s="2"/>
      <c r="F35" s="51"/>
      <c r="G35" s="2"/>
      <c r="H35" s="41"/>
      <c r="I35" s="41"/>
    </row>
    <row r="36" spans="1:9" x14ac:dyDescent="0.35">
      <c r="A36" s="51"/>
      <c r="B36" s="2"/>
      <c r="C36" s="2"/>
      <c r="D36" s="51"/>
      <c r="E36" s="2"/>
      <c r="F36" s="51"/>
      <c r="G36" s="2"/>
      <c r="H36" s="41"/>
      <c r="I36" s="41"/>
    </row>
    <row r="37" spans="1:9" x14ac:dyDescent="0.35">
      <c r="A37" s="51"/>
      <c r="B37" s="2"/>
      <c r="C37" s="2"/>
      <c r="D37" s="51"/>
      <c r="E37" s="2"/>
      <c r="F37" s="51"/>
      <c r="G37" s="2"/>
      <c r="H37" s="41"/>
      <c r="I37" s="41"/>
    </row>
    <row r="38" spans="1:9" x14ac:dyDescent="0.35">
      <c r="A38" s="51"/>
      <c r="B38" s="2"/>
      <c r="C38" s="2"/>
      <c r="D38" s="51"/>
      <c r="E38" s="2"/>
      <c r="F38" s="51"/>
      <c r="G38" s="2"/>
      <c r="H38" s="41"/>
      <c r="I38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2"/>
  <sheetViews>
    <sheetView tabSelected="1" zoomScaleNormal="100" workbookViewId="0">
      <pane xSplit="5" ySplit="2" topLeftCell="L322" activePane="bottomRight" state="frozen"/>
      <selection pane="topRight" activeCell="F1" sqref="F1"/>
      <selection pane="bottomLeft" activeCell="A3" sqref="A3"/>
      <selection pane="bottomRight" activeCell="N328" sqref="N328:N340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9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92" t="s">
        <v>2</v>
      </c>
      <c r="B1" s="92" t="s">
        <v>4</v>
      </c>
      <c r="C1" s="92" t="s">
        <v>3</v>
      </c>
      <c r="D1" s="92"/>
      <c r="E1" s="95" t="s">
        <v>10</v>
      </c>
      <c r="F1" s="92" t="s">
        <v>6</v>
      </c>
      <c r="G1" s="92"/>
      <c r="H1" s="92" t="s">
        <v>9</v>
      </c>
      <c r="I1" s="92" t="s">
        <v>117</v>
      </c>
      <c r="J1" s="92" t="s">
        <v>118</v>
      </c>
      <c r="K1" s="92" t="s">
        <v>11</v>
      </c>
      <c r="L1" s="92" t="s">
        <v>5</v>
      </c>
      <c r="M1" s="92" t="s">
        <v>0</v>
      </c>
    </row>
    <row r="2" spans="1:26" x14ac:dyDescent="0.35">
      <c r="A2" s="92"/>
      <c r="B2" s="92"/>
      <c r="C2" s="1" t="s">
        <v>8</v>
      </c>
      <c r="D2" s="1" t="s">
        <v>7</v>
      </c>
      <c r="E2" s="92"/>
      <c r="F2" s="76" t="s">
        <v>8</v>
      </c>
      <c r="G2" s="1" t="s">
        <v>7</v>
      </c>
      <c r="H2" s="92"/>
      <c r="I2" s="92"/>
      <c r="J2" s="92"/>
      <c r="K2" s="92"/>
      <c r="L2" s="92"/>
      <c r="M2" s="92"/>
    </row>
    <row r="3" spans="1:26" x14ac:dyDescent="0.35">
      <c r="A3" s="43">
        <v>1</v>
      </c>
      <c r="B3" s="3" t="str">
        <f>VLOOKUP($C3,table!$B:$D,3,FALSE)</f>
        <v>공통</v>
      </c>
      <c r="C3" s="2" t="s">
        <v>246</v>
      </c>
      <c r="D3" s="47" t="str">
        <f>VLOOKUP($C3,table!$B:$D,2,FALSE)</f>
        <v>T_BBS_FAQ</v>
      </c>
      <c r="E3" s="15">
        <v>1</v>
      </c>
      <c r="F3" s="77" t="s">
        <v>466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33</v>
      </c>
      <c r="J3" s="2"/>
      <c r="K3" s="28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246</v>
      </c>
      <c r="D4" s="47" t="str">
        <f>VLOOKUP($C4,table!$B:$D,2,FALSE)</f>
        <v>T_BBS_FAQ</v>
      </c>
      <c r="E4" s="15">
        <v>2</v>
      </c>
      <c r="F4" s="77" t="s">
        <v>273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32</v>
      </c>
      <c r="J4" s="2"/>
      <c r="K4" s="28"/>
      <c r="L4" s="2" t="s">
        <v>362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246</v>
      </c>
      <c r="D5" s="47" t="str">
        <f>VLOOKUP($C5,table!$B:$D,2,FALSE)</f>
        <v>T_BBS_FAQ</v>
      </c>
      <c r="E5" s="15">
        <v>3</v>
      </c>
      <c r="F5" s="77" t="s">
        <v>258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32</v>
      </c>
      <c r="J5" s="2"/>
      <c r="K5" s="28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246</v>
      </c>
      <c r="D6" s="47" t="str">
        <f>VLOOKUP($C6,table!$B:$D,2,FALSE)</f>
        <v>T_BBS_FAQ</v>
      </c>
      <c r="E6" s="15">
        <v>4</v>
      </c>
      <c r="F6" s="77" t="s">
        <v>260</v>
      </c>
      <c r="G6" s="2" t="str">
        <f>VLOOKUP($F6,domain!$B:$D,2,FALSE)</f>
        <v>ANSW</v>
      </c>
      <c r="H6" s="2" t="str">
        <f>VLOOKUP($F6,domain!$B:$D,3,FALSE)</f>
        <v>TEXT</v>
      </c>
      <c r="I6" s="51" t="s">
        <v>32</v>
      </c>
      <c r="J6" s="2"/>
      <c r="K6" s="28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246</v>
      </c>
      <c r="D7" s="47" t="str">
        <f>VLOOKUP($C7,table!$B:$D,2,FALSE)</f>
        <v>T_BBS_FAQ</v>
      </c>
      <c r="E7" s="15">
        <v>5</v>
      </c>
      <c r="F7" s="77" t="s">
        <v>261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32</v>
      </c>
      <c r="J7" s="2" t="s">
        <v>218</v>
      </c>
      <c r="K7" s="28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246</v>
      </c>
      <c r="D8" s="47" t="str">
        <f>VLOOKUP($C8,table!$B:$D,2,FALSE)</f>
        <v>T_BBS_FAQ</v>
      </c>
      <c r="E8" s="15">
        <v>6</v>
      </c>
      <c r="F8" s="77" t="s">
        <v>256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32</v>
      </c>
      <c r="J8" s="2"/>
      <c r="K8" s="28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246</v>
      </c>
      <c r="D9" s="47" t="str">
        <f>VLOOKUP($C9,table!$B:$D,2,FALSE)</f>
        <v>T_BBS_FAQ</v>
      </c>
      <c r="E9" s="15">
        <v>7</v>
      </c>
      <c r="F9" s="77" t="s">
        <v>430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32</v>
      </c>
      <c r="J9" s="2"/>
      <c r="K9" s="28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246</v>
      </c>
      <c r="D10" s="47" t="str">
        <f>VLOOKUP($C10,table!$B:$D,2,FALSE)</f>
        <v>T_BBS_FAQ</v>
      </c>
      <c r="E10" s="15">
        <v>8</v>
      </c>
      <c r="F10" s="77" t="s">
        <v>79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32</v>
      </c>
      <c r="J10" s="2" t="s">
        <v>159</v>
      </c>
      <c r="K10" s="28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246</v>
      </c>
      <c r="D11" s="47" t="str">
        <f>VLOOKUP($C11,table!$B:$D,2,FALSE)</f>
        <v>T_BBS_FAQ</v>
      </c>
      <c r="E11" s="15">
        <v>9</v>
      </c>
      <c r="F11" s="77" t="s">
        <v>61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33</v>
      </c>
      <c r="J11" s="2"/>
      <c r="K11" s="28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246</v>
      </c>
      <c r="D12" s="47" t="str">
        <f>VLOOKUP($C12,table!$B:$D,2,FALSE)</f>
        <v>T_BBS_FAQ</v>
      </c>
      <c r="E12" s="15">
        <v>10</v>
      </c>
      <c r="F12" s="77" t="s">
        <v>385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33</v>
      </c>
      <c r="J12" s="2" t="s">
        <v>161</v>
      </c>
      <c r="K12" s="28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246</v>
      </c>
      <c r="D13" s="47" t="str">
        <f>VLOOKUP($C13,table!$B:$D,2,FALSE)</f>
        <v>T_BBS_FAQ</v>
      </c>
      <c r="E13" s="15">
        <v>11</v>
      </c>
      <c r="F13" s="77" t="s">
        <v>88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33</v>
      </c>
      <c r="J13" s="2"/>
      <c r="K13" s="28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246</v>
      </c>
      <c r="D14" s="47" t="str">
        <f>VLOOKUP($C14,table!$B:$D,2,FALSE)</f>
        <v>T_BBS_FAQ</v>
      </c>
      <c r="E14" s="15">
        <v>12</v>
      </c>
      <c r="F14" s="77" t="s">
        <v>92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33</v>
      </c>
      <c r="J14" s="2" t="s">
        <v>161</v>
      </c>
      <c r="K14" s="28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247</v>
      </c>
      <c r="D15" s="47" t="str">
        <f>VLOOKUP($C15,table!$B:$D,2,FALSE)</f>
        <v>T_BBS_NOTICE</v>
      </c>
      <c r="E15" s="87">
        <v>1</v>
      </c>
      <c r="F15" s="78" t="s">
        <v>403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33</v>
      </c>
      <c r="J15" s="61"/>
      <c r="K15" s="52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247</v>
      </c>
      <c r="D16" s="47" t="str">
        <f>VLOOKUP($C16,table!$B:$D,2,FALSE)</f>
        <v>T_BBS_NOTICE</v>
      </c>
      <c r="E16" s="87">
        <v>2</v>
      </c>
      <c r="F16" s="78" t="s">
        <v>251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32</v>
      </c>
      <c r="J16" s="61"/>
      <c r="K16" s="52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247</v>
      </c>
      <c r="D17" s="47" t="str">
        <f>VLOOKUP($C17,table!$B:$D,2,FALSE)</f>
        <v>T_BBS_NOTICE</v>
      </c>
      <c r="E17" s="87">
        <v>3</v>
      </c>
      <c r="F17" s="78" t="s">
        <v>253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32</v>
      </c>
      <c r="J17" s="61"/>
      <c r="K17" s="52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247</v>
      </c>
      <c r="D18" s="47" t="str">
        <f>VLOOKUP($C18,table!$B:$D,2,FALSE)</f>
        <v>T_BBS_NOTICE</v>
      </c>
      <c r="E18" s="87">
        <v>4</v>
      </c>
      <c r="F18" s="78" t="s">
        <v>255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32</v>
      </c>
      <c r="J18" s="61" t="s">
        <v>159</v>
      </c>
      <c r="K18" s="52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247</v>
      </c>
      <c r="D19" s="47" t="str">
        <f>VLOOKUP($C19,table!$B:$D,2,FALSE)</f>
        <v>T_BBS_NOTICE</v>
      </c>
      <c r="E19" s="87">
        <v>5</v>
      </c>
      <c r="F19" s="78" t="s">
        <v>261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32</v>
      </c>
      <c r="J19" s="61" t="s">
        <v>278</v>
      </c>
      <c r="K19" s="52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247</v>
      </c>
      <c r="D20" s="47" t="str">
        <f>VLOOKUP($C20,table!$B:$D,2,FALSE)</f>
        <v>T_BBS_NOTICE</v>
      </c>
      <c r="E20" s="87">
        <v>6</v>
      </c>
      <c r="F20" s="78" t="s">
        <v>256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32</v>
      </c>
      <c r="J20" s="61"/>
      <c r="K20" s="52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247</v>
      </c>
      <c r="D21" s="47" t="str">
        <f>VLOOKUP($C21,table!$B:$D,2,FALSE)</f>
        <v>T_BBS_NOTICE</v>
      </c>
      <c r="E21" s="87">
        <v>7</v>
      </c>
      <c r="F21" s="78" t="s">
        <v>430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32</v>
      </c>
      <c r="J21" s="61"/>
      <c r="K21" s="52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247</v>
      </c>
      <c r="D22" s="47" t="str">
        <f>VLOOKUP($C22,table!$B:$D,2,FALSE)</f>
        <v>T_BBS_NOTICE</v>
      </c>
      <c r="E22" s="87">
        <v>8</v>
      </c>
      <c r="F22" s="78" t="s">
        <v>453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32</v>
      </c>
      <c r="J22" s="61"/>
      <c r="K22" s="52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247</v>
      </c>
      <c r="D23" s="47" t="str">
        <f>VLOOKUP($C23,table!$B:$D,2,FALSE)</f>
        <v>T_BBS_NOTICE</v>
      </c>
      <c r="E23" s="87">
        <v>9</v>
      </c>
      <c r="F23" s="78" t="s">
        <v>462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32</v>
      </c>
      <c r="J23" s="61"/>
      <c r="K23" s="52"/>
      <c r="L23" s="61" t="s">
        <v>464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247</v>
      </c>
      <c r="D24" s="47" t="str">
        <f>VLOOKUP($C24,table!$B:$D,2,FALSE)</f>
        <v>T_BBS_NOTICE</v>
      </c>
      <c r="E24" s="87">
        <v>10</v>
      </c>
      <c r="F24" s="78" t="s">
        <v>463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32</v>
      </c>
      <c r="J24" s="61"/>
      <c r="K24" s="52"/>
      <c r="L24" s="61" t="s">
        <v>465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247</v>
      </c>
      <c r="D25" s="47" t="str">
        <f>VLOOKUP($C25,table!$B:$D,2,FALSE)</f>
        <v>T_BBS_NOTICE</v>
      </c>
      <c r="E25" s="87">
        <v>11</v>
      </c>
      <c r="F25" s="78" t="s">
        <v>79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32</v>
      </c>
      <c r="J25" s="61" t="s">
        <v>159</v>
      </c>
      <c r="K25" s="52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247</v>
      </c>
      <c r="D26" s="47" t="str">
        <f>VLOOKUP($C26,table!$B:$D,2,FALSE)</f>
        <v>T_BBS_NOTICE</v>
      </c>
      <c r="E26" s="87">
        <v>12</v>
      </c>
      <c r="F26" s="78" t="s">
        <v>61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33</v>
      </c>
      <c r="J26" s="61"/>
      <c r="K26" s="52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247</v>
      </c>
      <c r="D27" s="47" t="str">
        <f>VLOOKUP($C27,table!$B:$D,2,FALSE)</f>
        <v>T_BBS_NOTICE</v>
      </c>
      <c r="E27" s="87">
        <v>13</v>
      </c>
      <c r="F27" s="78" t="s">
        <v>385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33</v>
      </c>
      <c r="J27" s="61" t="s">
        <v>161</v>
      </c>
      <c r="K27" s="52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247</v>
      </c>
      <c r="D28" s="47" t="str">
        <f>VLOOKUP($C28,table!$B:$D,2,FALSE)</f>
        <v>T_BBS_NOTICE</v>
      </c>
      <c r="E28" s="87">
        <v>14</v>
      </c>
      <c r="F28" s="78" t="s">
        <v>88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33</v>
      </c>
      <c r="J28" s="61"/>
      <c r="K28" s="52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247</v>
      </c>
      <c r="D29" s="47" t="str">
        <f>VLOOKUP($C29,table!$B:$D,2,FALSE)</f>
        <v>T_BBS_NOTICE</v>
      </c>
      <c r="E29" s="87">
        <v>15</v>
      </c>
      <c r="F29" s="78" t="s">
        <v>92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33</v>
      </c>
      <c r="J29" s="61" t="s">
        <v>161</v>
      </c>
      <c r="K29" s="52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387</v>
      </c>
      <c r="D30" s="47" t="str">
        <f>VLOOKUP($C30,table!$B:$D,2,FALSE)</f>
        <v>T_BBS_QNA</v>
      </c>
      <c r="E30" s="15">
        <v>1</v>
      </c>
      <c r="F30" s="77" t="s">
        <v>404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33</v>
      </c>
      <c r="J30" s="2"/>
      <c r="K30" s="3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387</v>
      </c>
      <c r="D31" s="47" t="str">
        <f>VLOOKUP($C31,table!$B:$D,2,FALSE)</f>
        <v>T_BBS_QNA</v>
      </c>
      <c r="E31" s="15">
        <v>2</v>
      </c>
      <c r="F31" s="77" t="s">
        <v>273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32</v>
      </c>
      <c r="J31" s="2"/>
      <c r="K31" s="3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387</v>
      </c>
      <c r="D32" s="47" t="str">
        <f>VLOOKUP($C32,table!$B:$D,2,FALSE)</f>
        <v>T_BBS_QNA</v>
      </c>
      <c r="E32" s="15">
        <v>3</v>
      </c>
      <c r="F32" s="77" t="s">
        <v>251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32</v>
      </c>
      <c r="J32" s="2"/>
      <c r="K32" s="3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387</v>
      </c>
      <c r="D33" s="47" t="str">
        <f>VLOOKUP($C33,table!$B:$D,2,FALSE)</f>
        <v>T_BBS_QNA</v>
      </c>
      <c r="E33" s="15">
        <v>4</v>
      </c>
      <c r="F33" s="77" t="s">
        <v>253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32</v>
      </c>
      <c r="J33" s="2"/>
      <c r="K33" s="3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387</v>
      </c>
      <c r="D34" s="47" t="str">
        <f>VLOOKUP($C34,table!$B:$D,2,FALSE)</f>
        <v>T_BBS_QNA</v>
      </c>
      <c r="E34" s="15">
        <v>5</v>
      </c>
      <c r="F34" s="77" t="s">
        <v>391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32</v>
      </c>
      <c r="J34" s="2"/>
      <c r="K34" s="28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387</v>
      </c>
      <c r="D35" s="47" t="str">
        <f>VLOOKUP($C35,table!$B:$D,2,FALSE)</f>
        <v>T_BBS_QNA</v>
      </c>
      <c r="E35" s="15">
        <v>6</v>
      </c>
      <c r="F35" s="77" t="s">
        <v>260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32</v>
      </c>
      <c r="J35" s="2"/>
      <c r="K35" s="28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387</v>
      </c>
      <c r="D36" s="47" t="str">
        <f>VLOOKUP($C36,table!$B:$D,2,FALSE)</f>
        <v>T_BBS_QNA</v>
      </c>
      <c r="E36" s="15">
        <v>7</v>
      </c>
      <c r="F36" s="77" t="s">
        <v>392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32</v>
      </c>
      <c r="J36" s="2"/>
      <c r="K36" s="28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387</v>
      </c>
      <c r="D37" s="47" t="str">
        <f>VLOOKUP($C37,table!$B:$D,2,FALSE)</f>
        <v>T_BBS_QNA</v>
      </c>
      <c r="E37" s="15">
        <v>8</v>
      </c>
      <c r="F37" s="77" t="s">
        <v>422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32</v>
      </c>
      <c r="J37" s="2"/>
      <c r="K37" s="28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387</v>
      </c>
      <c r="D38" s="47" t="str">
        <f>VLOOKUP($C38,table!$B:$D,2,FALSE)</f>
        <v>T_BBS_QNA</v>
      </c>
      <c r="E38" s="15">
        <v>9</v>
      </c>
      <c r="F38" s="77" t="s">
        <v>467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32</v>
      </c>
      <c r="J38" s="2"/>
      <c r="K38" s="28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387</v>
      </c>
      <c r="D39" s="47" t="str">
        <f>VLOOKUP($C39,table!$B:$D,2,FALSE)</f>
        <v>T_BBS_QNA</v>
      </c>
      <c r="E39" s="15">
        <v>10</v>
      </c>
      <c r="F39" s="77" t="s">
        <v>393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32</v>
      </c>
      <c r="J39" s="2"/>
      <c r="K39" s="28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387</v>
      </c>
      <c r="D40" s="47" t="str">
        <f>VLOOKUP($C40,table!$B:$D,2,FALSE)</f>
        <v>T_BBS_QNA</v>
      </c>
      <c r="E40" s="15">
        <v>11</v>
      </c>
      <c r="F40" s="77" t="s">
        <v>394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32</v>
      </c>
      <c r="J40" s="2"/>
      <c r="K40" s="28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387</v>
      </c>
      <c r="D41" s="47" t="str">
        <f>VLOOKUP($C41,table!$B:$D,2,FALSE)</f>
        <v>T_BBS_QNA</v>
      </c>
      <c r="E41" s="15">
        <v>12</v>
      </c>
      <c r="F41" s="77" t="s">
        <v>444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32</v>
      </c>
      <c r="J41" s="2"/>
      <c r="K41" s="28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387</v>
      </c>
      <c r="D42" s="47" t="str">
        <f>VLOOKUP($C42,table!$B:$D,2,FALSE)</f>
        <v>T_BBS_QNA</v>
      </c>
      <c r="E42" s="15">
        <v>13</v>
      </c>
      <c r="F42" s="77" t="s">
        <v>430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32</v>
      </c>
      <c r="J42" s="2"/>
      <c r="K42" s="28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387</v>
      </c>
      <c r="D43" s="47" t="str">
        <f>VLOOKUP($C43,table!$B:$D,2,FALSE)</f>
        <v>T_BBS_QNA</v>
      </c>
      <c r="E43" s="15">
        <v>14</v>
      </c>
      <c r="F43" s="77" t="s">
        <v>79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32</v>
      </c>
      <c r="J43" s="2" t="s">
        <v>159</v>
      </c>
      <c r="K43" s="28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387</v>
      </c>
      <c r="D44" s="47" t="str">
        <f>VLOOKUP($C44,table!$B:$D,2,FALSE)</f>
        <v>T_BBS_QNA</v>
      </c>
      <c r="E44" s="15">
        <v>15</v>
      </c>
      <c r="F44" s="77" t="s">
        <v>61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33</v>
      </c>
      <c r="J44" s="2"/>
      <c r="K44" s="28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387</v>
      </c>
      <c r="D45" s="47" t="str">
        <f>VLOOKUP($C45,table!$B:$D,2,FALSE)</f>
        <v>T_BBS_QNA</v>
      </c>
      <c r="E45" s="15">
        <v>16</v>
      </c>
      <c r="F45" s="77" t="s">
        <v>385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33</v>
      </c>
      <c r="J45" s="2" t="s">
        <v>161</v>
      </c>
      <c r="K45" s="28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387</v>
      </c>
      <c r="D46" s="47" t="str">
        <f>VLOOKUP($C46,table!$B:$D,2,FALSE)</f>
        <v>T_BBS_QNA</v>
      </c>
      <c r="E46" s="15">
        <v>17</v>
      </c>
      <c r="F46" s="77" t="s">
        <v>88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33</v>
      </c>
      <c r="J46" s="2"/>
      <c r="K46" s="28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387</v>
      </c>
      <c r="D47" s="47" t="str">
        <f>VLOOKUP($C47,table!$B:$D,2,FALSE)</f>
        <v>T_BBS_QNA</v>
      </c>
      <c r="E47" s="15">
        <v>18</v>
      </c>
      <c r="F47" s="77" t="s">
        <v>92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33</v>
      </c>
      <c r="J47" s="2" t="s">
        <v>161</v>
      </c>
      <c r="K47" s="28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35</v>
      </c>
      <c r="D48" s="47" t="str">
        <f>VLOOKUP($C48,table!$B:$D,2,FALSE)</f>
        <v>T_CODE</v>
      </c>
      <c r="E48" s="87">
        <v>1</v>
      </c>
      <c r="F48" s="78" t="s">
        <v>57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33</v>
      </c>
      <c r="J48" s="61"/>
      <c r="K48" s="52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35</v>
      </c>
      <c r="D49" s="47" t="str">
        <f>VLOOKUP($C49,table!$B:$D,2,FALSE)</f>
        <v>T_CODE</v>
      </c>
      <c r="E49" s="87">
        <v>2</v>
      </c>
      <c r="F49" s="78" t="s">
        <v>107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33</v>
      </c>
      <c r="J49" s="61"/>
      <c r="K49" s="52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35</v>
      </c>
      <c r="D50" s="47" t="str">
        <f>VLOOKUP($C50,table!$B:$D,2,FALSE)</f>
        <v>T_CODE</v>
      </c>
      <c r="E50" s="87">
        <v>3</v>
      </c>
      <c r="F50" s="78" t="s">
        <v>109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32</v>
      </c>
      <c r="J50" s="61"/>
      <c r="K50" s="52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35</v>
      </c>
      <c r="D51" s="47" t="str">
        <f>VLOOKUP($C51,table!$B:$D,2,FALSE)</f>
        <v>T_CODE</v>
      </c>
      <c r="E51" s="87">
        <v>4</v>
      </c>
      <c r="F51" s="78" t="s">
        <v>111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32</v>
      </c>
      <c r="J51" s="61"/>
      <c r="K51" s="52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35</v>
      </c>
      <c r="D52" s="47" t="str">
        <f>VLOOKUP($C52,table!$B:$D,2,FALSE)</f>
        <v>T_CODE</v>
      </c>
      <c r="E52" s="87">
        <v>5</v>
      </c>
      <c r="F52" s="78" t="s">
        <v>368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32</v>
      </c>
      <c r="J52" s="61"/>
      <c r="K52" s="52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35</v>
      </c>
      <c r="D53" s="47" t="str">
        <f>VLOOKUP($C53,table!$B:$D,2,FALSE)</f>
        <v>T_CODE</v>
      </c>
      <c r="E53" s="87">
        <v>6</v>
      </c>
      <c r="F53" s="78" t="s">
        <v>79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32</v>
      </c>
      <c r="J53" s="61" t="s">
        <v>159</v>
      </c>
      <c r="K53" s="52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35</v>
      </c>
      <c r="D54" s="47" t="str">
        <f>VLOOKUP($C54,table!$B:$D,2,FALSE)</f>
        <v>T_CODE</v>
      </c>
      <c r="E54" s="87">
        <v>7</v>
      </c>
      <c r="F54" s="78" t="s">
        <v>61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33</v>
      </c>
      <c r="J54" s="61"/>
      <c r="K54" s="52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35</v>
      </c>
      <c r="D55" s="47" t="str">
        <f>VLOOKUP($C55,table!$B:$D,2,FALSE)</f>
        <v>T_CODE</v>
      </c>
      <c r="E55" s="87">
        <v>8</v>
      </c>
      <c r="F55" s="78" t="s">
        <v>385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33</v>
      </c>
      <c r="J55" s="61" t="s">
        <v>161</v>
      </c>
      <c r="K55" s="52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35</v>
      </c>
      <c r="D56" s="47" t="str">
        <f>VLOOKUP($C56,table!$B:$D,2,FALSE)</f>
        <v>T_CODE</v>
      </c>
      <c r="E56" s="87">
        <v>9</v>
      </c>
      <c r="F56" s="78" t="s">
        <v>88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33</v>
      </c>
      <c r="J56" s="61"/>
      <c r="K56" s="52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35</v>
      </c>
      <c r="D57" s="47" t="str">
        <f>VLOOKUP($C57,table!$B:$D,2,FALSE)</f>
        <v>T_CODE</v>
      </c>
      <c r="E57" s="87">
        <v>10</v>
      </c>
      <c r="F57" s="78" t="s">
        <v>92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33</v>
      </c>
      <c r="J57" s="61" t="s">
        <v>161</v>
      </c>
      <c r="K57" s="52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28</v>
      </c>
      <c r="D58" s="47" t="str">
        <f>VLOOKUP($C58,table!$B:$D,2,FALSE)</f>
        <v>T_DEPT</v>
      </c>
      <c r="E58" s="51">
        <v>1</v>
      </c>
      <c r="F58" s="77" t="s">
        <v>77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33</v>
      </c>
      <c r="J58" s="2"/>
      <c r="K58" s="28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28</v>
      </c>
      <c r="D59" s="47" t="str">
        <f>VLOOKUP($C59,table!$B:$D,2,FALSE)</f>
        <v>T_DEPT</v>
      </c>
      <c r="E59" s="51">
        <v>2</v>
      </c>
      <c r="F59" s="77" t="s">
        <v>75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32</v>
      </c>
      <c r="J59" s="2"/>
      <c r="K59" s="28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28</v>
      </c>
      <c r="D60" s="47" t="str">
        <f>VLOOKUP($C60,table!$B:$D,2,FALSE)</f>
        <v>T_DEPT</v>
      </c>
      <c r="E60" s="51">
        <v>3</v>
      </c>
      <c r="F60" s="77" t="s">
        <v>73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32</v>
      </c>
      <c r="J60" s="2"/>
      <c r="K60" s="28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28</v>
      </c>
      <c r="D61" s="47" t="str">
        <f>VLOOKUP($C61,table!$B:$D,2,FALSE)</f>
        <v>T_DEPT</v>
      </c>
      <c r="E61" s="51">
        <v>4</v>
      </c>
      <c r="F61" s="77" t="s">
        <v>79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32</v>
      </c>
      <c r="J61" s="2" t="s">
        <v>159</v>
      </c>
      <c r="K61" s="28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28</v>
      </c>
      <c r="D62" s="47" t="str">
        <f>VLOOKUP($C62,table!$B:$D,2,FALSE)</f>
        <v>T_DEPT</v>
      </c>
      <c r="E62" s="51">
        <v>5</v>
      </c>
      <c r="F62" s="77" t="s">
        <v>90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32</v>
      </c>
      <c r="J62" s="2"/>
      <c r="K62" s="28"/>
      <c r="L62" s="2" t="s">
        <v>471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28</v>
      </c>
      <c r="D63" s="47" t="str">
        <f>VLOOKUP($C63,table!$B:$D,2,FALSE)</f>
        <v>T_DEPT</v>
      </c>
      <c r="E63" s="51">
        <v>6</v>
      </c>
      <c r="F63" s="77" t="s">
        <v>61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33</v>
      </c>
      <c r="J63" s="2"/>
      <c r="K63" s="28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28</v>
      </c>
      <c r="D64" s="47" t="str">
        <f>VLOOKUP($C64,table!$B:$D,2,FALSE)</f>
        <v>T_DEPT</v>
      </c>
      <c r="E64" s="51">
        <v>7</v>
      </c>
      <c r="F64" s="77" t="s">
        <v>385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33</v>
      </c>
      <c r="J64" s="2" t="s">
        <v>161</v>
      </c>
      <c r="K64" s="28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28</v>
      </c>
      <c r="D65" s="47" t="str">
        <f>VLOOKUP($C65,table!$B:$D,2,FALSE)</f>
        <v>T_DEPT</v>
      </c>
      <c r="E65" s="51">
        <v>8</v>
      </c>
      <c r="F65" s="77" t="s">
        <v>88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33</v>
      </c>
      <c r="J65" s="2"/>
      <c r="K65" s="28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28</v>
      </c>
      <c r="D66" s="47" t="str">
        <f>VLOOKUP($C66,table!$B:$D,2,FALSE)</f>
        <v>T_DEPT</v>
      </c>
      <c r="E66" s="51">
        <v>9</v>
      </c>
      <c r="F66" s="77" t="s">
        <v>92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33</v>
      </c>
      <c r="J66" s="2" t="s">
        <v>161</v>
      </c>
      <c r="K66" s="28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326</v>
      </c>
      <c r="D67" s="47" t="str">
        <f>VLOOKUP($C67,table!$B:$D,2,FALSE)</f>
        <v>T_DEPT_CL</v>
      </c>
      <c r="E67" s="87">
        <v>1</v>
      </c>
      <c r="F67" s="78" t="s">
        <v>311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33</v>
      </c>
      <c r="J67" s="61"/>
      <c r="K67" s="52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326</v>
      </c>
      <c r="D68" s="47" t="str">
        <f>VLOOKUP($C68,table!$B:$D,2,FALSE)</f>
        <v>T_DEPT_CL</v>
      </c>
      <c r="E68" s="87">
        <v>2</v>
      </c>
      <c r="F68" s="78" t="s">
        <v>327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32</v>
      </c>
      <c r="J68" s="61"/>
      <c r="K68" s="52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326</v>
      </c>
      <c r="D69" s="47" t="str">
        <f>VLOOKUP($C69,table!$B:$D,2,FALSE)</f>
        <v>T_DEPT_CL</v>
      </c>
      <c r="E69" s="87">
        <v>3</v>
      </c>
      <c r="F69" s="78" t="s">
        <v>312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32</v>
      </c>
      <c r="J69" s="61"/>
      <c r="K69" s="52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326</v>
      </c>
      <c r="D70" s="47" t="str">
        <f>VLOOKUP($C70,table!$B:$D,2,FALSE)</f>
        <v>T_DEPT_CL</v>
      </c>
      <c r="E70" s="87">
        <v>4</v>
      </c>
      <c r="F70" s="78" t="s">
        <v>325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32</v>
      </c>
      <c r="J70" s="61"/>
      <c r="K70" s="52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326</v>
      </c>
      <c r="D71" s="47" t="str">
        <f>VLOOKUP($C71,table!$B:$D,2,FALSE)</f>
        <v>T_DEPT_CL</v>
      </c>
      <c r="E71" s="87">
        <v>5</v>
      </c>
      <c r="F71" s="78" t="s">
        <v>315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32</v>
      </c>
      <c r="J71" s="61"/>
      <c r="K71" s="52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326</v>
      </c>
      <c r="D72" s="47" t="str">
        <f>VLOOKUP($C72,table!$B:$D,2,FALSE)</f>
        <v>T_DEPT_CL</v>
      </c>
      <c r="E72" s="87">
        <v>6</v>
      </c>
      <c r="F72" s="78" t="s">
        <v>316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32</v>
      </c>
      <c r="J72" s="61"/>
      <c r="K72" s="52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326</v>
      </c>
      <c r="D73" s="47" t="str">
        <f>VLOOKUP($C73,table!$B:$D,2,FALSE)</f>
        <v>T_DEPT_CL</v>
      </c>
      <c r="E73" s="87">
        <v>7</v>
      </c>
      <c r="F73" s="78" t="s">
        <v>313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32</v>
      </c>
      <c r="J73" s="61"/>
      <c r="K73" s="52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326</v>
      </c>
      <c r="D74" s="47" t="str">
        <f>VLOOKUP($C74,table!$B:$D,2,FALSE)</f>
        <v>T_DEPT_CL</v>
      </c>
      <c r="E74" s="87">
        <v>8</v>
      </c>
      <c r="F74" s="78" t="s">
        <v>314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32</v>
      </c>
      <c r="J74" s="61"/>
      <c r="K74" s="52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326</v>
      </c>
      <c r="D75" s="47" t="str">
        <f>VLOOKUP($C75,table!$B:$D,2,FALSE)</f>
        <v>T_DEPT_CL</v>
      </c>
      <c r="E75" s="87">
        <v>9</v>
      </c>
      <c r="F75" s="78" t="s">
        <v>79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32</v>
      </c>
      <c r="J75" s="61" t="s">
        <v>159</v>
      </c>
      <c r="K75" s="52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323</v>
      </c>
      <c r="D76" s="47" t="str">
        <f>VLOOKUP($C76,table!$B:$D,2,FALSE)</f>
        <v>T_DEPT_CL</v>
      </c>
      <c r="E76" s="87">
        <v>10</v>
      </c>
      <c r="F76" s="78" t="s">
        <v>90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32</v>
      </c>
      <c r="J76" s="61"/>
      <c r="K76" s="52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323</v>
      </c>
      <c r="D77" s="47" t="str">
        <f>VLOOKUP($C77,table!$B:$D,2,FALSE)</f>
        <v>T_DEPT_CL</v>
      </c>
      <c r="E77" s="87">
        <v>11</v>
      </c>
      <c r="F77" s="78" t="s">
        <v>61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33</v>
      </c>
      <c r="J77" s="61"/>
      <c r="K77" s="52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326</v>
      </c>
      <c r="D78" s="47" t="str">
        <f>VLOOKUP($C78,table!$B:$D,2,FALSE)</f>
        <v>T_DEPT_CL</v>
      </c>
      <c r="E78" s="87">
        <v>12</v>
      </c>
      <c r="F78" s="78" t="s">
        <v>385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33</v>
      </c>
      <c r="J78" s="61" t="s">
        <v>161</v>
      </c>
      <c r="K78" s="52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326</v>
      </c>
      <c r="D79" s="47" t="str">
        <f>VLOOKUP($C79,table!$B:$D,2,FALSE)</f>
        <v>T_DEPT_CL</v>
      </c>
      <c r="E79" s="87">
        <v>13</v>
      </c>
      <c r="F79" s="78" t="s">
        <v>88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33</v>
      </c>
      <c r="J79" s="61"/>
      <c r="K79" s="52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326</v>
      </c>
      <c r="D80" s="47" t="str">
        <f>VLOOKUP($C80,table!$B:$D,2,FALSE)</f>
        <v>T_DEPT_CL</v>
      </c>
      <c r="E80" s="87">
        <v>14</v>
      </c>
      <c r="F80" s="78" t="s">
        <v>92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33</v>
      </c>
      <c r="J80" s="61" t="s">
        <v>161</v>
      </c>
      <c r="K80" s="52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207</v>
      </c>
      <c r="D81" s="47" t="str">
        <f>VLOOKUP($C81,table!$B:$D,2,FALSE)</f>
        <v>T_FILE</v>
      </c>
      <c r="E81" s="15">
        <v>1</v>
      </c>
      <c r="F81" s="77" t="s">
        <v>206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33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207</v>
      </c>
      <c r="D82" s="47" t="str">
        <f>VLOOKUP($C82,table!$B:$D,2,FALSE)</f>
        <v>T_FILE</v>
      </c>
      <c r="E82" s="15">
        <v>2</v>
      </c>
      <c r="F82" s="77" t="s">
        <v>232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33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207</v>
      </c>
      <c r="D83" s="47" t="str">
        <f>VLOOKUP($C83,table!$B:$D,2,FALSE)</f>
        <v>T_FILE</v>
      </c>
      <c r="E83" s="15">
        <v>3</v>
      </c>
      <c r="F83" s="77" t="s">
        <v>370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32</v>
      </c>
      <c r="J83" s="2"/>
      <c r="K83" s="28"/>
      <c r="L83" s="2" t="s">
        <v>461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207</v>
      </c>
      <c r="D84" s="47" t="str">
        <f>VLOOKUP($C84,table!$B:$D,2,FALSE)</f>
        <v>T_FILE</v>
      </c>
      <c r="E84" s="15">
        <v>4</v>
      </c>
      <c r="F84" s="77" t="s">
        <v>208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32</v>
      </c>
      <c r="J84" s="2"/>
      <c r="K84" s="28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207</v>
      </c>
      <c r="D85" s="47" t="str">
        <f>VLOOKUP($C85,table!$B:$D,2,FALSE)</f>
        <v>T_FILE</v>
      </c>
      <c r="E85" s="15">
        <v>5</v>
      </c>
      <c r="F85" s="77" t="s">
        <v>209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32</v>
      </c>
      <c r="J85" s="2"/>
      <c r="K85" s="28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207</v>
      </c>
      <c r="D86" s="47" t="str">
        <f>VLOOKUP($C86,table!$B:$D,2,FALSE)</f>
        <v>T_FILE</v>
      </c>
      <c r="E86" s="15">
        <v>6</v>
      </c>
      <c r="F86" s="77" t="s">
        <v>378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32</v>
      </c>
      <c r="J86" s="2"/>
      <c r="K86" s="46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207</v>
      </c>
      <c r="D87" s="47" t="str">
        <f>VLOOKUP($C87,table!$B:$D,2,FALSE)</f>
        <v>T_FILE</v>
      </c>
      <c r="E87" s="15">
        <v>7</v>
      </c>
      <c r="F87" s="77" t="s">
        <v>379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32</v>
      </c>
      <c r="J87" s="2"/>
      <c r="K87" s="28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207</v>
      </c>
      <c r="D88" s="47" t="str">
        <f>VLOOKUP($C88,table!$B:$D,2,FALSE)</f>
        <v>T_FILE</v>
      </c>
      <c r="E88" s="15">
        <v>8</v>
      </c>
      <c r="F88" s="77" t="s">
        <v>213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32</v>
      </c>
      <c r="J88" s="2"/>
      <c r="K88" s="28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207</v>
      </c>
      <c r="D89" s="47" t="str">
        <f>VLOOKUP($C89,table!$B:$D,2,FALSE)</f>
        <v>T_FILE</v>
      </c>
      <c r="E89" s="15">
        <v>9</v>
      </c>
      <c r="F89" s="77" t="s">
        <v>214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32</v>
      </c>
      <c r="J89" s="2"/>
      <c r="K89" s="3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207</v>
      </c>
      <c r="D90" s="47" t="str">
        <f>VLOOKUP($C90,table!$B:$D,2,FALSE)</f>
        <v>T_FILE</v>
      </c>
      <c r="E90" s="15">
        <v>10</v>
      </c>
      <c r="F90" s="77" t="s">
        <v>229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32</v>
      </c>
      <c r="J90" s="2"/>
      <c r="K90" s="28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207</v>
      </c>
      <c r="D91" s="47" t="str">
        <f>VLOOKUP($C91,table!$B:$D,2,FALSE)</f>
        <v>T_FILE</v>
      </c>
      <c r="E91" s="15">
        <v>11</v>
      </c>
      <c r="F91" s="77" t="s">
        <v>371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32</v>
      </c>
      <c r="J91" s="2"/>
      <c r="K91" s="3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207</v>
      </c>
      <c r="D92" s="47" t="str">
        <f>VLOOKUP($C92,table!$B:$D,2,FALSE)</f>
        <v>T_FILE</v>
      </c>
      <c r="E92" s="15">
        <v>12</v>
      </c>
      <c r="F92" s="77" t="s">
        <v>382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32</v>
      </c>
      <c r="J92" s="2"/>
      <c r="K92" s="3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207</v>
      </c>
      <c r="D93" s="47" t="str">
        <f>VLOOKUP($C93,table!$B:$D,2,FALSE)</f>
        <v>T_FILE</v>
      </c>
      <c r="E93" s="15">
        <v>13</v>
      </c>
      <c r="F93" s="77" t="s">
        <v>460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32</v>
      </c>
      <c r="J93" s="2"/>
      <c r="K93" s="28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207</v>
      </c>
      <c r="D94" s="47" t="str">
        <f>VLOOKUP($C94,table!$B:$D,2,FALSE)</f>
        <v>T_FILE</v>
      </c>
      <c r="E94" s="15">
        <v>14</v>
      </c>
      <c r="F94" s="77" t="s">
        <v>645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32</v>
      </c>
      <c r="J94" s="2"/>
      <c r="K94" s="28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207</v>
      </c>
      <c r="D95" s="47" t="str">
        <f>VLOOKUP($C95,table!$B:$D,2,FALSE)</f>
        <v>T_FILE</v>
      </c>
      <c r="E95" s="15">
        <v>15</v>
      </c>
      <c r="F95" s="77" t="s">
        <v>646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32</v>
      </c>
      <c r="J95" s="2"/>
      <c r="K95" s="28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207</v>
      </c>
      <c r="D96" s="47" t="str">
        <f>VLOOKUP($C96,table!$B:$D,2,FALSE)</f>
        <v>T_FILE</v>
      </c>
      <c r="E96" s="15">
        <v>16</v>
      </c>
      <c r="F96" s="77" t="s">
        <v>647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32</v>
      </c>
      <c r="J96" s="2" t="s">
        <v>159</v>
      </c>
      <c r="K96" s="28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207</v>
      </c>
      <c r="D97" s="47" t="str">
        <f>VLOOKUP($C97,table!$B:$D,2,FALSE)</f>
        <v>T_FILE</v>
      </c>
      <c r="E97" s="15">
        <v>17</v>
      </c>
      <c r="F97" s="77" t="s">
        <v>79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32</v>
      </c>
      <c r="J97" s="2" t="s">
        <v>159</v>
      </c>
      <c r="K97" s="28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207</v>
      </c>
      <c r="D98" s="47" t="str">
        <f>VLOOKUP($C98,table!$B:$D,2,FALSE)</f>
        <v>T_FILE</v>
      </c>
      <c r="E98" s="15">
        <v>18</v>
      </c>
      <c r="F98" s="77" t="s">
        <v>61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33</v>
      </c>
      <c r="J98" s="2"/>
      <c r="K98" s="28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207</v>
      </c>
      <c r="D99" s="47" t="str">
        <f>VLOOKUP($C99,table!$B:$D,2,FALSE)</f>
        <v>T_FILE</v>
      </c>
      <c r="E99" s="15">
        <v>19</v>
      </c>
      <c r="F99" s="77" t="s">
        <v>385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33</v>
      </c>
      <c r="J99" s="2" t="s">
        <v>161</v>
      </c>
      <c r="K99" s="32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207</v>
      </c>
      <c r="D100" s="47" t="str">
        <f>VLOOKUP($C100,table!$B:$D,2,FALSE)</f>
        <v>T_FILE</v>
      </c>
      <c r="E100" s="15">
        <v>20</v>
      </c>
      <c r="F100" s="77" t="s">
        <v>88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33</v>
      </c>
      <c r="J100" s="2"/>
      <c r="K100" s="32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207</v>
      </c>
      <c r="D101" s="47" t="str">
        <f>VLOOKUP($C101,table!$B:$D,2,FALSE)</f>
        <v>T_FILE</v>
      </c>
      <c r="E101" s="15">
        <v>21</v>
      </c>
      <c r="F101" s="77" t="s">
        <v>92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33</v>
      </c>
      <c r="J101" s="2" t="s">
        <v>161</v>
      </c>
      <c r="K101" s="32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36</v>
      </c>
      <c r="D102" s="47" t="str">
        <f>VLOOKUP($C102,table!$B:$D,2,FALSE)</f>
        <v>T_HDEPT</v>
      </c>
      <c r="E102" s="87">
        <v>1</v>
      </c>
      <c r="F102" s="78" t="s">
        <v>73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33</v>
      </c>
      <c r="J102" s="61"/>
      <c r="K102" s="52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36</v>
      </c>
      <c r="D103" s="47" t="str">
        <f>VLOOKUP($C103,table!$B:$D,2,FALSE)</f>
        <v>T_HDEPT</v>
      </c>
      <c r="E103" s="87">
        <v>2</v>
      </c>
      <c r="F103" s="78" t="s">
        <v>71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32</v>
      </c>
      <c r="J103" s="61"/>
      <c r="K103" s="52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36</v>
      </c>
      <c r="D104" s="47" t="str">
        <f>VLOOKUP($C104,table!$B:$D,2,FALSE)</f>
        <v>T_HDEPT</v>
      </c>
      <c r="E104" s="87">
        <v>3</v>
      </c>
      <c r="F104" s="78" t="s">
        <v>79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32</v>
      </c>
      <c r="J104" s="61" t="s">
        <v>159</v>
      </c>
      <c r="K104" s="52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36</v>
      </c>
      <c r="D105" s="47" t="str">
        <f>VLOOKUP($C105,table!$B:$D,2,FALSE)</f>
        <v>T_HDEPT</v>
      </c>
      <c r="E105" s="87">
        <v>4</v>
      </c>
      <c r="F105" s="78" t="s">
        <v>90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32</v>
      </c>
      <c r="J105" s="61"/>
      <c r="K105" s="52"/>
      <c r="L105" s="61" t="s">
        <v>471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36</v>
      </c>
      <c r="D106" s="47" t="str">
        <f>VLOOKUP($C106,table!$B:$D,2,FALSE)</f>
        <v>T_HDEPT</v>
      </c>
      <c r="E106" s="87">
        <v>5</v>
      </c>
      <c r="F106" s="78" t="s">
        <v>61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33</v>
      </c>
      <c r="J106" s="61"/>
      <c r="K106" s="52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36</v>
      </c>
      <c r="D107" s="47" t="str">
        <f>VLOOKUP($C107,table!$B:$D,2,FALSE)</f>
        <v>T_HDEPT</v>
      </c>
      <c r="E107" s="87">
        <v>6</v>
      </c>
      <c r="F107" s="78" t="s">
        <v>385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33</v>
      </c>
      <c r="J107" s="61" t="s">
        <v>161</v>
      </c>
      <c r="K107" s="52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36</v>
      </c>
      <c r="D108" s="47" t="str">
        <f>VLOOKUP($C108,table!$B:$D,2,FALSE)</f>
        <v>T_HDEPT</v>
      </c>
      <c r="E108" s="87">
        <v>7</v>
      </c>
      <c r="F108" s="78" t="s">
        <v>88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33</v>
      </c>
      <c r="J108" s="61"/>
      <c r="K108" s="52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36</v>
      </c>
      <c r="D109" s="47" t="str">
        <f>VLOOKUP($C109,table!$B:$D,2,FALSE)</f>
        <v>T_HDEPT</v>
      </c>
      <c r="E109" s="87">
        <v>8</v>
      </c>
      <c r="F109" s="78" t="s">
        <v>92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33</v>
      </c>
      <c r="J109" s="61" t="s">
        <v>161</v>
      </c>
      <c r="K109" s="52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217</v>
      </c>
      <c r="D110" s="47" t="str">
        <f>VLOOKUP($C110,table!$B:$D,2,FALSE)</f>
        <v>T_ID_SN</v>
      </c>
      <c r="E110" s="15">
        <v>1</v>
      </c>
      <c r="F110" s="77" t="s">
        <v>215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33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217</v>
      </c>
      <c r="D111" s="47" t="str">
        <f>VLOOKUP($C111,table!$B:$D,2,FALSE)</f>
        <v>T_ID_SN</v>
      </c>
      <c r="E111" s="15">
        <v>2</v>
      </c>
      <c r="F111" s="77" t="s">
        <v>216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33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217</v>
      </c>
      <c r="D112" s="47" t="str">
        <f>VLOOKUP($C112,table!$B:$D,2,FALSE)</f>
        <v>T_ID_SN</v>
      </c>
      <c r="E112" s="15">
        <v>3</v>
      </c>
      <c r="F112" s="77" t="s">
        <v>217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33</v>
      </c>
      <c r="J112" s="2" t="s">
        <v>218</v>
      </c>
      <c r="K112" s="28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217</v>
      </c>
      <c r="D113" s="47" t="str">
        <f>VLOOKUP($C113,table!$B:$D,2,FALSE)</f>
        <v>T_ID_SN</v>
      </c>
      <c r="E113" s="15">
        <v>4</v>
      </c>
      <c r="F113" s="77" t="s">
        <v>92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33</v>
      </c>
      <c r="J113" s="2" t="s">
        <v>161</v>
      </c>
      <c r="K113" s="28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982</v>
      </c>
      <c r="D114" s="47" t="str">
        <f>VLOOKUP($C114,table!$B:$D,2,FALSE)</f>
        <v>T_GROUP</v>
      </c>
      <c r="E114" s="87">
        <v>1</v>
      </c>
      <c r="F114" s="78" t="s">
        <v>82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33</v>
      </c>
      <c r="J114" s="61"/>
      <c r="K114" s="52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982</v>
      </c>
      <c r="D115" s="47" t="str">
        <f>VLOOKUP($C115,table!$B:$D,2,FALSE)</f>
        <v>T_GROUP</v>
      </c>
      <c r="E115" s="87">
        <v>2</v>
      </c>
      <c r="F115" s="78" t="s">
        <v>49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33</v>
      </c>
      <c r="J115" s="61"/>
      <c r="K115" s="52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982</v>
      </c>
      <c r="D116" s="47" t="str">
        <f>VLOOKUP($C116,table!$B:$D,2,FALSE)</f>
        <v>T_GROUP</v>
      </c>
      <c r="E116" s="87">
        <v>3</v>
      </c>
      <c r="F116" s="78" t="s">
        <v>79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32</v>
      </c>
      <c r="J116" s="61" t="s">
        <v>159</v>
      </c>
      <c r="K116" s="52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982</v>
      </c>
      <c r="D117" s="47" t="str">
        <f>VLOOKUP($C117,table!$B:$D,2,FALSE)</f>
        <v>T_GROUP</v>
      </c>
      <c r="E117" s="87">
        <v>4</v>
      </c>
      <c r="F117" s="78" t="s">
        <v>61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33</v>
      </c>
      <c r="J117" s="61"/>
      <c r="K117" s="52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982</v>
      </c>
      <c r="D118" s="47" t="str">
        <f>VLOOKUP($C118,table!$B:$D,2,FALSE)</f>
        <v>T_GROUP</v>
      </c>
      <c r="E118" s="87">
        <v>5</v>
      </c>
      <c r="F118" s="78" t="s">
        <v>385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33</v>
      </c>
      <c r="J118" s="61" t="s">
        <v>161</v>
      </c>
      <c r="K118" s="52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982</v>
      </c>
      <c r="D119" s="47" t="str">
        <f>VLOOKUP($C119,table!$B:$D,2,FALSE)</f>
        <v>T_GROUP</v>
      </c>
      <c r="E119" s="87">
        <v>6</v>
      </c>
      <c r="F119" s="78" t="s">
        <v>88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33</v>
      </c>
      <c r="J119" s="61"/>
      <c r="K119" s="52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982</v>
      </c>
      <c r="D120" s="47" t="str">
        <f>VLOOKUP($C120,table!$B:$D,2,FALSE)</f>
        <v>T_GROUP</v>
      </c>
      <c r="E120" s="87">
        <v>7</v>
      </c>
      <c r="F120" s="78" t="s">
        <v>92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33</v>
      </c>
      <c r="J120" s="61" t="s">
        <v>161</v>
      </c>
      <c r="K120" s="52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983</v>
      </c>
      <c r="D121" s="47" t="str">
        <f>VLOOKUP($C121,table!$B:$D,2,FALSE)</f>
        <v>T_GROUP_AUTH</v>
      </c>
      <c r="E121" s="51">
        <v>1</v>
      </c>
      <c r="F121" s="77" t="s">
        <v>49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33</v>
      </c>
      <c r="J121" s="2"/>
      <c r="K121" s="48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983</v>
      </c>
      <c r="D122" s="47" t="str">
        <f>VLOOKUP($C122,table!$B:$D,2,FALSE)</f>
        <v>T_GROUP_AUTH</v>
      </c>
      <c r="E122" s="51">
        <v>2</v>
      </c>
      <c r="F122" s="77" t="s">
        <v>1015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32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983</v>
      </c>
      <c r="D123" s="47" t="str">
        <f>VLOOKUP($C123,table!$B:$D,2,FALSE)</f>
        <v>T_GROUP_AUTH</v>
      </c>
      <c r="E123" s="51">
        <v>2</v>
      </c>
      <c r="F123" s="77" t="s">
        <v>359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32</v>
      </c>
      <c r="J123" s="2"/>
      <c r="K123" s="48"/>
      <c r="L123" s="2" t="s">
        <v>364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983</v>
      </c>
      <c r="D124" s="47" t="str">
        <f>VLOOKUP($C124,table!$B:$D,2,FALSE)</f>
        <v>T_GROUP_AUTH</v>
      </c>
      <c r="E124" s="51">
        <v>3</v>
      </c>
      <c r="F124" s="77" t="s">
        <v>52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32</v>
      </c>
      <c r="J124" s="2"/>
      <c r="K124" s="28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983</v>
      </c>
      <c r="D125" s="47" t="str">
        <f>VLOOKUP($C125,table!$B:$D,2,FALSE)</f>
        <v>T_GROUP_AUTH</v>
      </c>
      <c r="E125" s="51">
        <v>4</v>
      </c>
      <c r="F125" s="77" t="s">
        <v>54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32</v>
      </c>
      <c r="J125" s="2"/>
      <c r="K125" s="28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983</v>
      </c>
      <c r="D126" s="47" t="str">
        <f>VLOOKUP($C126,table!$B:$D,2,FALSE)</f>
        <v>T_GROUP_AUTH</v>
      </c>
      <c r="E126" s="51">
        <v>5</v>
      </c>
      <c r="F126" s="77" t="s">
        <v>79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32</v>
      </c>
      <c r="J126" s="2" t="s">
        <v>159</v>
      </c>
      <c r="K126" s="28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983</v>
      </c>
      <c r="D127" s="47" t="str">
        <f>VLOOKUP($C127,table!$B:$D,2,FALSE)</f>
        <v>T_GROUP_AUTH</v>
      </c>
      <c r="E127" s="51">
        <v>6</v>
      </c>
      <c r="F127" s="77" t="s">
        <v>61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33</v>
      </c>
      <c r="J127" s="2"/>
      <c r="K127" s="28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983</v>
      </c>
      <c r="D128" s="47" t="str">
        <f>VLOOKUP($C128,table!$B:$D,2,FALSE)</f>
        <v>T_GROUP_AUTH</v>
      </c>
      <c r="E128" s="51">
        <v>7</v>
      </c>
      <c r="F128" s="77" t="s">
        <v>385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33</v>
      </c>
      <c r="J128" s="2" t="s">
        <v>161</v>
      </c>
      <c r="K128" s="28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983</v>
      </c>
      <c r="D129" s="47" t="str">
        <f>VLOOKUP($C129,table!$B:$D,2,FALSE)</f>
        <v>T_GROUP_AUTH</v>
      </c>
      <c r="E129" s="51">
        <v>8</v>
      </c>
      <c r="F129" s="77" t="s">
        <v>88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33</v>
      </c>
      <c r="J129" s="2"/>
      <c r="K129" s="28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983</v>
      </c>
      <c r="D130" s="47" t="str">
        <f>VLOOKUP($C130,table!$B:$D,2,FALSE)</f>
        <v>T_GROUP_AUTH</v>
      </c>
      <c r="E130" s="51">
        <v>9</v>
      </c>
      <c r="F130" s="77" t="s">
        <v>92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33</v>
      </c>
      <c r="J130" s="2" t="s">
        <v>161</v>
      </c>
      <c r="K130" s="28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1011</v>
      </c>
      <c r="D131" s="47" t="str">
        <f>VLOOKUP($C131,table!$B:$D,2,FALSE)</f>
        <v>T_GROUP_MENU</v>
      </c>
      <c r="E131" s="87">
        <v>1</v>
      </c>
      <c r="F131" s="78" t="s">
        <v>64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33</v>
      </c>
      <c r="J131" s="61"/>
      <c r="K131" s="52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1011</v>
      </c>
      <c r="D132" s="47" t="str">
        <f>VLOOKUP($C132,table!$B:$D,2,FALSE)</f>
        <v>T_GROUP_MENU</v>
      </c>
      <c r="E132" s="87">
        <v>2</v>
      </c>
      <c r="F132" s="78" t="s">
        <v>86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32</v>
      </c>
      <c r="J132" s="61"/>
      <c r="K132" s="52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1011</v>
      </c>
      <c r="D133" s="47" t="str">
        <f>VLOOKUP($C133,table!$B:$D,2,FALSE)</f>
        <v>T_GROUP_MENU</v>
      </c>
      <c r="E133" s="87">
        <v>3</v>
      </c>
      <c r="F133" s="78" t="s">
        <v>68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32</v>
      </c>
      <c r="J133" s="61"/>
      <c r="K133" s="52"/>
      <c r="L133" s="61"/>
      <c r="M133" s="61"/>
      <c r="N133" s="41" t="str">
        <f t="shared" ref="N133:N198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1011</v>
      </c>
      <c r="D134" s="47" t="str">
        <f>VLOOKUP($C134,table!$B:$D,2,FALSE)</f>
        <v>T_GROUP_MENU</v>
      </c>
      <c r="E134" s="87">
        <v>4</v>
      </c>
      <c r="F134" s="78" t="s">
        <v>65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32</v>
      </c>
      <c r="J134" s="61"/>
      <c r="K134" s="52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1011</v>
      </c>
      <c r="D135" s="47" t="str">
        <f>VLOOKUP($C135,table!$B:$D,2,FALSE)</f>
        <v>T_GROUP_MENU</v>
      </c>
      <c r="E135" s="87">
        <v>5</v>
      </c>
      <c r="F135" s="78" t="s">
        <v>69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32</v>
      </c>
      <c r="J135" s="61"/>
      <c r="K135" s="52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1011</v>
      </c>
      <c r="D136" s="47" t="str">
        <f>VLOOKUP($C136,table!$B:$D,2,FALSE)</f>
        <v>T_GROUP_MENU</v>
      </c>
      <c r="E136" s="87">
        <v>6</v>
      </c>
      <c r="F136" s="78" t="s">
        <v>98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32</v>
      </c>
      <c r="J136" s="61"/>
      <c r="K136" s="52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1011</v>
      </c>
      <c r="D137" s="47" t="str">
        <f>VLOOKUP($C137,table!$B:$D,2,FALSE)</f>
        <v>T_GROUP_MENU</v>
      </c>
      <c r="E137" s="87">
        <v>7</v>
      </c>
      <c r="F137" s="78" t="s">
        <v>66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32</v>
      </c>
      <c r="J137" s="61" t="s">
        <v>160</v>
      </c>
      <c r="K137" s="52"/>
      <c r="L137" s="61" t="s">
        <v>367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1011</v>
      </c>
      <c r="D138" s="47" t="str">
        <f>VLOOKUP($C138,table!$B:$D,2,FALSE)</f>
        <v>T_GROUP_MENU</v>
      </c>
      <c r="E138" s="87">
        <v>8</v>
      </c>
      <c r="F138" s="78" t="s">
        <v>330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32</v>
      </c>
      <c r="J138" s="61"/>
      <c r="K138" s="52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1011</v>
      </c>
      <c r="D139" s="47" t="str">
        <f>VLOOKUP($C139,table!$B:$D,2,FALSE)</f>
        <v>T_GROUP_MENU</v>
      </c>
      <c r="E139" s="87">
        <v>9</v>
      </c>
      <c r="F139" s="78" t="s">
        <v>79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32</v>
      </c>
      <c r="J139" s="61" t="s">
        <v>159</v>
      </c>
      <c r="K139" s="52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7" t="str">
        <f>VLOOKUP($C140,table!$B:$D,3,FALSE)</f>
        <v>관리자</v>
      </c>
      <c r="C140" s="61" t="s">
        <v>1011</v>
      </c>
      <c r="D140" s="47" t="str">
        <f>VLOOKUP($C140,table!$B:$D,2,FALSE)</f>
        <v>T_GROUP_MENU</v>
      </c>
      <c r="E140" s="87">
        <v>10</v>
      </c>
      <c r="F140" s="78" t="s">
        <v>1100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7" t="s">
        <v>178</v>
      </c>
      <c r="J140" s="61"/>
      <c r="K140" s="87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138</v>
      </c>
      <c r="B141" s="52" t="str">
        <f>VLOOKUP($C141,table!$B:$D,3,FALSE)</f>
        <v>관리자</v>
      </c>
      <c r="C141" s="61" t="s">
        <v>1011</v>
      </c>
      <c r="D141" s="47" t="str">
        <f>VLOOKUP($C141,table!$B:$D,2,FALSE)</f>
        <v>T_GROUP_MENU</v>
      </c>
      <c r="E141" s="87">
        <v>10</v>
      </c>
      <c r="F141" s="78" t="s">
        <v>61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33</v>
      </c>
      <c r="J141" s="61"/>
      <c r="K141" s="52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139</v>
      </c>
      <c r="B142" s="52" t="str">
        <f>VLOOKUP($C142,table!$B:$D,3,FALSE)</f>
        <v>관리자</v>
      </c>
      <c r="C142" s="61" t="s">
        <v>1011</v>
      </c>
      <c r="D142" s="47" t="str">
        <f>VLOOKUP($C142,table!$B:$D,2,FALSE)</f>
        <v>T_GROUP_MENU</v>
      </c>
      <c r="E142" s="87">
        <v>11</v>
      </c>
      <c r="F142" s="78" t="s">
        <v>385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33</v>
      </c>
      <c r="J142" s="61" t="s">
        <v>161</v>
      </c>
      <c r="K142" s="52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140</v>
      </c>
      <c r="B143" s="52" t="str">
        <f>VLOOKUP($C143,table!$B:$D,3,FALSE)</f>
        <v>관리자</v>
      </c>
      <c r="C143" s="61" t="s">
        <v>1011</v>
      </c>
      <c r="D143" s="47" t="str">
        <f>VLOOKUP($C143,table!$B:$D,2,FALSE)</f>
        <v>T_GROUP_MENU</v>
      </c>
      <c r="E143" s="87">
        <v>12</v>
      </c>
      <c r="F143" s="78" t="s">
        <v>88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33</v>
      </c>
      <c r="J143" s="61"/>
      <c r="K143" s="52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141</v>
      </c>
      <c r="B144" s="52" t="str">
        <f>VLOOKUP($C144,table!$B:$D,3,FALSE)</f>
        <v>관리자</v>
      </c>
      <c r="C144" s="61" t="s">
        <v>1011</v>
      </c>
      <c r="D144" s="47" t="str">
        <f>VLOOKUP($C144,table!$B:$D,2,FALSE)</f>
        <v>T_GROUP_MENU</v>
      </c>
      <c r="E144" s="87">
        <v>13</v>
      </c>
      <c r="F144" s="78" t="s">
        <v>92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33</v>
      </c>
      <c r="J144" s="61" t="s">
        <v>161</v>
      </c>
      <c r="K144" s="52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5" x14ac:dyDescent="0.35">
      <c r="A145" s="51">
        <v>142</v>
      </c>
      <c r="B145" s="14" t="str">
        <f>VLOOKUP($C145,table!$B:$D,3,FALSE)</f>
        <v>관리자</v>
      </c>
      <c r="C145" s="2" t="s">
        <v>1012</v>
      </c>
      <c r="D145" s="47" t="str">
        <f>VLOOKUP($C145,table!$B:$D,2,FALSE)</f>
        <v>T_GROUP_MENU_AUTH</v>
      </c>
      <c r="E145" s="51">
        <v>1</v>
      </c>
      <c r="F145" s="77" t="s">
        <v>49</v>
      </c>
      <c r="G145" s="2" t="str">
        <f>VLOOKUP($F145,domain!$B:$D,2,FALSE)</f>
        <v>AUTH_ID</v>
      </c>
      <c r="H145" s="2" t="str">
        <f>VLOOKUP($F145,domain!$B:$D,3,FALSE)</f>
        <v>VARCHAR(32)</v>
      </c>
      <c r="I145" s="51" t="s">
        <v>33</v>
      </c>
      <c r="J145" s="2"/>
      <c r="K145" s="28">
        <v>1</v>
      </c>
      <c r="L145" s="2"/>
      <c r="M145" s="2"/>
      <c r="N145" s="41" t="str">
        <f t="shared" si="3"/>
        <v xml:space="preserve">    AUTH_ID VARCHAR(32) NOT NULL COMMENT '권한 ID'</v>
      </c>
      <c r="O145" s="41"/>
    </row>
    <row r="146" spans="1:15" x14ac:dyDescent="0.35">
      <c r="A146" s="51">
        <v>143</v>
      </c>
      <c r="B146" s="14" t="str">
        <f>VLOOKUP($C146,table!$B:$D,3,FALSE)</f>
        <v>관리자</v>
      </c>
      <c r="C146" s="2" t="s">
        <v>1012</v>
      </c>
      <c r="D146" s="47" t="str">
        <f>VLOOKUP($C146,table!$B:$D,2,FALSE)</f>
        <v>T_GROUP_MENU_AUTH</v>
      </c>
      <c r="E146" s="51">
        <v>2</v>
      </c>
      <c r="F146" s="77" t="s">
        <v>64</v>
      </c>
      <c r="G146" s="2" t="str">
        <f>VLOOKUP($F146,domain!$B:$D,2,FALSE)</f>
        <v>MENU_ID</v>
      </c>
      <c r="H146" s="2" t="str">
        <f>VLOOKUP($F146,domain!$B:$D,3,FALSE)</f>
        <v>VARCHAR(16)</v>
      </c>
      <c r="I146" s="51" t="s">
        <v>33</v>
      </c>
      <c r="J146" s="2"/>
      <c r="K146" s="28">
        <v>2</v>
      </c>
      <c r="L146" s="2"/>
      <c r="M146" s="2"/>
      <c r="N146" s="41" t="str">
        <f t="shared" si="3"/>
        <v xml:space="preserve">  , MENU_ID VARCHAR(16) NOT NULL COMMENT '메뉴 ID'</v>
      </c>
      <c r="O146" s="41"/>
    </row>
    <row r="147" spans="1:15" x14ac:dyDescent="0.35">
      <c r="A147" s="51">
        <v>144</v>
      </c>
      <c r="B147" s="14" t="str">
        <f>VLOOKUP($C147,table!$B:$D,3,FALSE)</f>
        <v>관리자</v>
      </c>
      <c r="C147" s="2" t="s">
        <v>1012</v>
      </c>
      <c r="D147" s="47" t="str">
        <f>VLOOKUP($C147,table!$B:$D,2,FALSE)</f>
        <v>T_GROUP_MENU_AUTH</v>
      </c>
      <c r="E147" s="51">
        <v>3</v>
      </c>
      <c r="F147" s="77" t="s">
        <v>330</v>
      </c>
      <c r="G147" s="2" t="str">
        <f>VLOOKUP($F147,domain!$B:$D,2,FALSE)</f>
        <v>MENU_ATTR</v>
      </c>
      <c r="H147" s="2" t="str">
        <f>VLOOKUP($F147,domain!$B:$D,3,FALSE)</f>
        <v>JSON</v>
      </c>
      <c r="I147" s="51" t="s">
        <v>32</v>
      </c>
      <c r="J147" s="2"/>
      <c r="K147" s="28"/>
      <c r="L147" s="2"/>
      <c r="M147" s="2"/>
      <c r="N147" s="41" t="str">
        <f t="shared" si="3"/>
        <v xml:space="preserve">  , MENU_ATTR JSON COMMENT '메뉴 속성'</v>
      </c>
      <c r="O147" s="41"/>
    </row>
    <row r="148" spans="1:15" x14ac:dyDescent="0.35">
      <c r="A148" s="51">
        <v>145</v>
      </c>
      <c r="B148" s="14" t="str">
        <f>VLOOKUP($C148,table!$B:$D,3,FALSE)</f>
        <v>관리자</v>
      </c>
      <c r="C148" s="2" t="s">
        <v>1012</v>
      </c>
      <c r="D148" s="47" t="str">
        <f>VLOOKUP($C148,table!$B:$D,2,FALSE)</f>
        <v>T_GROUP_MENU_AUTH</v>
      </c>
      <c r="E148" s="51">
        <v>4</v>
      </c>
      <c r="F148" s="77" t="s">
        <v>79</v>
      </c>
      <c r="G148" s="2" t="str">
        <f>VLOOKUP($F148,domain!$B:$D,2,FALSE)</f>
        <v>USE_YN</v>
      </c>
      <c r="H148" s="2" t="str">
        <f>VLOOKUP($F148,domain!$B:$D,3,FALSE)</f>
        <v>VARCHAR(1)</v>
      </c>
      <c r="I148" s="51" t="s">
        <v>32</v>
      </c>
      <c r="J148" s="2" t="s">
        <v>159</v>
      </c>
      <c r="K148" s="28"/>
      <c r="L148" s="2"/>
      <c r="M148" s="2"/>
      <c r="N148" s="41" t="str">
        <f t="shared" si="3"/>
        <v xml:space="preserve">  , USE_YN VARCHAR(1) DEFAULT 'N' COMMENT '사용 여부'</v>
      </c>
      <c r="O148" s="41"/>
    </row>
    <row r="149" spans="1:15" x14ac:dyDescent="0.35">
      <c r="A149" s="51">
        <v>146</v>
      </c>
      <c r="B149" s="14" t="str">
        <f>VLOOKUP($C149,table!$B:$D,3,FALSE)</f>
        <v>관리자</v>
      </c>
      <c r="C149" s="2" t="s">
        <v>1012</v>
      </c>
      <c r="D149" s="47" t="str">
        <f>VLOOKUP($C149,table!$B:$D,2,FALSE)</f>
        <v>T_GROUP_MENU_AUTH</v>
      </c>
      <c r="E149" s="51">
        <v>5</v>
      </c>
      <c r="F149" s="77" t="s">
        <v>61</v>
      </c>
      <c r="G149" s="2" t="str">
        <f>VLOOKUP($F149,domain!$B:$D,2,FALSE)</f>
        <v>RGST_ID</v>
      </c>
      <c r="H149" s="2" t="str">
        <f>VLOOKUP($F149,domain!$B:$D,3,FALSE)</f>
        <v>VARCHAR(32)</v>
      </c>
      <c r="I149" s="51" t="s">
        <v>33</v>
      </c>
      <c r="J149" s="2"/>
      <c r="K149" s="28"/>
      <c r="L149" s="2"/>
      <c r="M149" s="2"/>
      <c r="N149" s="41" t="str">
        <f t="shared" si="3"/>
        <v xml:space="preserve">  , RGST_ID VARCHAR(32) NOT NULL COMMENT '등록 ID'</v>
      </c>
      <c r="O149" s="41"/>
    </row>
    <row r="150" spans="1:15" x14ac:dyDescent="0.35">
      <c r="A150" s="51">
        <v>147</v>
      </c>
      <c r="B150" s="31" t="str">
        <f>VLOOKUP($C150,table!$B:$D,3,FALSE)</f>
        <v>관리자</v>
      </c>
      <c r="C150" s="2" t="s">
        <v>1012</v>
      </c>
      <c r="D150" s="47" t="str">
        <f>VLOOKUP($C150,table!$B:$D,2,FALSE)</f>
        <v>T_GROUP_MENU_AUTH</v>
      </c>
      <c r="E150" s="51">
        <v>6</v>
      </c>
      <c r="F150" s="77" t="s">
        <v>385</v>
      </c>
      <c r="G150" s="2" t="str">
        <f>VLOOKUP($F150,domain!$B:$D,2,FALSE)</f>
        <v>RGST_DT</v>
      </c>
      <c r="H150" s="2" t="str">
        <f>VLOOKUP($F150,domain!$B:$D,3,FALSE)</f>
        <v>TIMESTAMP</v>
      </c>
      <c r="I150" s="51" t="s">
        <v>33</v>
      </c>
      <c r="J150" s="2" t="s">
        <v>161</v>
      </c>
      <c r="K150" s="31"/>
      <c r="L150" s="2"/>
      <c r="M150" s="2"/>
      <c r="N150" s="41" t="str">
        <f t="shared" si="3"/>
        <v xml:space="preserve">  , RGST_DT TIMESTAMP DEFAULT CURRENT_TIMESTAMP NOT NULL COMMENT '등록 일시'</v>
      </c>
      <c r="O150" s="41"/>
    </row>
    <row r="151" spans="1:15" x14ac:dyDescent="0.35">
      <c r="A151" s="51">
        <v>148</v>
      </c>
      <c r="B151" s="31" t="str">
        <f>VLOOKUP($C151,table!$B:$D,3,FALSE)</f>
        <v>관리자</v>
      </c>
      <c r="C151" s="2" t="s">
        <v>1012</v>
      </c>
      <c r="D151" s="47" t="str">
        <f>VLOOKUP($C151,table!$B:$D,2,FALSE)</f>
        <v>T_GROUP_MENU_AUTH</v>
      </c>
      <c r="E151" s="51">
        <v>7</v>
      </c>
      <c r="F151" s="77" t="s">
        <v>88</v>
      </c>
      <c r="G151" s="2" t="str">
        <f>VLOOKUP($F151,domain!$B:$D,2,FALSE)</f>
        <v>MODI_ID</v>
      </c>
      <c r="H151" s="2" t="str">
        <f>VLOOKUP($F151,domain!$B:$D,3,FALSE)</f>
        <v>VARCHAR(32)</v>
      </c>
      <c r="I151" s="51" t="s">
        <v>33</v>
      </c>
      <c r="J151" s="2"/>
      <c r="K151" s="31"/>
      <c r="L151" s="2"/>
      <c r="M151" s="2"/>
      <c r="N151" s="41" t="str">
        <f t="shared" si="3"/>
        <v xml:space="preserve">  , MODI_ID VARCHAR(32) NOT NULL COMMENT '수정 ID'</v>
      </c>
      <c r="O151" s="41"/>
    </row>
    <row r="152" spans="1:15" x14ac:dyDescent="0.35">
      <c r="A152" s="51">
        <v>149</v>
      </c>
      <c r="B152" s="31" t="str">
        <f>VLOOKUP($C152,table!$B:$D,3,FALSE)</f>
        <v>관리자</v>
      </c>
      <c r="C152" s="2" t="s">
        <v>1012</v>
      </c>
      <c r="D152" s="47" t="str">
        <f>VLOOKUP($C152,table!$B:$D,2,FALSE)</f>
        <v>T_GROUP_MENU_AUTH</v>
      </c>
      <c r="E152" s="51">
        <v>8</v>
      </c>
      <c r="F152" s="77" t="s">
        <v>92</v>
      </c>
      <c r="G152" s="2" t="str">
        <f>VLOOKUP($F152,domain!$B:$D,2,FALSE)</f>
        <v>MODI_DT</v>
      </c>
      <c r="H152" s="2" t="str">
        <f>VLOOKUP($F152,domain!$B:$D,3,FALSE)</f>
        <v>TIMESTAMP</v>
      </c>
      <c r="I152" s="51" t="s">
        <v>33</v>
      </c>
      <c r="J152" s="2" t="s">
        <v>161</v>
      </c>
      <c r="K152" s="31"/>
      <c r="L152" s="2"/>
      <c r="M152" s="2"/>
      <c r="N152" s="41" t="str">
        <f t="shared" si="3"/>
        <v xml:space="preserve">  , MODI_DT TIMESTAMP DEFAULT CURRENT_TIMESTAMP NOT NULL COMMENT '수정 일시'</v>
      </c>
      <c r="O152" s="41"/>
    </row>
    <row r="153" spans="1:15" x14ac:dyDescent="0.35">
      <c r="A153" s="51">
        <v>150</v>
      </c>
      <c r="B153" s="52" t="str">
        <f>VLOOKUP($C153,table!$B:$D,3,FALSE)</f>
        <v>공통</v>
      </c>
      <c r="C153" s="61" t="s">
        <v>29</v>
      </c>
      <c r="D153" s="47" t="str">
        <f>VLOOKUP($C153,table!$B:$D,2,FALSE)</f>
        <v>T_PSTN</v>
      </c>
      <c r="E153" s="87">
        <v>1</v>
      </c>
      <c r="F153" s="78" t="s">
        <v>105</v>
      </c>
      <c r="G153" s="61" t="str">
        <f>VLOOKUP($F153,domain!$B:$D,2,FALSE)</f>
        <v>PSTN_CODE</v>
      </c>
      <c r="H153" s="61" t="str">
        <f>VLOOKUP($F153,domain!$B:$D,3,FALSE)</f>
        <v>VARCHAR(16)</v>
      </c>
      <c r="I153" s="60" t="s">
        <v>33</v>
      </c>
      <c r="J153" s="61"/>
      <c r="K153" s="52">
        <v>1</v>
      </c>
      <c r="L153" s="61"/>
      <c r="M153" s="61"/>
      <c r="N153" s="41" t="str">
        <f t="shared" si="3"/>
        <v xml:space="preserve">    PSTN_CODE VARCHAR(16) NOT NULL COMMENT '직위 코드'</v>
      </c>
      <c r="O153" s="41"/>
    </row>
    <row r="154" spans="1:15" x14ac:dyDescent="0.35">
      <c r="A154" s="51">
        <v>151</v>
      </c>
      <c r="B154" s="52" t="str">
        <f>VLOOKUP($C154,table!$B:$D,3,FALSE)</f>
        <v>공통</v>
      </c>
      <c r="C154" s="61" t="s">
        <v>29</v>
      </c>
      <c r="D154" s="47" t="str">
        <f>VLOOKUP($C154,table!$B:$D,2,FALSE)</f>
        <v>T_PSTN</v>
      </c>
      <c r="E154" s="87">
        <v>2</v>
      </c>
      <c r="F154" s="78" t="s">
        <v>103</v>
      </c>
      <c r="G154" s="61" t="str">
        <f>VLOOKUP($F154,domain!$B:$D,2,FALSE)</f>
        <v>PSTN_NM</v>
      </c>
      <c r="H154" s="61" t="str">
        <f>VLOOKUP($F154,domain!$B:$D,3,FALSE)</f>
        <v>VARCHAR(100)</v>
      </c>
      <c r="I154" s="60" t="s">
        <v>32</v>
      </c>
      <c r="J154" s="61"/>
      <c r="K154" s="52"/>
      <c r="L154" s="61"/>
      <c r="M154" s="61"/>
      <c r="N154" s="41" t="str">
        <f t="shared" si="3"/>
        <v xml:space="preserve">  , PSTN_NM VARCHAR(100) COMMENT '직위 명'</v>
      </c>
      <c r="O154" s="41"/>
    </row>
    <row r="155" spans="1:15" x14ac:dyDescent="0.35">
      <c r="A155" s="51">
        <v>152</v>
      </c>
      <c r="B155" s="52" t="str">
        <f>VLOOKUP($C155,table!$B:$D,3,FALSE)</f>
        <v>공통</v>
      </c>
      <c r="C155" s="61" t="s">
        <v>29</v>
      </c>
      <c r="D155" s="47" t="str">
        <f>VLOOKUP($C155,table!$B:$D,2,FALSE)</f>
        <v>T_PSTN</v>
      </c>
      <c r="E155" s="87">
        <v>3</v>
      </c>
      <c r="F155" s="78" t="s">
        <v>79</v>
      </c>
      <c r="G155" s="61" t="str">
        <f>VLOOKUP($F155,domain!$B:$D,2,FALSE)</f>
        <v>USE_YN</v>
      </c>
      <c r="H155" s="61" t="str">
        <f>VLOOKUP($F155,domain!$B:$D,3,FALSE)</f>
        <v>VARCHAR(1)</v>
      </c>
      <c r="I155" s="60" t="s">
        <v>32</v>
      </c>
      <c r="J155" s="61" t="s">
        <v>159</v>
      </c>
      <c r="K155" s="52"/>
      <c r="L155" s="61"/>
      <c r="M155" s="61"/>
      <c r="N155" s="41" t="str">
        <f t="shared" si="3"/>
        <v xml:space="preserve">  , USE_YN VARCHAR(1) DEFAULT 'N' COMMENT '사용 여부'</v>
      </c>
      <c r="O155" s="41"/>
    </row>
    <row r="156" spans="1:15" x14ac:dyDescent="0.35">
      <c r="A156" s="51">
        <v>153</v>
      </c>
      <c r="B156" s="52" t="str">
        <f>VLOOKUP($C156,table!$B:$D,3,FALSE)</f>
        <v>공통</v>
      </c>
      <c r="C156" s="61" t="s">
        <v>29</v>
      </c>
      <c r="D156" s="47" t="str">
        <f>VLOOKUP($C156,table!$B:$D,2,FALSE)</f>
        <v>T_PSTN</v>
      </c>
      <c r="E156" s="87">
        <v>4</v>
      </c>
      <c r="F156" s="78" t="s">
        <v>90</v>
      </c>
      <c r="G156" s="61" t="str">
        <f>VLOOKUP($F156,domain!$B:$D,2,FALSE)</f>
        <v>MODI_SE</v>
      </c>
      <c r="H156" s="61" t="str">
        <f>VLOOKUP($F156,domain!$B:$D,3,FALSE)</f>
        <v>VARCHAR(32)</v>
      </c>
      <c r="I156" s="60" t="s">
        <v>32</v>
      </c>
      <c r="J156" s="61"/>
      <c r="K156" s="52"/>
      <c r="L156" s="61" t="s">
        <v>471</v>
      </c>
      <c r="M156" s="61"/>
      <c r="N156" s="41" t="str">
        <f t="shared" si="3"/>
        <v xml:space="preserve">  , MODI_SE VARCHAR(32) COMMENT '수정 구분 I: 등록 / U: 수정 / D: 삭제 / C: 완료 / R: 삭제완료'</v>
      </c>
      <c r="O156" s="41"/>
    </row>
    <row r="157" spans="1:15" x14ac:dyDescent="0.35">
      <c r="A157" s="51">
        <v>154</v>
      </c>
      <c r="B157" s="52" t="str">
        <f>VLOOKUP($C157,table!$B:$D,3,FALSE)</f>
        <v>공통</v>
      </c>
      <c r="C157" s="61" t="s">
        <v>29</v>
      </c>
      <c r="D157" s="47" t="str">
        <f>VLOOKUP($C157,table!$B:$D,2,FALSE)</f>
        <v>T_PSTN</v>
      </c>
      <c r="E157" s="87">
        <v>5</v>
      </c>
      <c r="F157" s="78" t="s">
        <v>61</v>
      </c>
      <c r="G157" s="61" t="str">
        <f>VLOOKUP($F157,domain!$B:$D,2,FALSE)</f>
        <v>RGST_ID</v>
      </c>
      <c r="H157" s="61" t="str">
        <f>VLOOKUP($F157,domain!$B:$D,3,FALSE)</f>
        <v>VARCHAR(32)</v>
      </c>
      <c r="I157" s="60" t="s">
        <v>33</v>
      </c>
      <c r="J157" s="61"/>
      <c r="K157" s="52"/>
      <c r="L157" s="61"/>
      <c r="M157" s="61"/>
      <c r="N157" s="41" t="str">
        <f t="shared" si="3"/>
        <v xml:space="preserve">  , RGST_ID VARCHAR(32) NOT NULL COMMENT '등록 ID'</v>
      </c>
      <c r="O157" s="41"/>
    </row>
    <row r="158" spans="1:15" x14ac:dyDescent="0.35">
      <c r="A158" s="51">
        <v>155</v>
      </c>
      <c r="B158" s="52" t="str">
        <f>VLOOKUP($C158,table!$B:$D,3,FALSE)</f>
        <v>공통</v>
      </c>
      <c r="C158" s="61" t="s">
        <v>29</v>
      </c>
      <c r="D158" s="47" t="str">
        <f>VLOOKUP($C158,table!$B:$D,2,FALSE)</f>
        <v>T_PSTN</v>
      </c>
      <c r="E158" s="87">
        <v>6</v>
      </c>
      <c r="F158" s="78" t="s">
        <v>385</v>
      </c>
      <c r="G158" s="61" t="str">
        <f>VLOOKUP($F158,domain!$B:$D,2,FALSE)</f>
        <v>RGST_DT</v>
      </c>
      <c r="H158" s="61" t="str">
        <f>VLOOKUP($F158,domain!$B:$D,3,FALSE)</f>
        <v>TIMESTAMP</v>
      </c>
      <c r="I158" s="60" t="s">
        <v>33</v>
      </c>
      <c r="J158" s="61" t="s">
        <v>161</v>
      </c>
      <c r="K158" s="52"/>
      <c r="L158" s="61"/>
      <c r="M158" s="61"/>
      <c r="N158" s="41" t="str">
        <f t="shared" si="3"/>
        <v xml:space="preserve">  , RGST_DT TIMESTAMP DEFAULT CURRENT_TIMESTAMP NOT NULL COMMENT '등록 일시'</v>
      </c>
      <c r="O158" s="41"/>
    </row>
    <row r="159" spans="1:15" x14ac:dyDescent="0.35">
      <c r="A159" s="51">
        <v>156</v>
      </c>
      <c r="B159" s="52" t="str">
        <f>VLOOKUP($C159,table!$B:$D,3,FALSE)</f>
        <v>공통</v>
      </c>
      <c r="C159" s="61" t="s">
        <v>29</v>
      </c>
      <c r="D159" s="47" t="str">
        <f>VLOOKUP($C159,table!$B:$D,2,FALSE)</f>
        <v>T_PSTN</v>
      </c>
      <c r="E159" s="87">
        <v>7</v>
      </c>
      <c r="F159" s="78" t="s">
        <v>88</v>
      </c>
      <c r="G159" s="61" t="str">
        <f>VLOOKUP($F159,domain!$B:$D,2,FALSE)</f>
        <v>MODI_ID</v>
      </c>
      <c r="H159" s="61" t="str">
        <f>VLOOKUP($F159,domain!$B:$D,3,FALSE)</f>
        <v>VARCHAR(32)</v>
      </c>
      <c r="I159" s="60" t="s">
        <v>33</v>
      </c>
      <c r="J159" s="61"/>
      <c r="K159" s="52"/>
      <c r="L159" s="61"/>
      <c r="M159" s="61"/>
      <c r="N159" s="41" t="str">
        <f t="shared" si="3"/>
        <v xml:space="preserve">  , MODI_ID VARCHAR(32) NOT NULL COMMENT '수정 ID'</v>
      </c>
      <c r="O159" s="41"/>
    </row>
    <row r="160" spans="1:15" x14ac:dyDescent="0.35">
      <c r="A160" s="51">
        <v>157</v>
      </c>
      <c r="B160" s="52" t="str">
        <f>VLOOKUP($C160,table!$B:$D,3,FALSE)</f>
        <v>공통</v>
      </c>
      <c r="C160" s="61" t="s">
        <v>29</v>
      </c>
      <c r="D160" s="47" t="str">
        <f>VLOOKUP($C160,table!$B:$D,2,FALSE)</f>
        <v>T_PSTN</v>
      </c>
      <c r="E160" s="87">
        <v>8</v>
      </c>
      <c r="F160" s="78" t="s">
        <v>92</v>
      </c>
      <c r="G160" s="61" t="str">
        <f>VLOOKUP($F160,domain!$B:$D,2,FALSE)</f>
        <v>MODI_DT</v>
      </c>
      <c r="H160" s="61" t="str">
        <f>VLOOKUP($F160,domain!$B:$D,3,FALSE)</f>
        <v>TIMESTAMP</v>
      </c>
      <c r="I160" s="60" t="s">
        <v>33</v>
      </c>
      <c r="J160" s="61" t="s">
        <v>161</v>
      </c>
      <c r="K160" s="52"/>
      <c r="L160" s="61"/>
      <c r="M160" s="61"/>
      <c r="N160" s="41" t="str">
        <f t="shared" si="3"/>
        <v xml:space="preserve">  , MODI_DT TIMESTAMP DEFAULT CURRENT_TIMESTAMP NOT NULL COMMENT '수정 일시'</v>
      </c>
      <c r="O160" s="41"/>
    </row>
    <row r="161" spans="1:15" x14ac:dyDescent="0.35">
      <c r="A161" s="51">
        <v>158</v>
      </c>
      <c r="B161" s="14" t="str">
        <f>VLOOKUP($C161,table!$B:$D,3,FALSE)</f>
        <v>업무</v>
      </c>
      <c r="C161" s="2" t="s">
        <v>401</v>
      </c>
      <c r="D161" s="47" t="str">
        <f>VLOOKUP($C161,table!$B:$D,2,FALSE)</f>
        <v>T_ROLE_GROUP</v>
      </c>
      <c r="E161" s="51">
        <v>1</v>
      </c>
      <c r="F161" s="77" t="s">
        <v>468</v>
      </c>
      <c r="G161" s="2" t="str">
        <f>VLOOKUP($F161,domain!$B:$D,2,FALSE)</f>
        <v>GROUP_ID</v>
      </c>
      <c r="H161" s="2" t="str">
        <f>VLOOKUP($F161,domain!$B:$D,3,FALSE)</f>
        <v>VARCHAR(64)</v>
      </c>
      <c r="I161" s="51" t="s">
        <v>33</v>
      </c>
      <c r="J161" s="2"/>
      <c r="K161" s="28">
        <v>1</v>
      </c>
      <c r="L161" s="2"/>
      <c r="M161" s="2"/>
      <c r="N161" s="41" t="str">
        <f t="shared" si="3"/>
        <v xml:space="preserve">    GROUP_ID VARCHAR(64) NOT NULL COMMENT '그룹 ID'</v>
      </c>
      <c r="O161" s="41"/>
    </row>
    <row r="162" spans="1:15" x14ac:dyDescent="0.35">
      <c r="A162" s="51">
        <v>159</v>
      </c>
      <c r="B162" s="14" t="str">
        <f>VLOOKUP($C162,table!$B:$D,3,FALSE)</f>
        <v>업무</v>
      </c>
      <c r="C162" s="2" t="s">
        <v>401</v>
      </c>
      <c r="D162" s="47" t="str">
        <f>VLOOKUP($C162,table!$B:$D,2,FALSE)</f>
        <v>T_ROLE_GROUP</v>
      </c>
      <c r="E162" s="51">
        <v>2</v>
      </c>
      <c r="F162" s="77" t="s">
        <v>418</v>
      </c>
      <c r="G162" s="2" t="str">
        <f>VLOOKUP($F162,domain!$B:$D,2,FALSE)</f>
        <v>GROUP_NM</v>
      </c>
      <c r="H162" s="2" t="str">
        <f>VLOOKUP($F162,domain!$B:$D,3,FALSE)</f>
        <v>VARCHAR(200)</v>
      </c>
      <c r="I162" s="51" t="s">
        <v>32</v>
      </c>
      <c r="J162" s="2"/>
      <c r="K162" s="28"/>
      <c r="L162" s="2"/>
      <c r="M162" s="2"/>
      <c r="N162" s="41" t="str">
        <f t="shared" si="3"/>
        <v xml:space="preserve">  , GROUP_NM VARCHAR(200) COMMENT '그룹 명'</v>
      </c>
      <c r="O162" s="41"/>
    </row>
    <row r="163" spans="1:15" x14ac:dyDescent="0.35">
      <c r="A163" s="51">
        <v>160</v>
      </c>
      <c r="B163" s="14" t="str">
        <f>VLOOKUP($C163,table!$B:$D,3,FALSE)</f>
        <v>업무</v>
      </c>
      <c r="C163" s="2" t="s">
        <v>401</v>
      </c>
      <c r="D163" s="47" t="str">
        <f>VLOOKUP($C163,table!$B:$D,2,FALSE)</f>
        <v>T_ROLE_GROUP</v>
      </c>
      <c r="E163" s="51">
        <v>3</v>
      </c>
      <c r="F163" s="77" t="s">
        <v>455</v>
      </c>
      <c r="G163" s="2" t="str">
        <f>VLOOKUP($F163,domain!$B:$D,2,FALSE)</f>
        <v>USE_YN</v>
      </c>
      <c r="H163" s="2" t="str">
        <f>VLOOKUP($F163,domain!$B:$D,3,FALSE)</f>
        <v>VARCHAR(1)</v>
      </c>
      <c r="I163" s="51" t="s">
        <v>32</v>
      </c>
      <c r="J163" s="2" t="s">
        <v>159</v>
      </c>
      <c r="K163" s="28"/>
      <c r="L163" s="2"/>
      <c r="M163" s="2"/>
      <c r="N163" s="41" t="str">
        <f t="shared" si="3"/>
        <v xml:space="preserve">  , USE_YN VARCHAR(1) DEFAULT 'N' COMMENT '사용 여부'</v>
      </c>
      <c r="O163" s="41"/>
    </row>
    <row r="164" spans="1:15" x14ac:dyDescent="0.35">
      <c r="A164" s="51">
        <v>161</v>
      </c>
      <c r="B164" s="14" t="str">
        <f>VLOOKUP($C164,table!$B:$D,3,FALSE)</f>
        <v>업무</v>
      </c>
      <c r="C164" s="2" t="s">
        <v>401</v>
      </c>
      <c r="D164" s="47" t="str">
        <f>VLOOKUP($C164,table!$B:$D,2,FALSE)</f>
        <v>T_ROLE_GROUP</v>
      </c>
      <c r="E164" s="51">
        <v>4</v>
      </c>
      <c r="F164" s="77" t="s">
        <v>456</v>
      </c>
      <c r="G164" s="2" t="str">
        <f>VLOOKUP($F164,domain!$B:$D,2,FALSE)</f>
        <v>RGST_ID</v>
      </c>
      <c r="H164" s="2" t="str">
        <f>VLOOKUP($F164,domain!$B:$D,3,FALSE)</f>
        <v>VARCHAR(32)</v>
      </c>
      <c r="I164" s="51" t="s">
        <v>33</v>
      </c>
      <c r="J164" s="2"/>
      <c r="K164" s="28"/>
      <c r="L164" s="2"/>
      <c r="M164" s="2"/>
      <c r="N164" s="41" t="str">
        <f t="shared" si="3"/>
        <v xml:space="preserve">  , RGST_ID VARCHAR(32) NOT NULL COMMENT '등록 ID'</v>
      </c>
      <c r="O164" s="41"/>
    </row>
    <row r="165" spans="1:15" x14ac:dyDescent="0.35">
      <c r="A165" s="51">
        <v>162</v>
      </c>
      <c r="B165" s="31" t="str">
        <f>VLOOKUP($C165,table!$B:$D,3,FALSE)</f>
        <v>업무</v>
      </c>
      <c r="C165" s="2" t="s">
        <v>401</v>
      </c>
      <c r="D165" s="47" t="str">
        <f>VLOOKUP($C165,table!$B:$D,2,FALSE)</f>
        <v>T_ROLE_GROUP</v>
      </c>
      <c r="E165" s="51">
        <v>5</v>
      </c>
      <c r="F165" s="77" t="s">
        <v>385</v>
      </c>
      <c r="G165" s="2" t="str">
        <f>VLOOKUP($F165,domain!$B:$D,2,FALSE)</f>
        <v>RGST_DT</v>
      </c>
      <c r="H165" s="2" t="str">
        <f>VLOOKUP($F165,domain!$B:$D,3,FALSE)</f>
        <v>TIMESTAMP</v>
      </c>
      <c r="I165" s="51" t="s">
        <v>33</v>
      </c>
      <c r="J165" s="2" t="s">
        <v>161</v>
      </c>
      <c r="K165" s="31"/>
      <c r="L165" s="2"/>
      <c r="M165" s="2"/>
      <c r="N165" s="41" t="str">
        <f t="shared" si="3"/>
        <v xml:space="preserve">  , RGST_DT TIMESTAMP DEFAULT CURRENT_TIMESTAMP NOT NULL COMMENT '등록 일시'</v>
      </c>
      <c r="O165" s="41"/>
    </row>
    <row r="166" spans="1:15" x14ac:dyDescent="0.35">
      <c r="A166" s="51">
        <v>163</v>
      </c>
      <c r="B166" s="14" t="str">
        <f>VLOOKUP($C166,table!$B:$D,3,FALSE)</f>
        <v>업무</v>
      </c>
      <c r="C166" s="2" t="s">
        <v>401</v>
      </c>
      <c r="D166" s="47" t="str">
        <f>VLOOKUP($C166,table!$B:$D,2,FALSE)</f>
        <v>T_ROLE_GROUP</v>
      </c>
      <c r="E166" s="51">
        <v>6</v>
      </c>
      <c r="F166" s="77" t="s">
        <v>88</v>
      </c>
      <c r="G166" s="2" t="str">
        <f>VLOOKUP($F166,domain!$B:$D,2,FALSE)</f>
        <v>MODI_ID</v>
      </c>
      <c r="H166" s="2" t="str">
        <f>VLOOKUP($F166,domain!$B:$D,3,FALSE)</f>
        <v>VARCHAR(32)</v>
      </c>
      <c r="I166" s="51" t="s">
        <v>33</v>
      </c>
      <c r="J166" s="2"/>
      <c r="K166" s="28"/>
      <c r="L166" s="2"/>
      <c r="M166" s="2"/>
      <c r="N166" s="41" t="str">
        <f t="shared" si="3"/>
        <v xml:space="preserve">  , MODI_ID VARCHAR(32) NOT NULL COMMENT '수정 ID'</v>
      </c>
      <c r="O166" s="41"/>
    </row>
    <row r="167" spans="1:15" x14ac:dyDescent="0.35">
      <c r="A167" s="51">
        <v>164</v>
      </c>
      <c r="B167" s="14" t="str">
        <f>VLOOKUP($C167,table!$B:$D,3,FALSE)</f>
        <v>업무</v>
      </c>
      <c r="C167" s="2" t="s">
        <v>401</v>
      </c>
      <c r="D167" s="47" t="str">
        <f>VLOOKUP($C167,table!$B:$D,2,FALSE)</f>
        <v>T_ROLE_GROUP</v>
      </c>
      <c r="E167" s="51">
        <v>7</v>
      </c>
      <c r="F167" s="77" t="s">
        <v>92</v>
      </c>
      <c r="G167" s="2" t="str">
        <f>VLOOKUP($F167,domain!$B:$D,2,FALSE)</f>
        <v>MODI_DT</v>
      </c>
      <c r="H167" s="2" t="str">
        <f>VLOOKUP($F167,domain!$B:$D,3,FALSE)</f>
        <v>TIMESTAMP</v>
      </c>
      <c r="I167" s="51" t="s">
        <v>33</v>
      </c>
      <c r="J167" s="2" t="s">
        <v>161</v>
      </c>
      <c r="K167" s="28"/>
      <c r="L167" s="2"/>
      <c r="M167" s="2"/>
      <c r="N167" s="41" t="str">
        <f t="shared" si="3"/>
        <v xml:space="preserve">  , MODI_DT TIMESTAMP DEFAULT CURRENT_TIMESTAMP NOT NULL COMMENT '수정 일시'</v>
      </c>
      <c r="O167" s="41"/>
    </row>
    <row r="168" spans="1:15" x14ac:dyDescent="0.35">
      <c r="A168" s="51">
        <v>165</v>
      </c>
      <c r="B168" s="52" t="str">
        <f>VLOOKUP($C168,table!$B:$D,3,FALSE)</f>
        <v>업무</v>
      </c>
      <c r="C168" s="61" t="s">
        <v>402</v>
      </c>
      <c r="D168" s="47" t="str">
        <f>VLOOKUP($C168,table!$B:$D,2,FALSE)</f>
        <v>T_ROLE_GROUP_DTL</v>
      </c>
      <c r="E168" s="87">
        <v>1</v>
      </c>
      <c r="F168" s="78" t="s">
        <v>468</v>
      </c>
      <c r="G168" s="61" t="str">
        <f>VLOOKUP($F168,domain!$B:$D,2,FALSE)</f>
        <v>GROUP_ID</v>
      </c>
      <c r="H168" s="61" t="str">
        <f>VLOOKUP($F168,domain!$B:$D,3,FALSE)</f>
        <v>VARCHAR(64)</v>
      </c>
      <c r="I168" s="60" t="s">
        <v>33</v>
      </c>
      <c r="J168" s="61"/>
      <c r="K168" s="52">
        <v>1</v>
      </c>
      <c r="L168" s="61"/>
      <c r="M168" s="61"/>
      <c r="N168" s="41" t="str">
        <f t="shared" si="3"/>
        <v xml:space="preserve">    GROUP_ID VARCHAR(64) NOT NULL COMMENT '그룹 ID'</v>
      </c>
      <c r="O168" s="41"/>
    </row>
    <row r="169" spans="1:15" x14ac:dyDescent="0.35">
      <c r="A169" s="51">
        <v>166</v>
      </c>
      <c r="B169" s="52" t="str">
        <f>VLOOKUP($C169,table!$B:$D,3,FALSE)</f>
        <v>업무</v>
      </c>
      <c r="C169" s="61" t="s">
        <v>402</v>
      </c>
      <c r="D169" s="47" t="str">
        <f>VLOOKUP($C169,table!$B:$D,2,FALSE)</f>
        <v>T_ROLE_GROUP_DTL</v>
      </c>
      <c r="E169" s="87">
        <v>2</v>
      </c>
      <c r="F169" s="78" t="s">
        <v>451</v>
      </c>
      <c r="G169" s="61" t="str">
        <f>VLOOKUP($F169,domain!$B:$D,2,FALSE)</f>
        <v>REF_TY</v>
      </c>
      <c r="H169" s="61" t="str">
        <f>VLOOKUP($F169,domain!$B:$D,3,FALSE)</f>
        <v>VARCHAR(16)</v>
      </c>
      <c r="I169" s="60" t="s">
        <v>33</v>
      </c>
      <c r="J169" s="61"/>
      <c r="K169" s="52">
        <v>2</v>
      </c>
      <c r="L169" s="61"/>
      <c r="M169" s="61"/>
      <c r="N169" s="41" t="str">
        <f t="shared" si="3"/>
        <v xml:space="preserve">  , REF_TY VARCHAR(16) NOT NULL COMMENT '참조 타입'</v>
      </c>
      <c r="O169" s="41"/>
    </row>
    <row r="170" spans="1:15" x14ac:dyDescent="0.35">
      <c r="A170" s="51">
        <v>167</v>
      </c>
      <c r="B170" s="52" t="str">
        <f>VLOOKUP($C170,table!$B:$D,3,FALSE)</f>
        <v>업무</v>
      </c>
      <c r="C170" s="61" t="s">
        <v>402</v>
      </c>
      <c r="D170" s="47" t="str">
        <f>VLOOKUP($C170,table!$B:$D,2,FALSE)</f>
        <v>T_ROLE_GROUP_DTL</v>
      </c>
      <c r="E170" s="87">
        <v>3</v>
      </c>
      <c r="F170" s="78" t="s">
        <v>405</v>
      </c>
      <c r="G170" s="61" t="str">
        <f>VLOOKUP($F170,domain!$B:$D,2,FALSE)</f>
        <v>REF_ID</v>
      </c>
      <c r="H170" s="61" t="str">
        <f>VLOOKUP($F170,domain!$B:$D,3,FALSE)</f>
        <v>VARCHAR(64)</v>
      </c>
      <c r="I170" s="60" t="s">
        <v>33</v>
      </c>
      <c r="J170" s="61"/>
      <c r="K170" s="52">
        <v>3</v>
      </c>
      <c r="L170" s="61"/>
      <c r="M170" s="61"/>
      <c r="N170" s="41" t="str">
        <f t="shared" si="3"/>
        <v xml:space="preserve">  , REF_ID VARCHAR(64) NOT NULL COMMENT '참조 ID'</v>
      </c>
      <c r="O170" s="41"/>
    </row>
    <row r="171" spans="1:15" x14ac:dyDescent="0.35">
      <c r="A171" s="51">
        <v>168</v>
      </c>
      <c r="B171" s="52" t="str">
        <f>VLOOKUP($C171,table!$B:$D,3,FALSE)</f>
        <v>업무</v>
      </c>
      <c r="C171" s="61" t="s">
        <v>402</v>
      </c>
      <c r="D171" s="47" t="str">
        <f>VLOOKUP($C171,table!$B:$D,2,FALSE)</f>
        <v>T_ROLE_GROUP_DTL</v>
      </c>
      <c r="E171" s="87">
        <v>4</v>
      </c>
      <c r="F171" s="78" t="s">
        <v>455</v>
      </c>
      <c r="G171" s="61" t="str">
        <f>VLOOKUP($F171,domain!$B:$D,2,FALSE)</f>
        <v>USE_YN</v>
      </c>
      <c r="H171" s="61" t="str">
        <f>VLOOKUP($F171,domain!$B:$D,3,FALSE)</f>
        <v>VARCHAR(1)</v>
      </c>
      <c r="I171" s="60" t="s">
        <v>32</v>
      </c>
      <c r="J171" s="61" t="s">
        <v>159</v>
      </c>
      <c r="K171" s="52"/>
      <c r="L171" s="61"/>
      <c r="M171" s="61"/>
      <c r="N171" s="41" t="str">
        <f t="shared" si="3"/>
        <v xml:space="preserve">  , USE_YN VARCHAR(1) DEFAULT 'N' COMMENT '사용 여부'</v>
      </c>
      <c r="O171" s="41"/>
    </row>
    <row r="172" spans="1:15" x14ac:dyDescent="0.35">
      <c r="A172" s="51">
        <v>169</v>
      </c>
      <c r="B172" s="52" t="str">
        <f>VLOOKUP($C172,table!$B:$D,3,FALSE)</f>
        <v>업무</v>
      </c>
      <c r="C172" s="61" t="s">
        <v>402</v>
      </c>
      <c r="D172" s="47" t="str">
        <f>VLOOKUP($C172,table!$B:$D,2,FALSE)</f>
        <v>T_ROLE_GROUP_DTL</v>
      </c>
      <c r="E172" s="87">
        <v>5</v>
      </c>
      <c r="F172" s="78" t="s">
        <v>456</v>
      </c>
      <c r="G172" s="61" t="str">
        <f>VLOOKUP($F172,domain!$B:$D,2,FALSE)</f>
        <v>RGST_ID</v>
      </c>
      <c r="H172" s="61" t="str">
        <f>VLOOKUP($F172,domain!$B:$D,3,FALSE)</f>
        <v>VARCHAR(32)</v>
      </c>
      <c r="I172" s="60" t="s">
        <v>33</v>
      </c>
      <c r="J172" s="61"/>
      <c r="K172" s="52"/>
      <c r="L172" s="61"/>
      <c r="M172" s="61"/>
      <c r="N172" s="41" t="str">
        <f t="shared" si="3"/>
        <v xml:space="preserve">  , RGST_ID VARCHAR(32) NOT NULL COMMENT '등록 ID'</v>
      </c>
      <c r="O172" s="41"/>
    </row>
    <row r="173" spans="1:15" x14ac:dyDescent="0.35">
      <c r="A173" s="51">
        <v>170</v>
      </c>
      <c r="B173" s="52" t="str">
        <f>VLOOKUP($C173,table!$B:$D,3,FALSE)</f>
        <v>업무</v>
      </c>
      <c r="C173" s="61" t="s">
        <v>402</v>
      </c>
      <c r="D173" s="47" t="str">
        <f>VLOOKUP($C173,table!$B:$D,2,FALSE)</f>
        <v>T_ROLE_GROUP_DTL</v>
      </c>
      <c r="E173" s="87">
        <v>6</v>
      </c>
      <c r="F173" s="78" t="s">
        <v>385</v>
      </c>
      <c r="G173" s="61" t="str">
        <f>VLOOKUP($F173,domain!$B:$D,2,FALSE)</f>
        <v>RGST_DT</v>
      </c>
      <c r="H173" s="61" t="str">
        <f>VLOOKUP($F173,domain!$B:$D,3,FALSE)</f>
        <v>TIMESTAMP</v>
      </c>
      <c r="I173" s="60" t="s">
        <v>33</v>
      </c>
      <c r="J173" s="61" t="s">
        <v>161</v>
      </c>
      <c r="K173" s="52"/>
      <c r="L173" s="61"/>
      <c r="M173" s="61"/>
      <c r="N173" s="41" t="str">
        <f t="shared" si="3"/>
        <v xml:space="preserve">  , RGST_DT TIMESTAMP DEFAULT CURRENT_TIMESTAMP NOT NULL COMMENT '등록 일시'</v>
      </c>
      <c r="O173" s="41"/>
    </row>
    <row r="174" spans="1:15" x14ac:dyDescent="0.35">
      <c r="A174" s="51">
        <v>171</v>
      </c>
      <c r="B174" s="52" t="str">
        <f>VLOOKUP($C174,table!$B:$D,3,FALSE)</f>
        <v>업무</v>
      </c>
      <c r="C174" s="61" t="s">
        <v>402</v>
      </c>
      <c r="D174" s="47" t="str">
        <f>VLOOKUP($C174,table!$B:$D,2,FALSE)</f>
        <v>T_ROLE_GROUP_DTL</v>
      </c>
      <c r="E174" s="87">
        <v>7</v>
      </c>
      <c r="F174" s="78" t="s">
        <v>88</v>
      </c>
      <c r="G174" s="61" t="str">
        <f>VLOOKUP($F174,domain!$B:$D,2,FALSE)</f>
        <v>MODI_ID</v>
      </c>
      <c r="H174" s="61" t="str">
        <f>VLOOKUP($F174,domain!$B:$D,3,FALSE)</f>
        <v>VARCHAR(32)</v>
      </c>
      <c r="I174" s="60" t="s">
        <v>33</v>
      </c>
      <c r="J174" s="61"/>
      <c r="K174" s="52"/>
      <c r="L174" s="61"/>
      <c r="M174" s="61"/>
      <c r="N174" s="41" t="str">
        <f t="shared" si="3"/>
        <v xml:space="preserve">  , MODI_ID VARCHAR(32) NOT NULL COMMENT '수정 ID'</v>
      </c>
      <c r="O174" s="41"/>
    </row>
    <row r="175" spans="1:15" x14ac:dyDescent="0.35">
      <c r="A175" s="51">
        <v>172</v>
      </c>
      <c r="B175" s="52" t="str">
        <f>VLOOKUP($C175,table!$B:$D,3,FALSE)</f>
        <v>업무</v>
      </c>
      <c r="C175" s="61" t="s">
        <v>402</v>
      </c>
      <c r="D175" s="47" t="str">
        <f>VLOOKUP($C175,table!$B:$D,2,FALSE)</f>
        <v>T_ROLE_GROUP_DTL</v>
      </c>
      <c r="E175" s="87">
        <v>8</v>
      </c>
      <c r="F175" s="78" t="s">
        <v>92</v>
      </c>
      <c r="G175" s="61" t="str">
        <f>VLOOKUP($F175,domain!$B:$D,2,FALSE)</f>
        <v>MODI_DT</v>
      </c>
      <c r="H175" s="61" t="str">
        <f>VLOOKUP($F175,domain!$B:$D,3,FALSE)</f>
        <v>TIMESTAMP</v>
      </c>
      <c r="I175" s="60" t="s">
        <v>33</v>
      </c>
      <c r="J175" s="61" t="s">
        <v>161</v>
      </c>
      <c r="K175" s="52"/>
      <c r="L175" s="61"/>
      <c r="M175" s="61"/>
      <c r="N175" s="41" t="str">
        <f t="shared" si="3"/>
        <v xml:space="preserve">  , MODI_DT TIMESTAMP DEFAULT CURRENT_TIMESTAMP NOT NULL COMMENT '수정 일시'</v>
      </c>
      <c r="O175" s="41"/>
    </row>
    <row r="176" spans="1:15" x14ac:dyDescent="0.35">
      <c r="A176" s="51">
        <v>173</v>
      </c>
      <c r="B176" s="29" t="str">
        <f>VLOOKUP($C176,table!$B:$D,3,FALSE)</f>
        <v>공통</v>
      </c>
      <c r="C176" s="2" t="s">
        <v>25</v>
      </c>
      <c r="D176" s="47" t="str">
        <f>VLOOKUP($C176,table!$B:$D,2,FALSE)</f>
        <v>T_USER</v>
      </c>
      <c r="E176" s="51">
        <v>1</v>
      </c>
      <c r="F176" s="77" t="s">
        <v>82</v>
      </c>
      <c r="G176" s="2" t="str">
        <f>VLOOKUP($F176,domain!$B:$D,2,FALSE)</f>
        <v>USER_ID</v>
      </c>
      <c r="H176" s="2" t="str">
        <f>VLOOKUP($F176,domain!$B:$D,3,FALSE)</f>
        <v>VARCHAR(32)</v>
      </c>
      <c r="I176" s="51" t="s">
        <v>33</v>
      </c>
      <c r="J176" s="2"/>
      <c r="K176" s="29">
        <v>1</v>
      </c>
      <c r="L176" s="2"/>
      <c r="M176" s="2"/>
      <c r="N176" s="41" t="str">
        <f t="shared" si="3"/>
        <v xml:space="preserve">    USER_ID VARCHAR(32) NOT NULL COMMENT '사용자 ID'</v>
      </c>
      <c r="O176" s="41"/>
    </row>
    <row r="177" spans="1:15" x14ac:dyDescent="0.35">
      <c r="A177" s="51">
        <v>174</v>
      </c>
      <c r="B177" s="29" t="str">
        <f>VLOOKUP($C177,table!$B:$D,3,FALSE)</f>
        <v>공통</v>
      </c>
      <c r="C177" s="2" t="s">
        <v>25</v>
      </c>
      <c r="D177" s="47" t="str">
        <f>VLOOKUP($C177,table!$B:$D,2,FALSE)</f>
        <v>T_USER</v>
      </c>
      <c r="E177" s="51">
        <v>2</v>
      </c>
      <c r="F177" s="77" t="s">
        <v>84</v>
      </c>
      <c r="G177" s="2" t="str">
        <f>VLOOKUP($F177,domain!$B:$D,2,FALSE)</f>
        <v>USER_NM</v>
      </c>
      <c r="H177" s="2" t="str">
        <f>VLOOKUP($F177,domain!$B:$D,3,FALSE)</f>
        <v>VARCHAR(100)</v>
      </c>
      <c r="I177" s="51" t="s">
        <v>179</v>
      </c>
      <c r="J177" s="2"/>
      <c r="K177" s="29"/>
      <c r="L177" s="2"/>
      <c r="M177" s="2"/>
      <c r="N177" s="41" t="str">
        <f t="shared" si="3"/>
        <v xml:space="preserve">  , USER_NM VARCHAR(100) NOT NULL COMMENT '사용자 명'</v>
      </c>
      <c r="O177" s="41"/>
    </row>
    <row r="178" spans="1:15" s="41" customFormat="1" x14ac:dyDescent="0.35">
      <c r="A178" s="51">
        <v>175</v>
      </c>
      <c r="B178" s="51" t="str">
        <f>VLOOKUP($C178,table!$B:$D,3,FALSE)</f>
        <v>공통</v>
      </c>
      <c r="C178" s="2" t="s">
        <v>25</v>
      </c>
      <c r="D178" s="47" t="str">
        <f>VLOOKUP($C178,table!$B:$D,2,FALSE)</f>
        <v>T_USER</v>
      </c>
      <c r="E178" s="51">
        <v>3</v>
      </c>
      <c r="F178" s="77" t="s">
        <v>776</v>
      </c>
      <c r="G178" s="2" t="str">
        <f>VLOOKUP($F178,domain!$B:$D,2,FALSE)</f>
        <v>PASSWORD</v>
      </c>
      <c r="H178" s="2" t="str">
        <f>VLOOKUP($F178,domain!$B:$D,3,FALSE)</f>
        <v>VARCHAR(256)</v>
      </c>
      <c r="I178" s="51" t="s">
        <v>179</v>
      </c>
      <c r="J178" s="2"/>
      <c r="K178" s="51"/>
      <c r="L178" s="2"/>
      <c r="M178" s="2"/>
      <c r="N178" s="41" t="str">
        <f t="shared" si="3"/>
        <v xml:space="preserve">  , PASSWORD VARCHAR(256) NOT NULL COMMENT '비밀번호'</v>
      </c>
    </row>
    <row r="179" spans="1:15" s="41" customFormat="1" x14ac:dyDescent="0.35">
      <c r="A179" s="51">
        <v>175</v>
      </c>
      <c r="B179" s="51" t="str">
        <f>VLOOKUP($C179,table!$B:$D,3,FALSE)</f>
        <v>공통</v>
      </c>
      <c r="C179" s="2" t="s">
        <v>25</v>
      </c>
      <c r="D179" s="47" t="str">
        <f>VLOOKUP($C179,table!$B:$D,2,FALSE)</f>
        <v>T_USER</v>
      </c>
      <c r="E179" s="51">
        <v>3</v>
      </c>
      <c r="F179" s="77" t="s">
        <v>1174</v>
      </c>
      <c r="G179" s="2" t="str">
        <f>VLOOKUP($F179,domain!$B:$D,2,FALSE)</f>
        <v>EMAIL</v>
      </c>
      <c r="H179" s="2" t="str">
        <f>VLOOKUP($F179,domain!$B:$D,3,FALSE)</f>
        <v>VARCHAR(256)</v>
      </c>
      <c r="I179" s="51" t="s">
        <v>179</v>
      </c>
      <c r="J179" s="2"/>
      <c r="K179" s="51"/>
      <c r="L179" s="2"/>
      <c r="M179" s="2"/>
      <c r="N179" s="41" t="str">
        <f t="shared" si="3"/>
        <v xml:space="preserve">  , EMAIL VARCHAR(256) NOT NULL COMMENT '이메일'</v>
      </c>
    </row>
    <row r="180" spans="1:15" s="41" customFormat="1" x14ac:dyDescent="0.35">
      <c r="A180" s="51">
        <v>175</v>
      </c>
      <c r="B180" s="51" t="str">
        <f>VLOOKUP($C180,table!$B:$D,3,FALSE)</f>
        <v>공통</v>
      </c>
      <c r="C180" s="2" t="s">
        <v>25</v>
      </c>
      <c r="D180" s="47" t="str">
        <f>VLOOKUP($C180,table!$B:$D,2,FALSE)</f>
        <v>T_USER</v>
      </c>
      <c r="E180" s="51">
        <v>3</v>
      </c>
      <c r="F180" s="77" t="s">
        <v>1175</v>
      </c>
      <c r="G180" s="2" t="str">
        <f>VLOOKUP($F180,domain!$B:$D,2,FALSE)</f>
        <v>PHONE</v>
      </c>
      <c r="H180" s="2" t="str">
        <f>VLOOKUP($F180,domain!$B:$D,3,FALSE)</f>
        <v>VARCHAR(16)</v>
      </c>
      <c r="I180" s="51" t="s">
        <v>179</v>
      </c>
      <c r="J180" s="2"/>
      <c r="K180" s="51"/>
      <c r="L180" s="2"/>
      <c r="M180" s="2"/>
      <c r="N180" s="41" t="str">
        <f t="shared" ref="N180" si="4">IF(E180=1,"    ","  , ")&amp;G180&amp;" "&amp;H180&amp;IF(J180="",""," "&amp;J180)&amp;IF(I180="N"," NOT NULL","")&amp;" COMMENT '"&amp;F180&amp;IF(L180="",""," "&amp;L180)&amp;"'"</f>
        <v xml:space="preserve">  , PHONE VARCHAR(16) NOT NULL COMMENT '연락처'</v>
      </c>
    </row>
    <row r="181" spans="1:15" x14ac:dyDescent="0.35">
      <c r="A181" s="51">
        <v>176</v>
      </c>
      <c r="B181" s="29" t="str">
        <f>VLOOKUP($C181,table!$B:$D,3,FALSE)</f>
        <v>공통</v>
      </c>
      <c r="C181" s="2" t="s">
        <v>25</v>
      </c>
      <c r="D181" s="47" t="str">
        <f>VLOOKUP($C181,table!$B:$D,2,FALSE)</f>
        <v>T_USER</v>
      </c>
      <c r="E181" s="51">
        <v>4</v>
      </c>
      <c r="F181" s="77" t="s">
        <v>105</v>
      </c>
      <c r="G181" s="2" t="str">
        <f>VLOOKUP($F181,domain!$B:$D,2,FALSE)</f>
        <v>PSTN_CODE</v>
      </c>
      <c r="H181" s="2" t="str">
        <f>VLOOKUP($F181,domain!$B:$D,3,FALSE)</f>
        <v>VARCHAR(16)</v>
      </c>
      <c r="I181" s="51" t="s">
        <v>32</v>
      </c>
      <c r="J181" s="2"/>
      <c r="K181" s="29"/>
      <c r="L181" s="2"/>
      <c r="M181" s="2"/>
      <c r="N181" s="41" t="str">
        <f t="shared" si="3"/>
        <v xml:space="preserve">  , PSTN_CODE VARCHAR(16) COMMENT '직위 코드'</v>
      </c>
      <c r="O181" s="41"/>
    </row>
    <row r="182" spans="1:15" x14ac:dyDescent="0.35">
      <c r="A182" s="51">
        <v>177</v>
      </c>
      <c r="B182" s="29" t="str">
        <f>VLOOKUP($C182,table!$B:$D,3,FALSE)</f>
        <v>공통</v>
      </c>
      <c r="C182" s="2" t="s">
        <v>25</v>
      </c>
      <c r="D182" s="47" t="str">
        <f>VLOOKUP($C182,table!$B:$D,2,FALSE)</f>
        <v>T_USER</v>
      </c>
      <c r="E182" s="51">
        <v>5</v>
      </c>
      <c r="F182" s="77" t="s">
        <v>77</v>
      </c>
      <c r="G182" s="2" t="str">
        <f>VLOOKUP($F182,domain!$B:$D,2,FALSE)</f>
        <v>DEPT_CODE</v>
      </c>
      <c r="H182" s="2" t="str">
        <f>VLOOKUP($F182,domain!$B:$D,3,FALSE)</f>
        <v>VARCHAR(16)</v>
      </c>
      <c r="I182" s="51" t="s">
        <v>32</v>
      </c>
      <c r="J182" s="2"/>
      <c r="K182" s="29"/>
      <c r="L182" s="2"/>
      <c r="M182" s="2"/>
      <c r="N182" s="41" t="str">
        <f t="shared" si="3"/>
        <v xml:space="preserve">  , DEPT_CODE VARCHAR(16) COMMENT '부서 코드'</v>
      </c>
      <c r="O182" s="41"/>
    </row>
    <row r="183" spans="1:15" x14ac:dyDescent="0.35">
      <c r="A183" s="51">
        <v>178</v>
      </c>
      <c r="B183" s="29" t="str">
        <f>VLOOKUP($C183,table!$B:$D,3,FALSE)</f>
        <v>공통</v>
      </c>
      <c r="C183" s="2" t="s">
        <v>25</v>
      </c>
      <c r="D183" s="47" t="str">
        <f>VLOOKUP($C183,table!$B:$D,2,FALSE)</f>
        <v>T_USER</v>
      </c>
      <c r="E183" s="51">
        <v>6</v>
      </c>
      <c r="F183" s="77" t="s">
        <v>73</v>
      </c>
      <c r="G183" s="2" t="str">
        <f>VLOOKUP($F183,domain!$B:$D,2,FALSE)</f>
        <v>HDEPT_CODE</v>
      </c>
      <c r="H183" s="2" t="str">
        <f>VLOOKUP($F183,domain!$B:$D,3,FALSE)</f>
        <v>VARCHAR(16)</v>
      </c>
      <c r="I183" s="51" t="s">
        <v>32</v>
      </c>
      <c r="J183" s="2"/>
      <c r="K183" s="29"/>
      <c r="L183" s="2"/>
      <c r="M183" s="2"/>
      <c r="N183" s="41" t="str">
        <f t="shared" si="3"/>
        <v xml:space="preserve">  , HDEPT_CODE VARCHAR(16) COMMENT '본부 코드'</v>
      </c>
      <c r="O183" s="41"/>
    </row>
    <row r="184" spans="1:15" x14ac:dyDescent="0.35">
      <c r="A184" s="51">
        <v>179</v>
      </c>
      <c r="B184" s="29" t="str">
        <f>VLOOKUP($C184,table!$B:$D,3,FALSE)</f>
        <v>공통</v>
      </c>
      <c r="C184" s="2" t="s">
        <v>25</v>
      </c>
      <c r="D184" s="47" t="str">
        <f>VLOOKUP($C184,table!$B:$D,2,FALSE)</f>
        <v>T_USER</v>
      </c>
      <c r="E184" s="51">
        <v>7</v>
      </c>
      <c r="F184" s="77" t="s">
        <v>47</v>
      </c>
      <c r="G184" s="2" t="str">
        <f>VLOOKUP($F184,domain!$B:$D,2,FALSE)</f>
        <v>ADOF_DEPT_CODE</v>
      </c>
      <c r="H184" s="2" t="str">
        <f>VLOOKUP($F184,domain!$B:$D,3,FALSE)</f>
        <v>VARCHAR(16)</v>
      </c>
      <c r="I184" s="51" t="s">
        <v>32</v>
      </c>
      <c r="J184" s="2"/>
      <c r="K184" s="29"/>
      <c r="L184" s="2"/>
      <c r="M184" s="2"/>
      <c r="N184" s="41" t="str">
        <f t="shared" si="3"/>
        <v xml:space="preserve">  , ADOF_DEPT_CODE VARCHAR(16) COMMENT '겸직 부서 코드'</v>
      </c>
      <c r="O184" s="41"/>
    </row>
    <row r="185" spans="1:15" x14ac:dyDescent="0.35">
      <c r="A185" s="51">
        <v>180</v>
      </c>
      <c r="B185" s="31" t="str">
        <f>VLOOKUP($C185,table!$B:$D,3,FALSE)</f>
        <v>공통</v>
      </c>
      <c r="C185" s="2" t="s">
        <v>25</v>
      </c>
      <c r="D185" s="47" t="str">
        <f>VLOOKUP($C185,table!$B:$D,2,FALSE)</f>
        <v>T_USER</v>
      </c>
      <c r="E185" s="51">
        <v>8</v>
      </c>
      <c r="F185" s="77" t="s">
        <v>115</v>
      </c>
      <c r="G185" s="2" t="str">
        <f>VLOOKUP($F185,domain!$B:$D,2,FALSE)</f>
        <v>COMPANY_CODE</v>
      </c>
      <c r="H185" s="2" t="str">
        <f>VLOOKUP($F185,domain!$B:$D,3,FALSE)</f>
        <v>VARCHAR(16)</v>
      </c>
      <c r="I185" s="51" t="s">
        <v>32</v>
      </c>
      <c r="J185" s="2"/>
      <c r="K185" s="31"/>
      <c r="L185" s="2"/>
      <c r="M185" s="2"/>
      <c r="N185" s="41" t="str">
        <f t="shared" si="3"/>
        <v xml:space="preserve">  , COMPANY_CODE VARCHAR(16) COMMENT '회사 코드'</v>
      </c>
      <c r="O185" s="41"/>
    </row>
    <row r="186" spans="1:15" x14ac:dyDescent="0.35">
      <c r="A186" s="51">
        <v>181</v>
      </c>
      <c r="B186" s="31" t="str">
        <f>VLOOKUP($C186,table!$B:$D,3,FALSE)</f>
        <v>공통</v>
      </c>
      <c r="C186" s="2" t="s">
        <v>25</v>
      </c>
      <c r="D186" s="47" t="str">
        <f>VLOOKUP($C186,table!$B:$D,2,FALSE)</f>
        <v>T_USER</v>
      </c>
      <c r="E186" s="51">
        <v>9</v>
      </c>
      <c r="F186" s="77" t="s">
        <v>155</v>
      </c>
      <c r="G186" s="2" t="str">
        <f>VLOOKUP($F186,domain!$B:$D,2,FALSE)</f>
        <v>DUTY_SE</v>
      </c>
      <c r="H186" s="2" t="str">
        <f>VLOOKUP($F186,domain!$B:$D,3,FALSE)</f>
        <v>VARCHAR(32)</v>
      </c>
      <c r="I186" s="51" t="s">
        <v>32</v>
      </c>
      <c r="J186" s="2"/>
      <c r="K186" s="31"/>
      <c r="L186" s="2"/>
      <c r="M186" s="2"/>
      <c r="N186" s="41" t="str">
        <f t="shared" si="3"/>
        <v xml:space="preserve">  , DUTY_SE VARCHAR(32) COMMENT '직책 구분'</v>
      </c>
      <c r="O186" s="41"/>
    </row>
    <row r="187" spans="1:15" x14ac:dyDescent="0.35">
      <c r="A187" s="51">
        <v>182</v>
      </c>
      <c r="B187" s="29" t="str">
        <f>VLOOKUP($C187,table!$B:$D,3,FALSE)</f>
        <v>공통</v>
      </c>
      <c r="C187" s="2" t="s">
        <v>25</v>
      </c>
      <c r="D187" s="47" t="str">
        <f>VLOOKUP($C187,table!$B:$D,2,FALSE)</f>
        <v>T_USER</v>
      </c>
      <c r="E187" s="51">
        <v>10</v>
      </c>
      <c r="F187" s="77" t="s">
        <v>157</v>
      </c>
      <c r="G187" s="2" t="str">
        <f>VLOOKUP($F187,domain!$B:$D,2,FALSE)</f>
        <v>LAST_LOG_DT</v>
      </c>
      <c r="H187" s="2" t="str">
        <f>VLOOKUP($F187,domain!$B:$D,3,FALSE)</f>
        <v>TIMESTAMP</v>
      </c>
      <c r="I187" s="51" t="s">
        <v>32</v>
      </c>
      <c r="J187" s="2"/>
      <c r="K187" s="29"/>
      <c r="L187" s="2"/>
      <c r="M187" s="2"/>
      <c r="N187" s="41" t="str">
        <f t="shared" si="3"/>
        <v xml:space="preserve">  , LAST_LOG_DT TIMESTAMP COMMENT '마지막 로그 일시'</v>
      </c>
      <c r="O187" s="41"/>
    </row>
    <row r="188" spans="1:15" x14ac:dyDescent="0.35">
      <c r="A188" s="51">
        <v>183</v>
      </c>
      <c r="B188" s="29" t="str">
        <f>VLOOKUP($C188,table!$B:$D,3,FALSE)</f>
        <v>공통</v>
      </c>
      <c r="C188" s="2" t="s">
        <v>25</v>
      </c>
      <c r="D188" s="47" t="str">
        <f>VLOOKUP($C188,table!$B:$D,2,FALSE)</f>
        <v>T_USER</v>
      </c>
      <c r="E188" s="51">
        <v>11</v>
      </c>
      <c r="F188" s="77" t="s">
        <v>94</v>
      </c>
      <c r="G188" s="2" t="str">
        <f>VLOOKUP($F188,domain!$B:$D,2,FALSE)</f>
        <v>START_DT</v>
      </c>
      <c r="H188" s="2" t="str">
        <f>VLOOKUP($F188,domain!$B:$D,3,FALSE)</f>
        <v>TIMESTAMP</v>
      </c>
      <c r="I188" s="51" t="s">
        <v>32</v>
      </c>
      <c r="J188" s="2"/>
      <c r="K188" s="29"/>
      <c r="L188" s="2"/>
      <c r="M188" s="2"/>
      <c r="N188" s="41" t="str">
        <f t="shared" si="3"/>
        <v xml:space="preserve">  , START_DT TIMESTAMP COMMENT '시작 일시'</v>
      </c>
      <c r="O188" s="41"/>
    </row>
    <row r="189" spans="1:15" x14ac:dyDescent="0.35">
      <c r="A189" s="51">
        <v>184</v>
      </c>
      <c r="B189" s="29" t="str">
        <f>VLOOKUP($C189,table!$B:$D,3,FALSE)</f>
        <v>공통</v>
      </c>
      <c r="C189" s="2" t="s">
        <v>25</v>
      </c>
      <c r="D189" s="47" t="str">
        <f>VLOOKUP($C189,table!$B:$D,2,FALSE)</f>
        <v>T_USER</v>
      </c>
      <c r="E189" s="51">
        <v>12</v>
      </c>
      <c r="F189" s="77" t="s">
        <v>101</v>
      </c>
      <c r="G189" s="2" t="str">
        <f>VLOOKUP($F189,domain!$B:$D,2,FALSE)</f>
        <v>END_DT</v>
      </c>
      <c r="H189" s="2" t="str">
        <f>VLOOKUP($F189,domain!$B:$D,3,FALSE)</f>
        <v>TIMESTAMP</v>
      </c>
      <c r="I189" s="51" t="s">
        <v>32</v>
      </c>
      <c r="J189" s="2"/>
      <c r="K189" s="29"/>
      <c r="L189" s="2"/>
      <c r="M189" s="2"/>
      <c r="N189" s="41" t="str">
        <f t="shared" si="3"/>
        <v xml:space="preserve">  , END_DT TIMESTAMP COMMENT '종료 일시'</v>
      </c>
      <c r="O189" s="41"/>
    </row>
    <row r="190" spans="1:15" x14ac:dyDescent="0.35">
      <c r="A190" s="51">
        <v>185</v>
      </c>
      <c r="B190" s="29" t="str">
        <f>VLOOKUP($C190,table!$B:$D,3,FALSE)</f>
        <v>공통</v>
      </c>
      <c r="C190" s="2" t="s">
        <v>25</v>
      </c>
      <c r="D190" s="47" t="str">
        <f>VLOOKUP($C190,table!$B:$D,2,FALSE)</f>
        <v>T_USER</v>
      </c>
      <c r="E190" s="51">
        <v>13</v>
      </c>
      <c r="F190" s="77" t="s">
        <v>730</v>
      </c>
      <c r="G190" s="2" t="str">
        <f>VLOOKUP($F190,domain!$B:$D,2,FALSE)</f>
        <v>DT_LIMIT_YN</v>
      </c>
      <c r="H190" s="2" t="str">
        <f>VLOOKUP($F190,domain!$B:$D,3,FALSE)</f>
        <v>VARCHAR(1)</v>
      </c>
      <c r="I190" s="51" t="s">
        <v>32</v>
      </c>
      <c r="J190" s="2"/>
      <c r="K190" s="29"/>
      <c r="L190" s="2" t="s">
        <v>732</v>
      </c>
      <c r="M190" s="2"/>
      <c r="N190" s="41" t="str">
        <f t="shared" si="3"/>
        <v xml:space="preserve">  , DT_LIMIT_YN VARCHAR(1) COMMENT '사용기한 적용 여부 사용기한 적용 여부(Y/N)'</v>
      </c>
      <c r="O190" s="41"/>
    </row>
    <row r="191" spans="1:15" x14ac:dyDescent="0.35">
      <c r="A191" s="51">
        <v>186</v>
      </c>
      <c r="B191" s="29" t="str">
        <f>VLOOKUP($C191,table!$B:$D,3,FALSE)</f>
        <v>공통</v>
      </c>
      <c r="C191" s="2" t="s">
        <v>25</v>
      </c>
      <c r="D191" s="47" t="str">
        <f>VLOOKUP($C191,table!$B:$D,2,FALSE)</f>
        <v>T_USER</v>
      </c>
      <c r="E191" s="51">
        <v>14</v>
      </c>
      <c r="F191" s="77" t="s">
        <v>457</v>
      </c>
      <c r="G191" s="2" t="str">
        <f>VLOOKUP($F191,domain!$B:$D,2,FALSE)</f>
        <v>FILE_URL</v>
      </c>
      <c r="H191" s="2" t="str">
        <f>VLOOKUP($F191,domain!$B:$D,3,FALSE)</f>
        <v>VARCHAR(256)</v>
      </c>
      <c r="I191" s="51" t="s">
        <v>32</v>
      </c>
      <c r="J191" s="2"/>
      <c r="K191" s="29"/>
      <c r="L191" s="2" t="s">
        <v>376</v>
      </c>
      <c r="M191" s="2"/>
      <c r="N191" s="41" t="str">
        <f t="shared" si="3"/>
        <v xml:space="preserve">  , FILE_URL VARCHAR(256) COMMENT '파일 URL 사진 파일'</v>
      </c>
      <c r="O191" s="41"/>
    </row>
    <row r="192" spans="1:15" x14ac:dyDescent="0.35">
      <c r="A192" s="51">
        <v>187</v>
      </c>
      <c r="B192" s="14" t="str">
        <f>VLOOKUP($C192,table!$B:$D,3,FALSE)</f>
        <v>공통</v>
      </c>
      <c r="C192" s="2" t="s">
        <v>25</v>
      </c>
      <c r="D192" s="47" t="str">
        <f>VLOOKUP($C192,table!$B:$D,2,FALSE)</f>
        <v>T_USER</v>
      </c>
      <c r="E192" s="51">
        <v>15</v>
      </c>
      <c r="F192" s="77" t="s">
        <v>459</v>
      </c>
      <c r="G192" s="2" t="str">
        <f>VLOOKUP($F192,domain!$B:$D,2,FALSE)</f>
        <v>MGR_SYS_ENV</v>
      </c>
      <c r="H192" s="2" t="str">
        <f>VLOOKUP($F192,domain!$B:$D,3,FALSE)</f>
        <v>JSON</v>
      </c>
      <c r="I192" s="51" t="s">
        <v>32</v>
      </c>
      <c r="J192" s="2"/>
      <c r="K192" s="28"/>
      <c r="L192" s="2"/>
      <c r="M192" s="2"/>
      <c r="N192" s="41" t="str">
        <f t="shared" si="3"/>
        <v xml:space="preserve">  , MGR_SYS_ENV JSON COMMENT '관리자 시스템 환경'</v>
      </c>
      <c r="O192" s="41"/>
    </row>
    <row r="193" spans="1:15" x14ac:dyDescent="0.35">
      <c r="A193" s="51">
        <v>188</v>
      </c>
      <c r="B193" s="14" t="str">
        <f>VLOOKUP($C193,table!$B:$D,3,FALSE)</f>
        <v>공통</v>
      </c>
      <c r="C193" s="2" t="s">
        <v>25</v>
      </c>
      <c r="D193" s="47" t="str">
        <f>VLOOKUP($C193,table!$B:$D,2,FALSE)</f>
        <v>T_USER</v>
      </c>
      <c r="E193" s="51">
        <v>16</v>
      </c>
      <c r="F193" s="77" t="s">
        <v>440</v>
      </c>
      <c r="G193" s="2" t="str">
        <f>VLOOKUP($F193,domain!$B:$D,2,FALSE)</f>
        <v>USER_SYS_HOME</v>
      </c>
      <c r="H193" s="2" t="str">
        <f>VLOOKUP($F193,domain!$B:$D,3,FALSE)</f>
        <v>VARCHAR(32)</v>
      </c>
      <c r="I193" s="51" t="s">
        <v>32</v>
      </c>
      <c r="J193" s="2"/>
      <c r="K193" s="28"/>
      <c r="L193" s="2"/>
      <c r="M193" s="2"/>
      <c r="N193" s="41" t="str">
        <f t="shared" si="3"/>
        <v xml:space="preserve">  , USER_SYS_HOME VARCHAR(32) COMMENT '사용자 시스템 홈'</v>
      </c>
      <c r="O193" s="41"/>
    </row>
    <row r="194" spans="1:15" x14ac:dyDescent="0.35">
      <c r="A194" s="51">
        <v>189</v>
      </c>
      <c r="B194" s="14" t="str">
        <f>VLOOKUP($C194,table!$B:$D,3,FALSE)</f>
        <v>공통</v>
      </c>
      <c r="C194" s="2" t="s">
        <v>25</v>
      </c>
      <c r="D194" s="47" t="str">
        <f>VLOOKUP($C194,table!$B:$D,2,FALSE)</f>
        <v>T_USER</v>
      </c>
      <c r="E194" s="51">
        <v>17</v>
      </c>
      <c r="F194" s="79" t="s">
        <v>441</v>
      </c>
      <c r="G194" s="2" t="str">
        <f>VLOOKUP($F194,domain!$B:$D,2,FALSE)</f>
        <v>USER_SYS_ENV</v>
      </c>
      <c r="H194" s="2" t="str">
        <f>VLOOKUP($F194,domain!$B:$D,3,FALSE)</f>
        <v>JSON</v>
      </c>
      <c r="I194" s="51" t="s">
        <v>32</v>
      </c>
      <c r="J194" s="2"/>
      <c r="K194" s="28"/>
      <c r="L194" s="2"/>
      <c r="M194" s="2"/>
      <c r="N194" s="41" t="str">
        <f t="shared" si="3"/>
        <v xml:space="preserve">  , USER_SYS_ENV JSON COMMENT '사용자 시스템 환경'</v>
      </c>
      <c r="O194" s="41"/>
    </row>
    <row r="195" spans="1:15" x14ac:dyDescent="0.35">
      <c r="A195" s="51">
        <v>190</v>
      </c>
      <c r="B195" s="3" t="str">
        <f>VLOOKUP($C195,table!$B:$D,3,FALSE)</f>
        <v>공통</v>
      </c>
      <c r="C195" s="2" t="s">
        <v>25</v>
      </c>
      <c r="D195" s="47" t="str">
        <f>VLOOKUP($C195,table!$B:$D,2,FALSE)</f>
        <v>T_USER</v>
      </c>
      <c r="E195" s="51">
        <v>18</v>
      </c>
      <c r="F195" s="77" t="s">
        <v>446</v>
      </c>
      <c r="G195" s="2" t="str">
        <f>VLOOKUP($F195,domain!$B:$D,2,FALSE)</f>
        <v>BF_DEPT_CODE</v>
      </c>
      <c r="H195" s="2" t="str">
        <f>VLOOKUP($F195,domain!$B:$D,3,FALSE)</f>
        <v>VARCHAR(16)</v>
      </c>
      <c r="I195" s="51" t="s">
        <v>32</v>
      </c>
      <c r="J195" s="2"/>
      <c r="K195" s="28"/>
      <c r="L195" s="2"/>
      <c r="M195" s="2"/>
      <c r="N195" s="41" t="str">
        <f t="shared" si="3"/>
        <v xml:space="preserve">  , BF_DEPT_CODE VARCHAR(16) COMMENT '이전 부서 코드'</v>
      </c>
      <c r="O195" s="41"/>
    </row>
    <row r="196" spans="1:15" x14ac:dyDescent="0.35">
      <c r="A196" s="51">
        <v>191</v>
      </c>
      <c r="B196" s="3" t="str">
        <f>VLOOKUP($C196,table!$B:$D,3,FALSE)</f>
        <v>공통</v>
      </c>
      <c r="C196" s="2" t="s">
        <v>25</v>
      </c>
      <c r="D196" s="47" t="str">
        <f>VLOOKUP($C196,table!$B:$D,2,FALSE)</f>
        <v>T_USER</v>
      </c>
      <c r="E196" s="51">
        <v>19</v>
      </c>
      <c r="F196" s="77" t="s">
        <v>431</v>
      </c>
      <c r="G196" s="2" t="str">
        <f>VLOOKUP($F196,domain!$B:$D,2,FALSE)</f>
        <v>DEPT_UPDT_DT</v>
      </c>
      <c r="H196" s="2" t="str">
        <f>VLOOKUP($F196,domain!$B:$D,3,FALSE)</f>
        <v>TIMESTAMP</v>
      </c>
      <c r="I196" s="51" t="s">
        <v>32</v>
      </c>
      <c r="J196" s="2"/>
      <c r="K196" s="28"/>
      <c r="L196" s="2"/>
      <c r="M196" s="2"/>
      <c r="N196" s="41" t="str">
        <f t="shared" si="3"/>
        <v xml:space="preserve">  , DEPT_UPDT_DT TIMESTAMP COMMENT '부서 변경 일시'</v>
      </c>
      <c r="O196" s="41"/>
    </row>
    <row r="197" spans="1:15" x14ac:dyDescent="0.35">
      <c r="A197" s="51">
        <v>192</v>
      </c>
      <c r="B197" s="3" t="str">
        <f>VLOOKUP($C197,table!$B:$D,3,FALSE)</f>
        <v>공통</v>
      </c>
      <c r="C197" s="2" t="s">
        <v>25</v>
      </c>
      <c r="D197" s="47" t="str">
        <f>VLOOKUP($C197,table!$B:$D,2,FALSE)</f>
        <v>T_USER</v>
      </c>
      <c r="E197" s="51">
        <v>20</v>
      </c>
      <c r="F197" s="77" t="s">
        <v>79</v>
      </c>
      <c r="G197" s="2" t="str">
        <f>VLOOKUP($F197,domain!$B:$D,2,FALSE)</f>
        <v>USE_YN</v>
      </c>
      <c r="H197" s="2" t="str">
        <f>VLOOKUP($F197,domain!$B:$D,3,FALSE)</f>
        <v>VARCHAR(1)</v>
      </c>
      <c r="I197" s="51" t="s">
        <v>32</v>
      </c>
      <c r="J197" s="2" t="s">
        <v>159</v>
      </c>
      <c r="K197" s="28"/>
      <c r="L197" s="2"/>
      <c r="M197" s="2"/>
      <c r="N197" s="41" t="str">
        <f t="shared" si="3"/>
        <v xml:space="preserve">  , USE_YN VARCHAR(1) DEFAULT 'N' COMMENT '사용 여부'</v>
      </c>
      <c r="O197" s="41"/>
    </row>
    <row r="198" spans="1:15" s="41" customFormat="1" x14ac:dyDescent="0.35">
      <c r="A198" s="51">
        <v>193</v>
      </c>
      <c r="B198" s="51" t="str">
        <f>VLOOKUP($C198,table!$B:$D,3,FALSE)</f>
        <v>공통</v>
      </c>
      <c r="C198" s="2" t="s">
        <v>25</v>
      </c>
      <c r="D198" s="47" t="str">
        <f>VLOOKUP($C198,table!$B:$D,2,FALSE)</f>
        <v>T_USER</v>
      </c>
      <c r="E198" s="51">
        <v>21</v>
      </c>
      <c r="F198" s="77" t="s">
        <v>783</v>
      </c>
      <c r="G198" s="2" t="str">
        <f>VLOOKUP($F198,domain!$B:$D,2,FALSE)</f>
        <v>PASS_INIT</v>
      </c>
      <c r="H198" s="2" t="str">
        <f>VLOOKUP($F198,domain!$B:$D,3,FALSE)</f>
        <v>VARCHAR(1)</v>
      </c>
      <c r="I198" s="51" t="s">
        <v>32</v>
      </c>
      <c r="J198" s="2" t="s">
        <v>784</v>
      </c>
      <c r="K198" s="51"/>
      <c r="L198" s="2"/>
      <c r="M198" s="2"/>
      <c r="N198" s="41" t="str">
        <f t="shared" si="3"/>
        <v xml:space="preserve">  , PASS_INIT VARCHAR(1) DEFAULT 'Y' COMMENT '비밀번호 초기화'</v>
      </c>
    </row>
    <row r="199" spans="1:15" s="41" customFormat="1" x14ac:dyDescent="0.35">
      <c r="A199" s="51">
        <v>194</v>
      </c>
      <c r="B199" s="51" t="str">
        <f>VLOOKUP($C199,table!$B:$D,3,FALSE)</f>
        <v>공통</v>
      </c>
      <c r="C199" s="2" t="s">
        <v>25</v>
      </c>
      <c r="D199" s="47" t="str">
        <f>VLOOKUP($C199,table!$B:$D,2,FALSE)</f>
        <v>T_USER</v>
      </c>
      <c r="E199" s="51">
        <v>22</v>
      </c>
      <c r="F199" s="77" t="s">
        <v>777</v>
      </c>
      <c r="G199" s="2" t="str">
        <f>VLOOKUP($F199,domain!$B:$D,2,FALSE)</f>
        <v>PASS_ERROR</v>
      </c>
      <c r="H199" s="2" t="str">
        <f>VLOOKUP($F199,domain!$B:$D,3,FALSE)</f>
        <v>NUMERIC(1,0)</v>
      </c>
      <c r="I199" s="51" t="s">
        <v>179</v>
      </c>
      <c r="J199" s="2" t="s">
        <v>778</v>
      </c>
      <c r="K199" s="51"/>
      <c r="L199" s="2"/>
      <c r="M199" s="2"/>
      <c r="N199" s="41" t="str">
        <f t="shared" ref="N199:N262" si="5">IF(E199=1,"    ","  , ")&amp;G199&amp;" "&amp;H199&amp;IF(J199="",""," "&amp;J199)&amp;IF(I199="N"," NOT NULL","")&amp;" COMMENT '"&amp;F199&amp;IF(L199="",""," "&amp;L199)&amp;"'"</f>
        <v xml:space="preserve">  , PASS_ERROR NUMERIC(1,0) DEFAULT '0' NOT NULL COMMENT '비밀번호 오류 횟수'</v>
      </c>
    </row>
    <row r="200" spans="1:15" x14ac:dyDescent="0.35">
      <c r="A200" s="51">
        <v>195</v>
      </c>
      <c r="B200" s="3" t="str">
        <f>VLOOKUP($C200,table!$B:$D,3,FALSE)</f>
        <v>공통</v>
      </c>
      <c r="C200" s="2" t="s">
        <v>25</v>
      </c>
      <c r="D200" s="47" t="str">
        <f>VLOOKUP($C200,table!$B:$D,2,FALSE)</f>
        <v>T_USER</v>
      </c>
      <c r="E200" s="51">
        <v>23</v>
      </c>
      <c r="F200" s="77" t="s">
        <v>90</v>
      </c>
      <c r="G200" s="2" t="str">
        <f>VLOOKUP($F200,domain!$B:$D,2,FALSE)</f>
        <v>MODI_SE</v>
      </c>
      <c r="H200" s="2" t="str">
        <f>VLOOKUP($F200,domain!$B:$D,3,FALSE)</f>
        <v>VARCHAR(32)</v>
      </c>
      <c r="I200" s="51" t="s">
        <v>32</v>
      </c>
      <c r="J200" s="2"/>
      <c r="K200" s="28"/>
      <c r="L200" s="2" t="s">
        <v>471</v>
      </c>
      <c r="M200" s="2"/>
      <c r="N200" s="41" t="str">
        <f t="shared" si="5"/>
        <v xml:space="preserve">  , MODI_SE VARCHAR(32) COMMENT '수정 구분 I: 등록 / U: 수정 / D: 삭제 / C: 완료 / R: 삭제완료'</v>
      </c>
      <c r="O200" s="41"/>
    </row>
    <row r="201" spans="1:15" x14ac:dyDescent="0.35">
      <c r="A201" s="51">
        <v>196</v>
      </c>
      <c r="B201" s="3" t="str">
        <f>VLOOKUP($C201,table!$B:$D,3,FALSE)</f>
        <v>공통</v>
      </c>
      <c r="C201" s="2" t="s">
        <v>25</v>
      </c>
      <c r="D201" s="47" t="str">
        <f>VLOOKUP($C201,table!$B:$D,2,FALSE)</f>
        <v>T_USER</v>
      </c>
      <c r="E201" s="51">
        <v>24</v>
      </c>
      <c r="F201" s="77" t="s">
        <v>61</v>
      </c>
      <c r="G201" s="2" t="str">
        <f>VLOOKUP($F201,domain!$B:$D,2,FALSE)</f>
        <v>RGST_ID</v>
      </c>
      <c r="H201" s="2" t="str">
        <f>VLOOKUP($F201,domain!$B:$D,3,FALSE)</f>
        <v>VARCHAR(32)</v>
      </c>
      <c r="I201" s="51" t="s">
        <v>33</v>
      </c>
      <c r="J201" s="2"/>
      <c r="K201" s="28"/>
      <c r="L201" s="2"/>
      <c r="M201" s="2"/>
      <c r="N201" s="41" t="str">
        <f t="shared" si="5"/>
        <v xml:space="preserve">  , RGST_ID VARCHAR(32) NOT NULL COMMENT '등록 ID'</v>
      </c>
      <c r="O201" s="41"/>
    </row>
    <row r="202" spans="1:15" x14ac:dyDescent="0.35">
      <c r="A202" s="51">
        <v>197</v>
      </c>
      <c r="B202" s="23" t="str">
        <f>VLOOKUP($C202,table!$B:$D,3,FALSE)</f>
        <v>공통</v>
      </c>
      <c r="C202" s="2" t="s">
        <v>25</v>
      </c>
      <c r="D202" s="47" t="str">
        <f>VLOOKUP($C202,table!$B:$D,2,FALSE)</f>
        <v>T_USER</v>
      </c>
      <c r="E202" s="51">
        <v>25</v>
      </c>
      <c r="F202" s="77" t="s">
        <v>385</v>
      </c>
      <c r="G202" s="2" t="str">
        <f>VLOOKUP($F202,domain!$B:$D,2,FALSE)</f>
        <v>RGST_DT</v>
      </c>
      <c r="H202" s="2" t="str">
        <f>VLOOKUP($F202,domain!$B:$D,3,FALSE)</f>
        <v>TIMESTAMP</v>
      </c>
      <c r="I202" s="51" t="s">
        <v>33</v>
      </c>
      <c r="J202" s="2" t="s">
        <v>161</v>
      </c>
      <c r="K202" s="28"/>
      <c r="L202" s="2"/>
      <c r="M202" s="2"/>
      <c r="N202" s="41" t="str">
        <f t="shared" si="5"/>
        <v xml:space="preserve">  , RGST_DT TIMESTAMP DEFAULT CURRENT_TIMESTAMP NOT NULL COMMENT '등록 일시'</v>
      </c>
      <c r="O202" s="41"/>
    </row>
    <row r="203" spans="1:15" x14ac:dyDescent="0.35">
      <c r="A203" s="51">
        <v>198</v>
      </c>
      <c r="B203" s="23" t="str">
        <f>VLOOKUP($C203,table!$B:$D,3,FALSE)</f>
        <v>공통</v>
      </c>
      <c r="C203" s="2" t="s">
        <v>25</v>
      </c>
      <c r="D203" s="47" t="str">
        <f>VLOOKUP($C203,table!$B:$D,2,FALSE)</f>
        <v>T_USER</v>
      </c>
      <c r="E203" s="51">
        <v>26</v>
      </c>
      <c r="F203" s="77" t="s">
        <v>88</v>
      </c>
      <c r="G203" s="2" t="str">
        <f>VLOOKUP($F203,domain!$B:$D,2,FALSE)</f>
        <v>MODI_ID</v>
      </c>
      <c r="H203" s="2" t="str">
        <f>VLOOKUP($F203,domain!$B:$D,3,FALSE)</f>
        <v>VARCHAR(32)</v>
      </c>
      <c r="I203" s="51" t="s">
        <v>33</v>
      </c>
      <c r="J203" s="2"/>
      <c r="K203" s="28"/>
      <c r="L203" s="2"/>
      <c r="M203" s="2"/>
      <c r="N203" s="41" t="str">
        <f t="shared" si="5"/>
        <v xml:space="preserve">  , MODI_ID VARCHAR(32) NOT NULL COMMENT '수정 ID'</v>
      </c>
      <c r="O203" s="41"/>
    </row>
    <row r="204" spans="1:15" x14ac:dyDescent="0.35">
      <c r="A204" s="51">
        <v>199</v>
      </c>
      <c r="B204" s="3" t="str">
        <f>VLOOKUP($C204,table!$B:$D,3,FALSE)</f>
        <v>공통</v>
      </c>
      <c r="C204" s="2" t="s">
        <v>25</v>
      </c>
      <c r="D204" s="47" t="str">
        <f>VLOOKUP($C204,table!$B:$D,2,FALSE)</f>
        <v>T_USER</v>
      </c>
      <c r="E204" s="51">
        <v>27</v>
      </c>
      <c r="F204" s="77" t="s">
        <v>92</v>
      </c>
      <c r="G204" s="2" t="str">
        <f>VLOOKUP($F204,domain!$B:$D,2,FALSE)</f>
        <v>MODI_DT</v>
      </c>
      <c r="H204" s="2" t="str">
        <f>VLOOKUP($F204,domain!$B:$D,3,FALSE)</f>
        <v>TIMESTAMP</v>
      </c>
      <c r="I204" s="51" t="s">
        <v>33</v>
      </c>
      <c r="J204" s="2" t="s">
        <v>161</v>
      </c>
      <c r="K204" s="28"/>
      <c r="L204" s="2"/>
      <c r="M204" s="2"/>
      <c r="N204" s="41" t="str">
        <f t="shared" si="5"/>
        <v xml:space="preserve">  , MODI_DT TIMESTAMP DEFAULT CURRENT_TIMESTAMP NOT NULL COMMENT '수정 일시'</v>
      </c>
      <c r="O204" s="41"/>
    </row>
    <row r="205" spans="1:15" x14ac:dyDescent="0.35">
      <c r="A205" s="51">
        <v>200</v>
      </c>
      <c r="B205" s="52" t="str">
        <f>VLOOKUP($C205,table!$B:$D,3,FALSE)</f>
        <v>사용자</v>
      </c>
      <c r="C205" s="61" t="s">
        <v>30</v>
      </c>
      <c r="D205" s="47" t="str">
        <f>VLOOKUP($C205,table!$B:$D,2,FALSE)</f>
        <v>T_USER_AUTH</v>
      </c>
      <c r="E205" s="87">
        <v>1</v>
      </c>
      <c r="F205" s="78" t="s">
        <v>82</v>
      </c>
      <c r="G205" s="61" t="str">
        <f>VLOOKUP($F205,domain!$B:$D,2,FALSE)</f>
        <v>USER_ID</v>
      </c>
      <c r="H205" s="61" t="str">
        <f>VLOOKUP($F205,domain!$B:$D,3,FALSE)</f>
        <v>VARCHAR(32)</v>
      </c>
      <c r="I205" s="60" t="s">
        <v>33</v>
      </c>
      <c r="J205" s="61"/>
      <c r="K205" s="52">
        <v>1</v>
      </c>
      <c r="L205" s="61"/>
      <c r="M205" s="61"/>
      <c r="N205" s="41" t="str">
        <f t="shared" si="5"/>
        <v xml:space="preserve">    USER_ID VARCHAR(32) NOT NULL COMMENT '사용자 ID'</v>
      </c>
      <c r="O205" s="41"/>
    </row>
    <row r="206" spans="1:15" x14ac:dyDescent="0.35">
      <c r="A206" s="51">
        <v>201</v>
      </c>
      <c r="B206" s="52" t="str">
        <f>VLOOKUP($C206,table!$B:$D,3,FALSE)</f>
        <v>사용자</v>
      </c>
      <c r="C206" s="61" t="s">
        <v>30</v>
      </c>
      <c r="D206" s="47" t="str">
        <f>VLOOKUP($C206,table!$B:$D,2,FALSE)</f>
        <v>T_USER_AUTH</v>
      </c>
      <c r="E206" s="87">
        <v>2</v>
      </c>
      <c r="F206" s="78" t="s">
        <v>49</v>
      </c>
      <c r="G206" s="61" t="str">
        <f>VLOOKUP($F206,domain!$B:$D,2,FALSE)</f>
        <v>AUTH_ID</v>
      </c>
      <c r="H206" s="61" t="str">
        <f>VLOOKUP($F206,domain!$B:$D,3,FALSE)</f>
        <v>VARCHAR(32)</v>
      </c>
      <c r="I206" s="60" t="s">
        <v>33</v>
      </c>
      <c r="J206" s="61"/>
      <c r="K206" s="52"/>
      <c r="L206" s="61"/>
      <c r="M206" s="61"/>
      <c r="N206" s="41" t="str">
        <f t="shared" si="5"/>
        <v xml:space="preserve">  , AUTH_ID VARCHAR(32) NOT NULL COMMENT '권한 ID'</v>
      </c>
      <c r="O206" s="41"/>
    </row>
    <row r="207" spans="1:15" x14ac:dyDescent="0.35">
      <c r="A207" s="51">
        <v>202</v>
      </c>
      <c r="B207" s="52" t="str">
        <f>VLOOKUP($C207,table!$B:$D,3,FALSE)</f>
        <v>사용자</v>
      </c>
      <c r="C207" s="61" t="s">
        <v>30</v>
      </c>
      <c r="D207" s="47" t="str">
        <f>VLOOKUP($C207,table!$B:$D,2,FALSE)</f>
        <v>T_USER_AUTH</v>
      </c>
      <c r="E207" s="87">
        <v>3</v>
      </c>
      <c r="F207" s="78" t="s">
        <v>79</v>
      </c>
      <c r="G207" s="61" t="str">
        <f>VLOOKUP($F207,domain!$B:$D,2,FALSE)</f>
        <v>USE_YN</v>
      </c>
      <c r="H207" s="61" t="str">
        <f>VLOOKUP($F207,domain!$B:$D,3,FALSE)</f>
        <v>VARCHAR(1)</v>
      </c>
      <c r="I207" s="60" t="s">
        <v>32</v>
      </c>
      <c r="J207" s="61" t="s">
        <v>159</v>
      </c>
      <c r="K207" s="52"/>
      <c r="L207" s="61"/>
      <c r="M207" s="61"/>
      <c r="N207" s="41" t="str">
        <f t="shared" si="5"/>
        <v xml:space="preserve">  , USE_YN VARCHAR(1) DEFAULT 'N' COMMENT '사용 여부'</v>
      </c>
      <c r="O207" s="41"/>
    </row>
    <row r="208" spans="1:15" x14ac:dyDescent="0.35">
      <c r="A208" s="51">
        <v>203</v>
      </c>
      <c r="B208" s="52" t="str">
        <f>VLOOKUP($C208,table!$B:$D,3,FALSE)</f>
        <v>사용자</v>
      </c>
      <c r="C208" s="61" t="s">
        <v>30</v>
      </c>
      <c r="D208" s="47" t="str">
        <f>VLOOKUP($C208,table!$B:$D,2,FALSE)</f>
        <v>T_USER_AUTH</v>
      </c>
      <c r="E208" s="87">
        <v>4</v>
      </c>
      <c r="F208" s="78" t="s">
        <v>61</v>
      </c>
      <c r="G208" s="61" t="str">
        <f>VLOOKUP($F208,domain!$B:$D,2,FALSE)</f>
        <v>RGST_ID</v>
      </c>
      <c r="H208" s="61" t="str">
        <f>VLOOKUP($F208,domain!$B:$D,3,FALSE)</f>
        <v>VARCHAR(32)</v>
      </c>
      <c r="I208" s="60" t="s">
        <v>33</v>
      </c>
      <c r="J208" s="61"/>
      <c r="K208" s="52"/>
      <c r="L208" s="61"/>
      <c r="M208" s="61"/>
      <c r="N208" s="41" t="str">
        <f t="shared" si="5"/>
        <v xml:space="preserve">  , RGST_ID VARCHAR(32) NOT NULL COMMENT '등록 ID'</v>
      </c>
      <c r="O208" s="41"/>
    </row>
    <row r="209" spans="1:15" x14ac:dyDescent="0.35">
      <c r="A209" s="51">
        <v>204</v>
      </c>
      <c r="B209" s="52" t="str">
        <f>VLOOKUP($C209,table!$B:$D,3,FALSE)</f>
        <v>사용자</v>
      </c>
      <c r="C209" s="61" t="s">
        <v>30</v>
      </c>
      <c r="D209" s="47" t="str">
        <f>VLOOKUP($C209,table!$B:$D,2,FALSE)</f>
        <v>T_USER_AUTH</v>
      </c>
      <c r="E209" s="87">
        <v>5</v>
      </c>
      <c r="F209" s="78" t="s">
        <v>385</v>
      </c>
      <c r="G209" s="61" t="str">
        <f>VLOOKUP($F209,domain!$B:$D,2,FALSE)</f>
        <v>RGST_DT</v>
      </c>
      <c r="H209" s="61" t="str">
        <f>VLOOKUP($F209,domain!$B:$D,3,FALSE)</f>
        <v>TIMESTAMP</v>
      </c>
      <c r="I209" s="60" t="s">
        <v>33</v>
      </c>
      <c r="J209" s="61" t="s">
        <v>161</v>
      </c>
      <c r="K209" s="52"/>
      <c r="L209" s="61"/>
      <c r="M209" s="61"/>
      <c r="N209" s="41" t="str">
        <f t="shared" si="5"/>
        <v xml:space="preserve">  , RGST_DT TIMESTAMP DEFAULT CURRENT_TIMESTAMP NOT NULL COMMENT '등록 일시'</v>
      </c>
      <c r="O209" s="41"/>
    </row>
    <row r="210" spans="1:15" x14ac:dyDescent="0.35">
      <c r="A210" s="51">
        <v>205</v>
      </c>
      <c r="B210" s="52" t="str">
        <f>VLOOKUP($C210,table!$B:$D,3,FALSE)</f>
        <v>사용자</v>
      </c>
      <c r="C210" s="61" t="s">
        <v>30</v>
      </c>
      <c r="D210" s="47" t="str">
        <f>VLOOKUP($C210,table!$B:$D,2,FALSE)</f>
        <v>T_USER_AUTH</v>
      </c>
      <c r="E210" s="87">
        <v>6</v>
      </c>
      <c r="F210" s="78" t="s">
        <v>88</v>
      </c>
      <c r="G210" s="61" t="str">
        <f>VLOOKUP($F210,domain!$B:$D,2,FALSE)</f>
        <v>MODI_ID</v>
      </c>
      <c r="H210" s="61" t="str">
        <f>VLOOKUP($F210,domain!$B:$D,3,FALSE)</f>
        <v>VARCHAR(32)</v>
      </c>
      <c r="I210" s="60" t="s">
        <v>33</v>
      </c>
      <c r="J210" s="61"/>
      <c r="K210" s="52"/>
      <c r="L210" s="61"/>
      <c r="M210" s="61"/>
      <c r="N210" s="41" t="str">
        <f t="shared" si="5"/>
        <v xml:space="preserve">  , MODI_ID VARCHAR(32) NOT NULL COMMENT '수정 ID'</v>
      </c>
      <c r="O210" s="41"/>
    </row>
    <row r="211" spans="1:15" x14ac:dyDescent="0.35">
      <c r="A211" s="51">
        <v>206</v>
      </c>
      <c r="B211" s="52" t="str">
        <f>VLOOKUP($C211,table!$B:$D,3,FALSE)</f>
        <v>사용자</v>
      </c>
      <c r="C211" s="61" t="s">
        <v>30</v>
      </c>
      <c r="D211" s="47" t="str">
        <f>VLOOKUP($C211,table!$B:$D,2,FALSE)</f>
        <v>T_USER_AUTH</v>
      </c>
      <c r="E211" s="87">
        <v>7</v>
      </c>
      <c r="F211" s="78" t="s">
        <v>92</v>
      </c>
      <c r="G211" s="61" t="str">
        <f>VLOOKUP($F211,domain!$B:$D,2,FALSE)</f>
        <v>MODI_DT</v>
      </c>
      <c r="H211" s="61" t="str">
        <f>VLOOKUP($F211,domain!$B:$D,3,FALSE)</f>
        <v>TIMESTAMP</v>
      </c>
      <c r="I211" s="60" t="s">
        <v>33</v>
      </c>
      <c r="J211" s="61" t="s">
        <v>161</v>
      </c>
      <c r="K211" s="52"/>
      <c r="L211" s="61"/>
      <c r="M211" s="61"/>
      <c r="N211" s="41" t="str">
        <f t="shared" si="5"/>
        <v xml:space="preserve">  , MODI_DT TIMESTAMP DEFAULT CURRENT_TIMESTAMP NOT NULL COMMENT '수정 일시'</v>
      </c>
      <c r="O211" s="41"/>
    </row>
    <row r="212" spans="1:15" x14ac:dyDescent="0.35">
      <c r="A212" s="51">
        <v>207</v>
      </c>
      <c r="B212" s="3" t="str">
        <f>VLOOKUP($C212,table!$B:$D,3,FALSE)</f>
        <v>이력</v>
      </c>
      <c r="C212" s="2" t="s">
        <v>27</v>
      </c>
      <c r="D212" s="47" t="str">
        <f>VLOOKUP($C212,table!$B:$D,2,FALSE)</f>
        <v>T_USER_HIST</v>
      </c>
      <c r="E212" s="51">
        <v>1</v>
      </c>
      <c r="F212" s="77" t="s">
        <v>96</v>
      </c>
      <c r="G212" s="2" t="str">
        <f>VLOOKUP($F212,domain!$B:$D,2,FALSE)</f>
        <v>HIST_DT</v>
      </c>
      <c r="H212" s="2" t="str">
        <f>VLOOKUP($F212,domain!$B:$D,3,FALSE)</f>
        <v>TIMESTAMP</v>
      </c>
      <c r="I212" s="51" t="s">
        <v>33</v>
      </c>
      <c r="J212" s="2"/>
      <c r="K212" s="28"/>
      <c r="L212" s="2"/>
      <c r="M212" s="2"/>
      <c r="N212" s="41" t="str">
        <f t="shared" si="5"/>
        <v xml:space="preserve">    HIST_DT TIMESTAMP NOT NULL COMMENT '이력 일시'</v>
      </c>
      <c r="O212" s="41"/>
    </row>
    <row r="213" spans="1:15" x14ac:dyDescent="0.35">
      <c r="A213" s="51">
        <v>208</v>
      </c>
      <c r="B213" s="3" t="str">
        <f>VLOOKUP($C213,table!$B:$D,3,FALSE)</f>
        <v>이력</v>
      </c>
      <c r="C213" s="2" t="s">
        <v>27</v>
      </c>
      <c r="D213" s="47" t="str">
        <f>VLOOKUP($C213,table!$B:$D,2,FALSE)</f>
        <v>T_USER_HIST</v>
      </c>
      <c r="E213" s="51">
        <v>2</v>
      </c>
      <c r="F213" s="77" t="s">
        <v>82</v>
      </c>
      <c r="G213" s="2" t="str">
        <f>VLOOKUP($F213,domain!$B:$D,2,FALSE)</f>
        <v>USER_ID</v>
      </c>
      <c r="H213" s="2" t="str">
        <f>VLOOKUP($F213,domain!$B:$D,3,FALSE)</f>
        <v>VARCHAR(32)</v>
      </c>
      <c r="I213" s="51" t="s">
        <v>33</v>
      </c>
      <c r="J213" s="2"/>
      <c r="K213" s="28"/>
      <c r="L213" s="2"/>
      <c r="M213" s="2"/>
      <c r="N213" s="41" t="str">
        <f t="shared" si="5"/>
        <v xml:space="preserve">  , USER_ID VARCHAR(32) NOT NULL COMMENT '사용자 ID'</v>
      </c>
      <c r="O213" s="41"/>
    </row>
    <row r="214" spans="1:15" x14ac:dyDescent="0.35">
      <c r="A214" s="51">
        <v>209</v>
      </c>
      <c r="B214" s="3" t="str">
        <f>VLOOKUP($C214,table!$B:$D,3,FALSE)</f>
        <v>이력</v>
      </c>
      <c r="C214" s="2" t="s">
        <v>27</v>
      </c>
      <c r="D214" s="47" t="str">
        <f>VLOOKUP($C214,table!$B:$D,2,FALSE)</f>
        <v>T_USER_HIST</v>
      </c>
      <c r="E214" s="51">
        <v>3</v>
      </c>
      <c r="F214" s="77" t="s">
        <v>84</v>
      </c>
      <c r="G214" s="2" t="str">
        <f>VLOOKUP($F214,domain!$B:$D,2,FALSE)</f>
        <v>USER_NM</v>
      </c>
      <c r="H214" s="2" t="str">
        <f>VLOOKUP($F214,domain!$B:$D,3,FALSE)</f>
        <v>VARCHAR(100)</v>
      </c>
      <c r="I214" s="51" t="s">
        <v>32</v>
      </c>
      <c r="J214" s="2"/>
      <c r="K214" s="28"/>
      <c r="L214" s="2"/>
      <c r="M214" s="2"/>
      <c r="N214" s="41" t="str">
        <f t="shared" si="5"/>
        <v xml:space="preserve">  , USER_NM VARCHAR(100) COMMENT '사용자 명'</v>
      </c>
      <c r="O214" s="41"/>
    </row>
    <row r="215" spans="1:15" x14ac:dyDescent="0.35">
      <c r="A215" s="51">
        <v>210</v>
      </c>
      <c r="B215" s="3" t="str">
        <f>VLOOKUP($C215,table!$B:$D,3,FALSE)</f>
        <v>이력</v>
      </c>
      <c r="C215" s="2" t="s">
        <v>27</v>
      </c>
      <c r="D215" s="47" t="str">
        <f>VLOOKUP($C215,table!$B:$D,2,FALSE)</f>
        <v>T_USER_HIST</v>
      </c>
      <c r="E215" s="51">
        <v>4</v>
      </c>
      <c r="F215" s="77" t="s">
        <v>105</v>
      </c>
      <c r="G215" s="2" t="str">
        <f>VLOOKUP($F215,domain!$B:$D,2,FALSE)</f>
        <v>PSTN_CODE</v>
      </c>
      <c r="H215" s="2" t="str">
        <f>VLOOKUP($F215,domain!$B:$D,3,FALSE)</f>
        <v>VARCHAR(16)</v>
      </c>
      <c r="I215" s="51" t="s">
        <v>32</v>
      </c>
      <c r="J215" s="2"/>
      <c r="K215" s="28"/>
      <c r="L215" s="2"/>
      <c r="M215" s="2"/>
      <c r="N215" s="41" t="str">
        <f t="shared" si="5"/>
        <v xml:space="preserve">  , PSTN_CODE VARCHAR(16) COMMENT '직위 코드'</v>
      </c>
      <c r="O215" s="41"/>
    </row>
    <row r="216" spans="1:15" x14ac:dyDescent="0.35">
      <c r="A216" s="51">
        <v>211</v>
      </c>
      <c r="B216" s="3" t="str">
        <f>VLOOKUP($C216,table!$B:$D,3,FALSE)</f>
        <v>이력</v>
      </c>
      <c r="C216" s="2" t="s">
        <v>27</v>
      </c>
      <c r="D216" s="47" t="str">
        <f>VLOOKUP($C216,table!$B:$D,2,FALSE)</f>
        <v>T_USER_HIST</v>
      </c>
      <c r="E216" s="51">
        <v>5</v>
      </c>
      <c r="F216" s="77" t="s">
        <v>103</v>
      </c>
      <c r="G216" s="2" t="str">
        <f>VLOOKUP($F216,domain!$B:$D,2,FALSE)</f>
        <v>PSTN_NM</v>
      </c>
      <c r="H216" s="2" t="str">
        <f>VLOOKUP($F216,domain!$B:$D,3,FALSE)</f>
        <v>VARCHAR(100)</v>
      </c>
      <c r="I216" s="51" t="s">
        <v>32</v>
      </c>
      <c r="J216" s="2"/>
      <c r="K216" s="28"/>
      <c r="L216" s="2"/>
      <c r="M216" s="2"/>
      <c r="N216" s="41" t="str">
        <f t="shared" si="5"/>
        <v xml:space="preserve">  , PSTN_NM VARCHAR(100) COMMENT '직위 명'</v>
      </c>
      <c r="O216" s="41"/>
    </row>
    <row r="217" spans="1:15" x14ac:dyDescent="0.35">
      <c r="A217" s="51">
        <v>212</v>
      </c>
      <c r="B217" s="19" t="str">
        <f>VLOOKUP($C217,table!$B:$D,3,FALSE)</f>
        <v>이력</v>
      </c>
      <c r="C217" s="2" t="s">
        <v>27</v>
      </c>
      <c r="D217" s="47" t="str">
        <f>VLOOKUP($C217,table!$B:$D,2,FALSE)</f>
        <v>T_USER_HIST</v>
      </c>
      <c r="E217" s="51">
        <v>6</v>
      </c>
      <c r="F217" s="77" t="s">
        <v>77</v>
      </c>
      <c r="G217" s="2" t="str">
        <f>VLOOKUP($F217,domain!$B:$D,2,FALSE)</f>
        <v>DEPT_CODE</v>
      </c>
      <c r="H217" s="2" t="str">
        <f>VLOOKUP($F217,domain!$B:$D,3,FALSE)</f>
        <v>VARCHAR(16)</v>
      </c>
      <c r="I217" s="51" t="s">
        <v>32</v>
      </c>
      <c r="J217" s="2"/>
      <c r="K217" s="28"/>
      <c r="L217" s="2"/>
      <c r="M217" s="2"/>
      <c r="N217" s="41" t="str">
        <f t="shared" si="5"/>
        <v xml:space="preserve">  , DEPT_CODE VARCHAR(16) COMMENT '부서 코드'</v>
      </c>
      <c r="O217" s="41"/>
    </row>
    <row r="218" spans="1:15" x14ac:dyDescent="0.35">
      <c r="A218" s="51">
        <v>213</v>
      </c>
      <c r="B218" s="19" t="str">
        <f>VLOOKUP($C218,table!$B:$D,3,FALSE)</f>
        <v>이력</v>
      </c>
      <c r="C218" s="2" t="s">
        <v>27</v>
      </c>
      <c r="D218" s="47" t="str">
        <f>VLOOKUP($C218,table!$B:$D,2,FALSE)</f>
        <v>T_USER_HIST</v>
      </c>
      <c r="E218" s="51">
        <v>7</v>
      </c>
      <c r="F218" s="77" t="s">
        <v>75</v>
      </c>
      <c r="G218" s="2" t="str">
        <f>VLOOKUP($F218,domain!$B:$D,2,FALSE)</f>
        <v>DEPT_NM</v>
      </c>
      <c r="H218" s="2" t="str">
        <f>VLOOKUP($F218,domain!$B:$D,3,FALSE)</f>
        <v>VARCHAR(100)</v>
      </c>
      <c r="I218" s="51" t="s">
        <v>32</v>
      </c>
      <c r="J218" s="2"/>
      <c r="K218" s="28"/>
      <c r="L218" s="2"/>
      <c r="M218" s="2"/>
      <c r="N218" s="41" t="str">
        <f t="shared" si="5"/>
        <v xml:space="preserve">  , DEPT_NM VARCHAR(100) COMMENT '부서 명'</v>
      </c>
      <c r="O218" s="41"/>
    </row>
    <row r="219" spans="1:15" x14ac:dyDescent="0.35">
      <c r="A219" s="51">
        <v>214</v>
      </c>
      <c r="B219" s="3" t="str">
        <f>VLOOKUP($C219,table!$B:$D,3,FALSE)</f>
        <v>이력</v>
      </c>
      <c r="C219" s="2" t="s">
        <v>27</v>
      </c>
      <c r="D219" s="47" t="str">
        <f>VLOOKUP($C219,table!$B:$D,2,FALSE)</f>
        <v>T_USER_HIST</v>
      </c>
      <c r="E219" s="51">
        <v>8</v>
      </c>
      <c r="F219" s="77" t="s">
        <v>73</v>
      </c>
      <c r="G219" s="2" t="str">
        <f>VLOOKUP($F219,domain!$B:$D,2,FALSE)</f>
        <v>HDEPT_CODE</v>
      </c>
      <c r="H219" s="2" t="str">
        <f>VLOOKUP($F219,domain!$B:$D,3,FALSE)</f>
        <v>VARCHAR(16)</v>
      </c>
      <c r="I219" s="51" t="s">
        <v>32</v>
      </c>
      <c r="J219" s="2"/>
      <c r="K219" s="28"/>
      <c r="L219" s="2"/>
      <c r="M219" s="2"/>
      <c r="N219" s="41" t="str">
        <f t="shared" si="5"/>
        <v xml:space="preserve">  , HDEPT_CODE VARCHAR(16) COMMENT '본부 코드'</v>
      </c>
      <c r="O219" s="41"/>
    </row>
    <row r="220" spans="1:15" x14ac:dyDescent="0.35">
      <c r="A220" s="51">
        <v>215</v>
      </c>
      <c r="B220" s="3" t="str">
        <f>VLOOKUP($C220,table!$B:$D,3,FALSE)</f>
        <v>이력</v>
      </c>
      <c r="C220" s="2" t="s">
        <v>27</v>
      </c>
      <c r="D220" s="47" t="str">
        <f>VLOOKUP($C220,table!$B:$D,2,FALSE)</f>
        <v>T_USER_HIST</v>
      </c>
      <c r="E220" s="51">
        <v>9</v>
      </c>
      <c r="F220" s="77" t="s">
        <v>71</v>
      </c>
      <c r="G220" s="2" t="str">
        <f>VLOOKUP($F220,domain!$B:$D,2,FALSE)</f>
        <v>HDEPT_NM</v>
      </c>
      <c r="H220" s="2" t="str">
        <f>VLOOKUP($F220,domain!$B:$D,3,FALSE)</f>
        <v>VARCHAR(100)</v>
      </c>
      <c r="I220" s="51" t="s">
        <v>32</v>
      </c>
      <c r="J220" s="2"/>
      <c r="K220" s="28"/>
      <c r="L220" s="2"/>
      <c r="M220" s="2"/>
      <c r="N220" s="41" t="str">
        <f t="shared" si="5"/>
        <v xml:space="preserve">  , HDEPT_NM VARCHAR(100) COMMENT '본부 명'</v>
      </c>
      <c r="O220" s="41"/>
    </row>
    <row r="221" spans="1:15" x14ac:dyDescent="0.35">
      <c r="A221" s="51">
        <v>216</v>
      </c>
      <c r="B221" s="3" t="str">
        <f>VLOOKUP($C221,table!$B:$D,3,FALSE)</f>
        <v>이력</v>
      </c>
      <c r="C221" s="2" t="s">
        <v>27</v>
      </c>
      <c r="D221" s="47" t="str">
        <f>VLOOKUP($C221,table!$B:$D,2,FALSE)</f>
        <v>T_USER_HIST</v>
      </c>
      <c r="E221" s="51">
        <v>10</v>
      </c>
      <c r="F221" s="77" t="s">
        <v>47</v>
      </c>
      <c r="G221" s="2" t="str">
        <f>VLOOKUP($F221,domain!$B:$D,2,FALSE)</f>
        <v>ADOF_DEPT_CODE</v>
      </c>
      <c r="H221" s="2" t="str">
        <f>VLOOKUP($F221,domain!$B:$D,3,FALSE)</f>
        <v>VARCHAR(16)</v>
      </c>
      <c r="I221" s="51" t="s">
        <v>32</v>
      </c>
      <c r="J221" s="2"/>
      <c r="K221" s="28"/>
      <c r="L221" s="2"/>
      <c r="M221" s="2"/>
      <c r="N221" s="41" t="str">
        <f t="shared" si="5"/>
        <v xml:space="preserve">  , ADOF_DEPT_CODE VARCHAR(16) COMMENT '겸직 부서 코드'</v>
      </c>
      <c r="O221" s="41"/>
    </row>
    <row r="222" spans="1:15" x14ac:dyDescent="0.35">
      <c r="A222" s="51">
        <v>217</v>
      </c>
      <c r="B222" s="3" t="str">
        <f>VLOOKUP($C222,table!$B:$D,3,FALSE)</f>
        <v>이력</v>
      </c>
      <c r="C222" s="2" t="s">
        <v>27</v>
      </c>
      <c r="D222" s="47" t="str">
        <f>VLOOKUP($C222,table!$B:$D,2,FALSE)</f>
        <v>T_USER_HIST</v>
      </c>
      <c r="E222" s="51">
        <v>11</v>
      </c>
      <c r="F222" s="77" t="s">
        <v>45</v>
      </c>
      <c r="G222" s="2" t="str">
        <f>VLOOKUP($F222,domain!$B:$D,2,FALSE)</f>
        <v>ADOF_DEPT_NM</v>
      </c>
      <c r="H222" s="2" t="str">
        <f>VLOOKUP($F222,domain!$B:$D,3,FALSE)</f>
        <v>VARCHAR(100)</v>
      </c>
      <c r="I222" s="51" t="s">
        <v>32</v>
      </c>
      <c r="J222" s="2"/>
      <c r="K222" s="28"/>
      <c r="L222" s="2"/>
      <c r="M222" s="2"/>
      <c r="N222" s="41" t="str">
        <f t="shared" si="5"/>
        <v xml:space="preserve">  , ADOF_DEPT_NM VARCHAR(100) COMMENT '겸직 부서 명'</v>
      </c>
      <c r="O222" s="41"/>
    </row>
    <row r="223" spans="1:15" x14ac:dyDescent="0.35">
      <c r="A223" s="51">
        <v>218</v>
      </c>
      <c r="B223" s="3" t="str">
        <f>VLOOKUP($C223,table!$B:$D,3,FALSE)</f>
        <v>이력</v>
      </c>
      <c r="C223" s="2" t="s">
        <v>27</v>
      </c>
      <c r="D223" s="47" t="str">
        <f>VLOOKUP($C223,table!$B:$D,2,FALSE)</f>
        <v>T_USER_HIST</v>
      </c>
      <c r="E223" s="51">
        <v>12</v>
      </c>
      <c r="F223" s="77" t="s">
        <v>115</v>
      </c>
      <c r="G223" s="2" t="str">
        <f>VLOOKUP($F223,domain!$B:$D,2,FALSE)</f>
        <v>COMPANY_CODE</v>
      </c>
      <c r="H223" s="2" t="str">
        <f>VLOOKUP($F223,domain!$B:$D,3,FALSE)</f>
        <v>VARCHAR(16)</v>
      </c>
      <c r="I223" s="51" t="s">
        <v>32</v>
      </c>
      <c r="J223" s="2"/>
      <c r="K223" s="28"/>
      <c r="L223" s="2"/>
      <c r="M223" s="2"/>
      <c r="N223" s="41" t="str">
        <f t="shared" si="5"/>
        <v xml:space="preserve">  , COMPANY_CODE VARCHAR(16) COMMENT '회사 코드'</v>
      </c>
      <c r="O223" s="41"/>
    </row>
    <row r="224" spans="1:15" x14ac:dyDescent="0.35">
      <c r="A224" s="51">
        <v>219</v>
      </c>
      <c r="B224" s="3" t="str">
        <f>VLOOKUP($C224,table!$B:$D,3,FALSE)</f>
        <v>이력</v>
      </c>
      <c r="C224" s="2" t="s">
        <v>27</v>
      </c>
      <c r="D224" s="47" t="str">
        <f>VLOOKUP($C224,table!$B:$D,2,FALSE)</f>
        <v>T_USER_HIST</v>
      </c>
      <c r="E224" s="51">
        <v>13</v>
      </c>
      <c r="F224" s="77" t="s">
        <v>113</v>
      </c>
      <c r="G224" s="2" t="str">
        <f>VLOOKUP($F224,domain!$B:$D,2,FALSE)</f>
        <v>COMPANY_NM</v>
      </c>
      <c r="H224" s="2" t="str">
        <f>VLOOKUP($F224,domain!$B:$D,3,FALSE)</f>
        <v>VARCHAR(100)</v>
      </c>
      <c r="I224" s="51" t="s">
        <v>32</v>
      </c>
      <c r="J224" s="2"/>
      <c r="K224" s="28"/>
      <c r="L224" s="2"/>
      <c r="M224" s="2"/>
      <c r="N224" s="41" t="str">
        <f t="shared" si="5"/>
        <v xml:space="preserve">  , COMPANY_NM VARCHAR(100) COMMENT '회사 명'</v>
      </c>
      <c r="O224" s="41"/>
    </row>
    <row r="225" spans="1:15" x14ac:dyDescent="0.35">
      <c r="A225" s="51">
        <v>220</v>
      </c>
      <c r="B225" s="19" t="str">
        <f>VLOOKUP($C225,table!$B:$D,3,FALSE)</f>
        <v>이력</v>
      </c>
      <c r="C225" s="2" t="s">
        <v>27</v>
      </c>
      <c r="D225" s="47" t="str">
        <f>VLOOKUP($C225,table!$B:$D,2,FALSE)</f>
        <v>T_USER_HIST</v>
      </c>
      <c r="E225" s="51">
        <v>14</v>
      </c>
      <c r="F225" s="77" t="s">
        <v>155</v>
      </c>
      <c r="G225" s="2" t="str">
        <f>VLOOKUP($F225,domain!$B:$D,2,FALSE)</f>
        <v>DUTY_SE</v>
      </c>
      <c r="H225" s="2" t="str">
        <f>VLOOKUP($F225,domain!$B:$D,3,FALSE)</f>
        <v>VARCHAR(32)</v>
      </c>
      <c r="I225" s="51" t="s">
        <v>32</v>
      </c>
      <c r="J225" s="2"/>
      <c r="K225" s="28"/>
      <c r="L225" s="2"/>
      <c r="M225" s="2"/>
      <c r="N225" s="41" t="str">
        <f t="shared" si="5"/>
        <v xml:space="preserve">  , DUTY_SE VARCHAR(32) COMMENT '직책 구분'</v>
      </c>
      <c r="O225" s="41"/>
    </row>
    <row r="226" spans="1:15" x14ac:dyDescent="0.35">
      <c r="A226" s="51">
        <v>221</v>
      </c>
      <c r="B226" s="19" t="str">
        <f>VLOOKUP($C226,table!$B:$D,3,FALSE)</f>
        <v>이력</v>
      </c>
      <c r="C226" s="2" t="s">
        <v>27</v>
      </c>
      <c r="D226" s="47" t="str">
        <f>VLOOKUP($C226,table!$B:$D,2,FALSE)</f>
        <v>T_USER_HIST</v>
      </c>
      <c r="E226" s="51">
        <v>15</v>
      </c>
      <c r="F226" s="77" t="s">
        <v>157</v>
      </c>
      <c r="G226" s="2" t="str">
        <f>VLOOKUP($F226,domain!$B:$D,2,FALSE)</f>
        <v>LAST_LOG_DT</v>
      </c>
      <c r="H226" s="2" t="str">
        <f>VLOOKUP($F226,domain!$B:$D,3,FALSE)</f>
        <v>TIMESTAMP</v>
      </c>
      <c r="I226" s="51" t="s">
        <v>32</v>
      </c>
      <c r="J226" s="2"/>
      <c r="K226" s="28"/>
      <c r="L226" s="2"/>
      <c r="M226" s="2"/>
      <c r="N226" s="41" t="str">
        <f t="shared" si="5"/>
        <v xml:space="preserve">  , LAST_LOG_DT TIMESTAMP COMMENT '마지막 로그 일시'</v>
      </c>
      <c r="O226" s="41"/>
    </row>
    <row r="227" spans="1:15" x14ac:dyDescent="0.35">
      <c r="A227" s="51">
        <v>222</v>
      </c>
      <c r="B227" s="3" t="str">
        <f>VLOOKUP($C227,table!$B:$D,3,FALSE)</f>
        <v>이력</v>
      </c>
      <c r="C227" s="2" t="s">
        <v>27</v>
      </c>
      <c r="D227" s="47" t="str">
        <f>VLOOKUP($C227,table!$B:$D,2,FALSE)</f>
        <v>T_USER_HIST</v>
      </c>
      <c r="E227" s="51">
        <v>16</v>
      </c>
      <c r="F227" s="77" t="s">
        <v>94</v>
      </c>
      <c r="G227" s="2" t="str">
        <f>VLOOKUP($F227,domain!$B:$D,2,FALSE)</f>
        <v>START_DT</v>
      </c>
      <c r="H227" s="2" t="str">
        <f>VLOOKUP($F227,domain!$B:$D,3,FALSE)</f>
        <v>TIMESTAMP</v>
      </c>
      <c r="I227" s="51" t="s">
        <v>32</v>
      </c>
      <c r="J227" s="2"/>
      <c r="K227" s="28"/>
      <c r="L227" s="2"/>
      <c r="M227" s="2"/>
      <c r="N227" s="41" t="str">
        <f t="shared" si="5"/>
        <v xml:space="preserve">  , START_DT TIMESTAMP COMMENT '시작 일시'</v>
      </c>
      <c r="O227" s="41"/>
    </row>
    <row r="228" spans="1:15" x14ac:dyDescent="0.35">
      <c r="A228" s="51">
        <v>223</v>
      </c>
      <c r="B228" s="3" t="str">
        <f>VLOOKUP($C228,table!$B:$D,3,FALSE)</f>
        <v>이력</v>
      </c>
      <c r="C228" s="2" t="s">
        <v>27</v>
      </c>
      <c r="D228" s="47" t="str">
        <f>VLOOKUP($C228,table!$B:$D,2,FALSE)</f>
        <v>T_USER_HIST</v>
      </c>
      <c r="E228" s="51">
        <v>17</v>
      </c>
      <c r="F228" s="77" t="s">
        <v>101</v>
      </c>
      <c r="G228" s="2" t="str">
        <f>VLOOKUP($F228,domain!$B:$D,2,FALSE)</f>
        <v>END_DT</v>
      </c>
      <c r="H228" s="2" t="str">
        <f>VLOOKUP($F228,domain!$B:$D,3,FALSE)</f>
        <v>TIMESTAMP</v>
      </c>
      <c r="I228" s="51" t="s">
        <v>32</v>
      </c>
      <c r="J228" s="2"/>
      <c r="K228" s="28"/>
      <c r="L228" s="2"/>
      <c r="M228" s="2"/>
      <c r="N228" s="41" t="str">
        <f t="shared" si="5"/>
        <v xml:space="preserve">  , END_DT TIMESTAMP COMMENT '종료 일시'</v>
      </c>
      <c r="O228" s="41"/>
    </row>
    <row r="229" spans="1:15" x14ac:dyDescent="0.35">
      <c r="A229" s="51">
        <v>224</v>
      </c>
      <c r="B229" s="3" t="str">
        <f>VLOOKUP($C229,table!$B:$D,3,FALSE)</f>
        <v>이력</v>
      </c>
      <c r="C229" s="2" t="s">
        <v>27</v>
      </c>
      <c r="D229" s="47" t="str">
        <f>VLOOKUP($C229,table!$B:$D,2,FALSE)</f>
        <v>T_USER_HIST</v>
      </c>
      <c r="E229" s="51">
        <v>18</v>
      </c>
      <c r="F229" s="77" t="s">
        <v>457</v>
      </c>
      <c r="G229" s="2" t="str">
        <f>VLOOKUP($F229,domain!$B:$D,2,FALSE)</f>
        <v>FILE_URL</v>
      </c>
      <c r="H229" s="2" t="str">
        <f>VLOOKUP($F229,domain!$B:$D,3,FALSE)</f>
        <v>VARCHAR(256)</v>
      </c>
      <c r="I229" s="51" t="s">
        <v>32</v>
      </c>
      <c r="J229" s="2"/>
      <c r="K229" s="28"/>
      <c r="L229" s="2"/>
      <c r="M229" s="2"/>
      <c r="N229" s="41" t="str">
        <f t="shared" si="5"/>
        <v xml:space="preserve">  , FILE_URL VARCHAR(256) COMMENT '파일 URL'</v>
      </c>
      <c r="O229" s="41"/>
    </row>
    <row r="230" spans="1:15" x14ac:dyDescent="0.35">
      <c r="A230" s="51">
        <v>225</v>
      </c>
      <c r="B230" s="3" t="str">
        <f>VLOOKUP($C230,table!$B:$D,3,FALSE)</f>
        <v>이력</v>
      </c>
      <c r="C230" s="2" t="s">
        <v>27</v>
      </c>
      <c r="D230" s="47" t="str">
        <f>VLOOKUP($C230,table!$B:$D,2,FALSE)</f>
        <v>T_USER_HIST</v>
      </c>
      <c r="E230" s="51">
        <v>19</v>
      </c>
      <c r="F230" s="77" t="s">
        <v>409</v>
      </c>
      <c r="G230" s="2" t="str">
        <f>VLOOKUP($F230,domain!$B:$D,2,FALSE)</f>
        <v>MGR_AUTH_ID</v>
      </c>
      <c r="H230" s="2" t="str">
        <f>VLOOKUP($F230,domain!$B:$D,3,FALSE)</f>
        <v>VARCHAR(32)</v>
      </c>
      <c r="I230" s="51" t="s">
        <v>32</v>
      </c>
      <c r="J230" s="2"/>
      <c r="K230" s="28"/>
      <c r="L230" s="2"/>
      <c r="M230" s="2"/>
      <c r="N230" s="41" t="str">
        <f t="shared" si="5"/>
        <v xml:space="preserve">  , MGR_AUTH_ID VARCHAR(32) COMMENT '관리자 권한 ID'</v>
      </c>
      <c r="O230" s="41"/>
    </row>
    <row r="231" spans="1:15" x14ac:dyDescent="0.35">
      <c r="A231" s="51">
        <v>226</v>
      </c>
      <c r="B231" s="3" t="str">
        <f>VLOOKUP($C231,table!$B:$D,3,FALSE)</f>
        <v>이력</v>
      </c>
      <c r="C231" s="2" t="s">
        <v>27</v>
      </c>
      <c r="D231" s="47" t="str">
        <f>VLOOKUP($C231,table!$B:$D,2,FALSE)</f>
        <v>T_USER_HIST</v>
      </c>
      <c r="E231" s="51">
        <v>20</v>
      </c>
      <c r="F231" s="77" t="s">
        <v>411</v>
      </c>
      <c r="G231" s="2" t="str">
        <f>VLOOKUP($F231,domain!$B:$D,2,FALSE)</f>
        <v>MGR_AUTH_CL</v>
      </c>
      <c r="H231" s="2" t="str">
        <f>VLOOKUP($F231,domain!$B:$D,3,FALSE)</f>
        <v>VARCHAR(32)</v>
      </c>
      <c r="I231" s="51" t="s">
        <v>32</v>
      </c>
      <c r="J231" s="2"/>
      <c r="K231" s="28"/>
      <c r="L231" s="2"/>
      <c r="M231" s="2"/>
      <c r="N231" s="41" t="str">
        <f t="shared" si="5"/>
        <v xml:space="preserve">  , MGR_AUTH_CL VARCHAR(32) COMMENT '관리자 권한 분류'</v>
      </c>
      <c r="O231" s="41"/>
    </row>
    <row r="232" spans="1:15" x14ac:dyDescent="0.35">
      <c r="A232" s="51">
        <v>227</v>
      </c>
      <c r="B232" s="3" t="str">
        <f>VLOOKUP($C232,table!$B:$D,3,FALSE)</f>
        <v>이력</v>
      </c>
      <c r="C232" s="2" t="s">
        <v>27</v>
      </c>
      <c r="D232" s="47" t="str">
        <f>VLOOKUP($C232,table!$B:$D,2,FALSE)</f>
        <v>T_USER_HIST</v>
      </c>
      <c r="E232" s="51">
        <v>21</v>
      </c>
      <c r="F232" s="77" t="s">
        <v>410</v>
      </c>
      <c r="G232" s="2" t="str">
        <f>VLOOKUP($F232,domain!$B:$D,2,FALSE)</f>
        <v>MGR_AUTH_NM</v>
      </c>
      <c r="H232" s="2" t="str">
        <f>VLOOKUP($F232,domain!$B:$D,3,FALSE)</f>
        <v>VARCHAR(100)</v>
      </c>
      <c r="I232" s="51" t="s">
        <v>32</v>
      </c>
      <c r="J232" s="2"/>
      <c r="K232" s="28"/>
      <c r="L232" s="2"/>
      <c r="M232" s="2"/>
      <c r="N232" s="41" t="str">
        <f t="shared" si="5"/>
        <v xml:space="preserve">  , MGR_AUTH_NM VARCHAR(100) COMMENT '관리자 권한 명'</v>
      </c>
      <c r="O232" s="41"/>
    </row>
    <row r="233" spans="1:15" x14ac:dyDescent="0.35">
      <c r="A233" s="51">
        <v>228</v>
      </c>
      <c r="B233" s="3" t="str">
        <f>VLOOKUP($C233,table!$B:$D,3,FALSE)</f>
        <v>이력</v>
      </c>
      <c r="C233" s="2" t="s">
        <v>27</v>
      </c>
      <c r="D233" s="47" t="str">
        <f>VLOOKUP($C233,table!$B:$D,2,FALSE)</f>
        <v>T_USER_HIST</v>
      </c>
      <c r="E233" s="51">
        <v>22</v>
      </c>
      <c r="F233" s="77" t="s">
        <v>695</v>
      </c>
      <c r="G233" s="2" t="str">
        <f>VLOOKUP($F233,domain!$B:$D,2,FALSE)</f>
        <v>MGR_AUTH_USE_YN</v>
      </c>
      <c r="H233" s="2" t="str">
        <f>VLOOKUP($F233,domain!$B:$D,3,FALSE)</f>
        <v>VARCHAR(1)</v>
      </c>
      <c r="I233" s="51" t="s">
        <v>32</v>
      </c>
      <c r="J233" s="2"/>
      <c r="K233" s="28"/>
      <c r="L233" s="2"/>
      <c r="M233" s="2"/>
      <c r="N233" s="41" t="str">
        <f t="shared" si="5"/>
        <v xml:space="preserve">  , MGR_AUTH_USE_YN VARCHAR(1) COMMENT '관리자 권한 사용 여부'</v>
      </c>
      <c r="O233" s="41"/>
    </row>
    <row r="234" spans="1:15" x14ac:dyDescent="0.35">
      <c r="A234" s="51">
        <v>229</v>
      </c>
      <c r="B234" s="3" t="str">
        <f>VLOOKUP($C234,table!$B:$D,3,FALSE)</f>
        <v>이력</v>
      </c>
      <c r="C234" s="2" t="s">
        <v>27</v>
      </c>
      <c r="D234" s="47" t="str">
        <f>VLOOKUP($C234,table!$B:$D,2,FALSE)</f>
        <v>T_USER_HIST</v>
      </c>
      <c r="E234" s="51">
        <v>23</v>
      </c>
      <c r="F234" s="77" t="s">
        <v>434</v>
      </c>
      <c r="G234" s="2" t="str">
        <f>VLOOKUP($F234,domain!$B:$D,2,FALSE)</f>
        <v>USER_AUTH_ID</v>
      </c>
      <c r="H234" s="2" t="str">
        <f>VLOOKUP($F234,domain!$B:$D,3,FALSE)</f>
        <v>VARCHAR(32)</v>
      </c>
      <c r="I234" s="51" t="s">
        <v>32</v>
      </c>
      <c r="J234" s="2"/>
      <c r="K234" s="28"/>
      <c r="L234" s="2"/>
      <c r="M234" s="2"/>
      <c r="N234" s="41" t="str">
        <f t="shared" si="5"/>
        <v xml:space="preserve">  , USER_AUTH_ID VARCHAR(32) COMMENT '사용자 권한 ID'</v>
      </c>
      <c r="O234" s="41"/>
    </row>
    <row r="235" spans="1:15" x14ac:dyDescent="0.35">
      <c r="A235" s="51">
        <v>230</v>
      </c>
      <c r="B235" s="3" t="str">
        <f>VLOOKUP($C235,table!$B:$D,3,FALSE)</f>
        <v>이력</v>
      </c>
      <c r="C235" s="2" t="s">
        <v>27</v>
      </c>
      <c r="D235" s="47" t="str">
        <f>VLOOKUP($C235,table!$B:$D,2,FALSE)</f>
        <v>T_USER_HIST</v>
      </c>
      <c r="E235" s="51">
        <v>24</v>
      </c>
      <c r="F235" s="77" t="s">
        <v>436</v>
      </c>
      <c r="G235" s="2" t="str">
        <f>VLOOKUP($F235,domain!$B:$D,2,FALSE)</f>
        <v>USER_AUTH_CL</v>
      </c>
      <c r="H235" s="2" t="str">
        <f>VLOOKUP($F235,domain!$B:$D,3,FALSE)</f>
        <v>VARCHAR(32)</v>
      </c>
      <c r="I235" s="51" t="s">
        <v>32</v>
      </c>
      <c r="J235" s="2"/>
      <c r="K235" s="28"/>
      <c r="L235" s="2"/>
      <c r="M235" s="2"/>
      <c r="N235" s="41" t="str">
        <f t="shared" si="5"/>
        <v xml:space="preserve">  , USER_AUTH_CL VARCHAR(32) COMMENT '사용자 권한 분류'</v>
      </c>
      <c r="O235" s="41"/>
    </row>
    <row r="236" spans="1:15" x14ac:dyDescent="0.35">
      <c r="A236" s="51">
        <v>231</v>
      </c>
      <c r="B236" s="3" t="str">
        <f>VLOOKUP($C236,table!$B:$D,3,FALSE)</f>
        <v>이력</v>
      </c>
      <c r="C236" s="2" t="s">
        <v>27</v>
      </c>
      <c r="D236" s="47" t="str">
        <f>VLOOKUP($C236,table!$B:$D,2,FALSE)</f>
        <v>T_USER_HIST</v>
      </c>
      <c r="E236" s="51">
        <v>25</v>
      </c>
      <c r="F236" s="77" t="s">
        <v>435</v>
      </c>
      <c r="G236" s="2" t="str">
        <f>VLOOKUP($F236,domain!$B:$D,2,FALSE)</f>
        <v>USER_AUTH_NM</v>
      </c>
      <c r="H236" s="2" t="str">
        <f>VLOOKUP($F236,domain!$B:$D,3,FALSE)</f>
        <v>VARCHAR(100)</v>
      </c>
      <c r="I236" s="51" t="s">
        <v>32</v>
      </c>
      <c r="J236" s="2"/>
      <c r="K236" s="28"/>
      <c r="L236" s="2"/>
      <c r="M236" s="2"/>
      <c r="N236" s="41" t="str">
        <f t="shared" si="5"/>
        <v xml:space="preserve">  , USER_AUTH_NM VARCHAR(100) COMMENT '사용자 권한 명'</v>
      </c>
      <c r="O236" s="41"/>
    </row>
    <row r="237" spans="1:15" x14ac:dyDescent="0.35">
      <c r="A237" s="51">
        <v>232</v>
      </c>
      <c r="B237" s="3" t="str">
        <f>VLOOKUP($C237,table!$B:$D,3,FALSE)</f>
        <v>이력</v>
      </c>
      <c r="C237" s="2" t="s">
        <v>27</v>
      </c>
      <c r="D237" s="47" t="str">
        <f>VLOOKUP($C237,table!$B:$D,2,FALSE)</f>
        <v>T_USER_HIST</v>
      </c>
      <c r="E237" s="51">
        <v>26</v>
      </c>
      <c r="F237" s="77" t="s">
        <v>696</v>
      </c>
      <c r="G237" s="2" t="str">
        <f>VLOOKUP($F237,domain!$B:$D,2,FALSE)</f>
        <v>USER_AUTH_USE_YN</v>
      </c>
      <c r="H237" s="2" t="str">
        <f>VLOOKUP($F237,domain!$B:$D,3,FALSE)</f>
        <v>VARCHAR(1)</v>
      </c>
      <c r="I237" s="51" t="s">
        <v>32</v>
      </c>
      <c r="J237" s="2"/>
      <c r="K237" s="28"/>
      <c r="L237" s="2"/>
      <c r="M237" s="2"/>
      <c r="N237" s="41" t="str">
        <f t="shared" si="5"/>
        <v xml:space="preserve">  , USER_AUTH_USE_YN VARCHAR(1) COMMENT '사용자 권한 사용 여부'</v>
      </c>
      <c r="O237" s="41"/>
    </row>
    <row r="238" spans="1:15" x14ac:dyDescent="0.35">
      <c r="A238" s="51">
        <v>233</v>
      </c>
      <c r="B238" s="3" t="str">
        <f>VLOOKUP($C238,table!$B:$D,3,FALSE)</f>
        <v>이력</v>
      </c>
      <c r="C238" s="2" t="s">
        <v>27</v>
      </c>
      <c r="D238" s="47" t="str">
        <f>VLOOKUP($C238,table!$B:$D,2,FALSE)</f>
        <v>T_USER_HIST</v>
      </c>
      <c r="E238" s="51">
        <v>27</v>
      </c>
      <c r="F238" s="77" t="s">
        <v>412</v>
      </c>
      <c r="G238" s="2" t="str">
        <f>VLOOKUP($F238,domain!$B:$D,2,FALSE)</f>
        <v>MGR_SYS_ENV</v>
      </c>
      <c r="H238" s="2" t="str">
        <f>VLOOKUP($F238,domain!$B:$D,3,FALSE)</f>
        <v>JSON</v>
      </c>
      <c r="I238" s="51" t="s">
        <v>32</v>
      </c>
      <c r="J238" s="2"/>
      <c r="K238" s="28"/>
      <c r="L238" s="2"/>
      <c r="M238" s="2"/>
      <c r="N238" s="41" t="str">
        <f t="shared" si="5"/>
        <v xml:space="preserve">  , MGR_SYS_ENV JSON COMMENT '관리자 시스템 환경'</v>
      </c>
      <c r="O238" s="41"/>
    </row>
    <row r="239" spans="1:15" x14ac:dyDescent="0.35">
      <c r="A239" s="51">
        <v>234</v>
      </c>
      <c r="B239" s="23" t="str">
        <f>VLOOKUP($C239,table!$B:$D,3,FALSE)</f>
        <v>이력</v>
      </c>
      <c r="C239" s="2" t="s">
        <v>27</v>
      </c>
      <c r="D239" s="47" t="str">
        <f>VLOOKUP($C239,table!$B:$D,2,FALSE)</f>
        <v>T_USER_HIST</v>
      </c>
      <c r="E239" s="51">
        <v>28</v>
      </c>
      <c r="F239" s="77" t="s">
        <v>440</v>
      </c>
      <c r="G239" s="2" t="str">
        <f>VLOOKUP($F239,domain!$B:$D,2,FALSE)</f>
        <v>USER_SYS_HOME</v>
      </c>
      <c r="H239" s="2" t="str">
        <f>VLOOKUP($F239,domain!$B:$D,3,FALSE)</f>
        <v>VARCHAR(32)</v>
      </c>
      <c r="I239" s="51" t="s">
        <v>32</v>
      </c>
      <c r="J239" s="2"/>
      <c r="K239" s="28"/>
      <c r="L239" s="2"/>
      <c r="M239" s="2"/>
      <c r="N239" s="41" t="str">
        <f t="shared" si="5"/>
        <v xml:space="preserve">  , USER_SYS_HOME VARCHAR(32) COMMENT '사용자 시스템 홈'</v>
      </c>
      <c r="O239" s="41"/>
    </row>
    <row r="240" spans="1:15" x14ac:dyDescent="0.35">
      <c r="A240" s="51">
        <v>235</v>
      </c>
      <c r="B240" s="23" t="str">
        <f>VLOOKUP($C240,table!$B:$D,3,FALSE)</f>
        <v>이력</v>
      </c>
      <c r="C240" s="2" t="s">
        <v>27</v>
      </c>
      <c r="D240" s="47" t="str">
        <f>VLOOKUP($C240,table!$B:$D,2,FALSE)</f>
        <v>T_USER_HIST</v>
      </c>
      <c r="E240" s="51">
        <v>29</v>
      </c>
      <c r="F240" s="77" t="s">
        <v>458</v>
      </c>
      <c r="G240" s="2" t="str">
        <f>VLOOKUP($F240,domain!$B:$D,2,FALSE)</f>
        <v>USER_SYS_ENV</v>
      </c>
      <c r="H240" s="2" t="str">
        <f>VLOOKUP($F240,domain!$B:$D,3,FALSE)</f>
        <v>JSON</v>
      </c>
      <c r="I240" s="51" t="s">
        <v>32</v>
      </c>
      <c r="J240" s="30"/>
      <c r="K240" s="28"/>
      <c r="L240" s="2"/>
      <c r="M240" s="2"/>
      <c r="N240" s="41" t="str">
        <f t="shared" si="5"/>
        <v xml:space="preserve">  , USER_SYS_ENV JSON COMMENT '사용자 시스템 환경'</v>
      </c>
      <c r="O240" s="41"/>
    </row>
    <row r="241" spans="1:15" x14ac:dyDescent="0.35">
      <c r="A241" s="51">
        <v>236</v>
      </c>
      <c r="B241" s="23" t="str">
        <f>VLOOKUP($C241,table!$B:$D,3,FALSE)</f>
        <v>이력</v>
      </c>
      <c r="C241" s="2" t="s">
        <v>27</v>
      </c>
      <c r="D241" s="47" t="str">
        <f>VLOOKUP($C241,table!$B:$D,2,FALSE)</f>
        <v>T_USER_HIST</v>
      </c>
      <c r="E241" s="51">
        <v>30</v>
      </c>
      <c r="F241" s="77" t="s">
        <v>446</v>
      </c>
      <c r="G241" s="2" t="str">
        <f>VLOOKUP($F241,domain!$B:$D,2,FALSE)</f>
        <v>BF_DEPT_CODE</v>
      </c>
      <c r="H241" s="2" t="str">
        <f>VLOOKUP($F241,domain!$B:$D,3,FALSE)</f>
        <v>VARCHAR(16)</v>
      </c>
      <c r="I241" s="51" t="s">
        <v>32</v>
      </c>
      <c r="J241" s="2"/>
      <c r="K241" s="28"/>
      <c r="L241" s="2"/>
      <c r="M241" s="2"/>
      <c r="N241" s="41" t="str">
        <f t="shared" si="5"/>
        <v xml:space="preserve">  , BF_DEPT_CODE VARCHAR(16) COMMENT '이전 부서 코드'</v>
      </c>
      <c r="O241" s="41"/>
    </row>
    <row r="242" spans="1:15" x14ac:dyDescent="0.35">
      <c r="A242" s="51">
        <v>237</v>
      </c>
      <c r="B242" s="3" t="str">
        <f>VLOOKUP($C242,table!$B:$D,3,FALSE)</f>
        <v>이력</v>
      </c>
      <c r="C242" s="2" t="s">
        <v>27</v>
      </c>
      <c r="D242" s="47" t="str">
        <f>VLOOKUP($C242,table!$B:$D,2,FALSE)</f>
        <v>T_USER_HIST</v>
      </c>
      <c r="E242" s="51">
        <v>31</v>
      </c>
      <c r="F242" s="77" t="s">
        <v>431</v>
      </c>
      <c r="G242" s="2" t="str">
        <f>VLOOKUP($F242,domain!$B:$D,2,FALSE)</f>
        <v>DEPT_UPDT_DT</v>
      </c>
      <c r="H242" s="2" t="str">
        <f>VLOOKUP($F242,domain!$B:$D,3,FALSE)</f>
        <v>TIMESTAMP</v>
      </c>
      <c r="I242" s="51" t="s">
        <v>32</v>
      </c>
      <c r="J242" s="2"/>
      <c r="K242" s="28"/>
      <c r="L242" s="2"/>
      <c r="M242" s="2"/>
      <c r="N242" s="41" t="str">
        <f t="shared" si="5"/>
        <v xml:space="preserve">  , DEPT_UPDT_DT TIMESTAMP COMMENT '부서 변경 일시'</v>
      </c>
      <c r="O242" s="41"/>
    </row>
    <row r="243" spans="1:15" x14ac:dyDescent="0.35">
      <c r="A243" s="51">
        <v>238</v>
      </c>
      <c r="B243" s="3" t="str">
        <f>VLOOKUP($C243,table!$B:$D,3,FALSE)</f>
        <v>이력</v>
      </c>
      <c r="C243" s="2" t="s">
        <v>27</v>
      </c>
      <c r="D243" s="47" t="str">
        <f>VLOOKUP($C243,table!$B:$D,2,FALSE)</f>
        <v>T_USER_HIST</v>
      </c>
      <c r="E243" s="51">
        <v>32</v>
      </c>
      <c r="F243" s="77" t="s">
        <v>79</v>
      </c>
      <c r="G243" s="2" t="str">
        <f>VLOOKUP($F243,domain!$B:$D,2,FALSE)</f>
        <v>USE_YN</v>
      </c>
      <c r="H243" s="2" t="str">
        <f>VLOOKUP($F243,domain!$B:$D,3,FALSE)</f>
        <v>VARCHAR(1)</v>
      </c>
      <c r="I243" s="51" t="s">
        <v>32</v>
      </c>
      <c r="J243" s="2"/>
      <c r="K243" s="28"/>
      <c r="L243" s="2"/>
      <c r="M243" s="2"/>
      <c r="N243" s="41" t="str">
        <f t="shared" si="5"/>
        <v xml:space="preserve">  , USE_YN VARCHAR(1) COMMENT '사용 여부'</v>
      </c>
      <c r="O243" s="41"/>
    </row>
    <row r="244" spans="1:15" x14ac:dyDescent="0.35">
      <c r="A244" s="51">
        <v>239</v>
      </c>
      <c r="B244" s="3" t="str">
        <f>VLOOKUP($C244,table!$B:$D,3,FALSE)</f>
        <v>이력</v>
      </c>
      <c r="C244" s="2" t="s">
        <v>27</v>
      </c>
      <c r="D244" s="47" t="str">
        <f>VLOOKUP($C244,table!$B:$D,2,FALSE)</f>
        <v>T_USER_HIST</v>
      </c>
      <c r="E244" s="51">
        <v>33</v>
      </c>
      <c r="F244" s="77" t="s">
        <v>90</v>
      </c>
      <c r="G244" s="2" t="str">
        <f>VLOOKUP($F244,domain!$B:$D,2,FALSE)</f>
        <v>MODI_SE</v>
      </c>
      <c r="H244" s="2" t="str">
        <f>VLOOKUP($F244,domain!$B:$D,3,FALSE)</f>
        <v>VARCHAR(32)</v>
      </c>
      <c r="I244" s="51" t="s">
        <v>32</v>
      </c>
      <c r="J244" s="2"/>
      <c r="K244" s="28"/>
      <c r="L244" s="2"/>
      <c r="M244" s="2"/>
      <c r="N244" s="41" t="str">
        <f t="shared" si="5"/>
        <v xml:space="preserve">  , MODI_SE VARCHAR(32) COMMENT '수정 구분'</v>
      </c>
      <c r="O244" s="41"/>
    </row>
    <row r="245" spans="1:15" x14ac:dyDescent="0.35">
      <c r="A245" s="51">
        <v>240</v>
      </c>
      <c r="B245" s="3" t="str">
        <f>VLOOKUP($C245,table!$B:$D,3,FALSE)</f>
        <v>이력</v>
      </c>
      <c r="C245" s="2" t="s">
        <v>27</v>
      </c>
      <c r="D245" s="47" t="str">
        <f>VLOOKUP($C245,table!$B:$D,2,FALSE)</f>
        <v>T_USER_HIST</v>
      </c>
      <c r="E245" s="51">
        <v>34</v>
      </c>
      <c r="F245" s="77" t="s">
        <v>61</v>
      </c>
      <c r="G245" s="2" t="str">
        <f>VLOOKUP($F245,domain!$B:$D,2,FALSE)</f>
        <v>RGST_ID</v>
      </c>
      <c r="H245" s="2" t="str">
        <f>VLOOKUP($F245,domain!$B:$D,3,FALSE)</f>
        <v>VARCHAR(32)</v>
      </c>
      <c r="I245" s="51" t="s">
        <v>32</v>
      </c>
      <c r="J245" s="2"/>
      <c r="K245" s="28"/>
      <c r="L245" s="2"/>
      <c r="M245" s="2"/>
      <c r="N245" s="41" t="str">
        <f t="shared" si="5"/>
        <v xml:space="preserve">  , RGST_ID VARCHAR(32) COMMENT '등록 ID'</v>
      </c>
      <c r="O245" s="41"/>
    </row>
    <row r="246" spans="1:15" x14ac:dyDescent="0.35">
      <c r="A246" s="51">
        <v>241</v>
      </c>
      <c r="B246" s="3" t="str">
        <f>VLOOKUP($C246,table!$B:$D,3,FALSE)</f>
        <v>이력</v>
      </c>
      <c r="C246" s="2" t="s">
        <v>27</v>
      </c>
      <c r="D246" s="47" t="str">
        <f>VLOOKUP($C246,table!$B:$D,2,FALSE)</f>
        <v>T_USER_HIST</v>
      </c>
      <c r="E246" s="51">
        <v>35</v>
      </c>
      <c r="F246" s="77" t="s">
        <v>385</v>
      </c>
      <c r="G246" s="2" t="str">
        <f>VLOOKUP($F246,domain!$B:$D,2,FALSE)</f>
        <v>RGST_DT</v>
      </c>
      <c r="H246" s="2" t="str">
        <f>VLOOKUP($F246,domain!$B:$D,3,FALSE)</f>
        <v>TIMESTAMP</v>
      </c>
      <c r="I246" s="51" t="s">
        <v>32</v>
      </c>
      <c r="J246" s="2"/>
      <c r="K246" s="28"/>
      <c r="L246" s="2"/>
      <c r="M246" s="2"/>
      <c r="N246" s="41" t="str">
        <f t="shared" si="5"/>
        <v xml:space="preserve">  , RGST_DT TIMESTAMP COMMENT '등록 일시'</v>
      </c>
      <c r="O246" s="41"/>
    </row>
    <row r="247" spans="1:15" x14ac:dyDescent="0.35">
      <c r="A247" s="51">
        <v>242</v>
      </c>
      <c r="B247" s="31" t="str">
        <f>VLOOKUP($C247,table!$B:$D,3,FALSE)</f>
        <v>이력</v>
      </c>
      <c r="C247" s="2" t="s">
        <v>27</v>
      </c>
      <c r="D247" s="47" t="str">
        <f>VLOOKUP($C247,table!$B:$D,2,FALSE)</f>
        <v>T_USER_HIST</v>
      </c>
      <c r="E247" s="51">
        <v>36</v>
      </c>
      <c r="F247" s="77" t="s">
        <v>88</v>
      </c>
      <c r="G247" s="2" t="str">
        <f>VLOOKUP($F247,domain!$B:$D,2,FALSE)</f>
        <v>MODI_ID</v>
      </c>
      <c r="H247" s="2" t="str">
        <f>VLOOKUP($F247,domain!$B:$D,3,FALSE)</f>
        <v>VARCHAR(32)</v>
      </c>
      <c r="I247" s="51" t="s">
        <v>32</v>
      </c>
      <c r="J247" s="2"/>
      <c r="K247" s="31"/>
      <c r="L247" s="2"/>
      <c r="M247" s="2"/>
      <c r="N247" s="41" t="str">
        <f t="shared" si="5"/>
        <v xml:space="preserve">  , MODI_ID VARCHAR(32) COMMENT '수정 ID'</v>
      </c>
      <c r="O247" s="41"/>
    </row>
    <row r="248" spans="1:15" x14ac:dyDescent="0.35">
      <c r="A248" s="51">
        <v>243</v>
      </c>
      <c r="B248" s="31" t="str">
        <f>VLOOKUP($C248,table!$B:$D,3,FALSE)</f>
        <v>이력</v>
      </c>
      <c r="C248" s="2" t="s">
        <v>27</v>
      </c>
      <c r="D248" s="47" t="str">
        <f>VLOOKUP($C248,table!$B:$D,2,FALSE)</f>
        <v>T_USER_HIST</v>
      </c>
      <c r="E248" s="51">
        <v>37</v>
      </c>
      <c r="F248" s="77" t="s">
        <v>92</v>
      </c>
      <c r="G248" s="2" t="str">
        <f>VLOOKUP($F248,domain!$B:$D,2,FALSE)</f>
        <v>MODI_DT</v>
      </c>
      <c r="H248" s="2" t="str">
        <f>VLOOKUP($F248,domain!$B:$D,3,FALSE)</f>
        <v>TIMESTAMP</v>
      </c>
      <c r="I248" s="51" t="s">
        <v>32</v>
      </c>
      <c r="J248" s="2"/>
      <c r="K248" s="31"/>
      <c r="L248" s="2"/>
      <c r="M248" s="2"/>
      <c r="N248" s="41" t="str">
        <f t="shared" si="5"/>
        <v xml:space="preserve">  , MODI_DT TIMESTAMP COMMENT '수정 일시'</v>
      </c>
      <c r="O248" s="41"/>
    </row>
    <row r="249" spans="1:15" x14ac:dyDescent="0.35">
      <c r="A249" s="51">
        <v>244</v>
      </c>
      <c r="B249" s="52" t="str">
        <f>VLOOKUP($C249,table!$B:$D,3,FALSE)</f>
        <v>사용자</v>
      </c>
      <c r="C249" s="61" t="s">
        <v>119</v>
      </c>
      <c r="D249" s="47" t="str">
        <f>VLOOKUP($C249,table!$B:$D,2,FALSE)</f>
        <v>T_USER_SYS_AUTH</v>
      </c>
      <c r="E249" s="87">
        <v>1</v>
      </c>
      <c r="F249" s="78" t="s">
        <v>49</v>
      </c>
      <c r="G249" s="61" t="str">
        <f>VLOOKUP($F249,domain!$B:$D,2,FALSE)</f>
        <v>AUTH_ID</v>
      </c>
      <c r="H249" s="61" t="str">
        <f>VLOOKUP($F249,domain!$B:$D,3,FALSE)</f>
        <v>VARCHAR(32)</v>
      </c>
      <c r="I249" s="60" t="s">
        <v>33</v>
      </c>
      <c r="J249" s="61"/>
      <c r="K249" s="52">
        <v>1</v>
      </c>
      <c r="L249" s="61"/>
      <c r="M249" s="61"/>
      <c r="N249" s="41" t="str">
        <f t="shared" si="5"/>
        <v xml:space="preserve">    AUTH_ID VARCHAR(32) NOT NULL COMMENT '권한 ID'</v>
      </c>
      <c r="O249" s="41"/>
    </row>
    <row r="250" spans="1:15" x14ac:dyDescent="0.35">
      <c r="A250" s="51">
        <v>245</v>
      </c>
      <c r="B250" s="52" t="str">
        <f>VLOOKUP($C250,table!$B:$D,3,FALSE)</f>
        <v>사용자</v>
      </c>
      <c r="C250" s="61" t="s">
        <v>119</v>
      </c>
      <c r="D250" s="47" t="str">
        <f>VLOOKUP($C250,table!$B:$D,2,FALSE)</f>
        <v>T_USER_SYS_AUTH</v>
      </c>
      <c r="E250" s="87">
        <v>2</v>
      </c>
      <c r="F250" s="78" t="s">
        <v>359</v>
      </c>
      <c r="G250" s="61" t="str">
        <f>VLOOKUP($F250,domain!$B:$D,2,FALSE)</f>
        <v>AUTH_CL</v>
      </c>
      <c r="H250" s="61" t="str">
        <f>VLOOKUP($F250,domain!$B:$D,3,FALSE)</f>
        <v>VARCHAR(32)</v>
      </c>
      <c r="I250" s="60" t="s">
        <v>32</v>
      </c>
      <c r="J250" s="61"/>
      <c r="K250" s="52"/>
      <c r="L250" s="61" t="s">
        <v>363</v>
      </c>
      <c r="M250" s="61"/>
      <c r="N250" s="41" t="str">
        <f t="shared" si="5"/>
        <v xml:space="preserve">  , AUTH_CL VARCHAR(32) COMMENT '권한 분류 CODE GROUP_ID: USER_AUTH_CL'</v>
      </c>
      <c r="O250" s="41"/>
    </row>
    <row r="251" spans="1:15" x14ac:dyDescent="0.35">
      <c r="A251" s="51">
        <v>246</v>
      </c>
      <c r="B251" s="52" t="str">
        <f>VLOOKUP($C251,table!$B:$D,3,FALSE)</f>
        <v>사용자</v>
      </c>
      <c r="C251" s="61" t="s">
        <v>119</v>
      </c>
      <c r="D251" s="47" t="str">
        <f>VLOOKUP($C251,table!$B:$D,2,FALSE)</f>
        <v>T_USER_SYS_AUTH</v>
      </c>
      <c r="E251" s="87">
        <v>3</v>
      </c>
      <c r="F251" s="78" t="s">
        <v>52</v>
      </c>
      <c r="G251" s="61" t="str">
        <f>VLOOKUP($F251,domain!$B:$D,2,FALSE)</f>
        <v>AUTH_NM</v>
      </c>
      <c r="H251" s="61" t="str">
        <f>VLOOKUP($F251,domain!$B:$D,3,FALSE)</f>
        <v>VARCHAR(100)</v>
      </c>
      <c r="I251" s="60" t="s">
        <v>32</v>
      </c>
      <c r="J251" s="61"/>
      <c r="K251" s="52"/>
      <c r="L251" s="61"/>
      <c r="M251" s="61"/>
      <c r="N251" s="41" t="str">
        <f t="shared" si="5"/>
        <v xml:space="preserve">  , AUTH_NM VARCHAR(100) COMMENT '권한 명'</v>
      </c>
      <c r="O251" s="41"/>
    </row>
    <row r="252" spans="1:15" x14ac:dyDescent="0.35">
      <c r="A252" s="51">
        <v>247</v>
      </c>
      <c r="B252" s="52" t="str">
        <f>VLOOKUP($C252,table!$B:$D,3,FALSE)</f>
        <v>사용자</v>
      </c>
      <c r="C252" s="61" t="s">
        <v>119</v>
      </c>
      <c r="D252" s="47" t="str">
        <f>VLOOKUP($C252,table!$B:$D,2,FALSE)</f>
        <v>T_USER_SYS_AUTH</v>
      </c>
      <c r="E252" s="87">
        <v>4</v>
      </c>
      <c r="F252" s="78" t="s">
        <v>54</v>
      </c>
      <c r="G252" s="61" t="str">
        <f>VLOOKUP($F252,domain!$B:$D,2,FALSE)</f>
        <v>AUTH_DSC</v>
      </c>
      <c r="H252" s="61" t="str">
        <f>VLOOKUP($F252,domain!$B:$D,3,FALSE)</f>
        <v>VARCHAR(1000)</v>
      </c>
      <c r="I252" s="60" t="s">
        <v>32</v>
      </c>
      <c r="J252" s="61"/>
      <c r="K252" s="52"/>
      <c r="L252" s="61"/>
      <c r="M252" s="61"/>
      <c r="N252" s="41" t="str">
        <f t="shared" si="5"/>
        <v xml:space="preserve">  , AUTH_DSC VARCHAR(1000) COMMENT '권한 설명'</v>
      </c>
      <c r="O252" s="41"/>
    </row>
    <row r="253" spans="1:15" x14ac:dyDescent="0.35">
      <c r="A253" s="51">
        <v>248</v>
      </c>
      <c r="B253" s="52" t="str">
        <f>VLOOKUP($C253,table!$B:$D,3,FALSE)</f>
        <v>사용자</v>
      </c>
      <c r="C253" s="61" t="s">
        <v>119</v>
      </c>
      <c r="D253" s="47" t="str">
        <f>VLOOKUP($C253,table!$B:$D,2,FALSE)</f>
        <v>T_USER_SYS_AUTH</v>
      </c>
      <c r="E253" s="87">
        <v>5</v>
      </c>
      <c r="F253" s="78" t="s">
        <v>79</v>
      </c>
      <c r="G253" s="61" t="str">
        <f>VLOOKUP($F253,domain!$B:$D,2,FALSE)</f>
        <v>USE_YN</v>
      </c>
      <c r="H253" s="61" t="str">
        <f>VLOOKUP($F253,domain!$B:$D,3,FALSE)</f>
        <v>VARCHAR(1)</v>
      </c>
      <c r="I253" s="60" t="s">
        <v>32</v>
      </c>
      <c r="J253" s="61" t="s">
        <v>159</v>
      </c>
      <c r="K253" s="52"/>
      <c r="L253" s="61"/>
      <c r="M253" s="61"/>
      <c r="N253" s="41" t="str">
        <f t="shared" si="5"/>
        <v xml:space="preserve">  , USE_YN VARCHAR(1) DEFAULT 'N' COMMENT '사용 여부'</v>
      </c>
      <c r="O253" s="41"/>
    </row>
    <row r="254" spans="1:15" x14ac:dyDescent="0.35">
      <c r="A254" s="51">
        <v>249</v>
      </c>
      <c r="B254" s="52" t="str">
        <f>VLOOKUP($C254,table!$B:$D,3,FALSE)</f>
        <v>사용자</v>
      </c>
      <c r="C254" s="61" t="s">
        <v>119</v>
      </c>
      <c r="D254" s="47" t="str">
        <f>VLOOKUP($C254,table!$B:$D,2,FALSE)</f>
        <v>T_USER_SYS_AUTH</v>
      </c>
      <c r="E254" s="87">
        <v>6</v>
      </c>
      <c r="F254" s="78" t="s">
        <v>61</v>
      </c>
      <c r="G254" s="61" t="str">
        <f>VLOOKUP($F254,domain!$B:$D,2,FALSE)</f>
        <v>RGST_ID</v>
      </c>
      <c r="H254" s="61" t="str">
        <f>VLOOKUP($F254,domain!$B:$D,3,FALSE)</f>
        <v>VARCHAR(32)</v>
      </c>
      <c r="I254" s="60" t="s">
        <v>33</v>
      </c>
      <c r="J254" s="61"/>
      <c r="K254" s="52"/>
      <c r="L254" s="61"/>
      <c r="M254" s="61"/>
      <c r="N254" s="41" t="str">
        <f t="shared" si="5"/>
        <v xml:space="preserve">  , RGST_ID VARCHAR(32) NOT NULL COMMENT '등록 ID'</v>
      </c>
      <c r="O254" s="41"/>
    </row>
    <row r="255" spans="1:15" x14ac:dyDescent="0.35">
      <c r="A255" s="51">
        <v>250</v>
      </c>
      <c r="B255" s="52" t="str">
        <f>VLOOKUP($C255,table!$B:$D,3,FALSE)</f>
        <v>사용자</v>
      </c>
      <c r="C255" s="61" t="s">
        <v>119</v>
      </c>
      <c r="D255" s="47" t="str">
        <f>VLOOKUP($C255,table!$B:$D,2,FALSE)</f>
        <v>T_USER_SYS_AUTH</v>
      </c>
      <c r="E255" s="87">
        <v>7</v>
      </c>
      <c r="F255" s="78" t="s">
        <v>385</v>
      </c>
      <c r="G255" s="61" t="str">
        <f>VLOOKUP($F255,domain!$B:$D,2,FALSE)</f>
        <v>RGST_DT</v>
      </c>
      <c r="H255" s="61" t="str">
        <f>VLOOKUP($F255,domain!$B:$D,3,FALSE)</f>
        <v>TIMESTAMP</v>
      </c>
      <c r="I255" s="60" t="s">
        <v>33</v>
      </c>
      <c r="J255" s="61" t="s">
        <v>161</v>
      </c>
      <c r="K255" s="52"/>
      <c r="L255" s="61"/>
      <c r="M255" s="61"/>
      <c r="N255" s="41" t="str">
        <f t="shared" si="5"/>
        <v xml:space="preserve">  , RGST_DT TIMESTAMP DEFAULT CURRENT_TIMESTAMP NOT NULL COMMENT '등록 일시'</v>
      </c>
      <c r="O255" s="41"/>
    </row>
    <row r="256" spans="1:15" x14ac:dyDescent="0.35">
      <c r="A256" s="51">
        <v>251</v>
      </c>
      <c r="B256" s="52" t="str">
        <f>VLOOKUP($C256,table!$B:$D,3,FALSE)</f>
        <v>사용자</v>
      </c>
      <c r="C256" s="61" t="s">
        <v>119</v>
      </c>
      <c r="D256" s="47" t="str">
        <f>VLOOKUP($C256,table!$B:$D,2,FALSE)</f>
        <v>T_USER_SYS_AUTH</v>
      </c>
      <c r="E256" s="87">
        <v>8</v>
      </c>
      <c r="F256" s="78" t="s">
        <v>88</v>
      </c>
      <c r="G256" s="61" t="str">
        <f>VLOOKUP($F256,domain!$B:$D,2,FALSE)</f>
        <v>MODI_ID</v>
      </c>
      <c r="H256" s="61" t="str">
        <f>VLOOKUP($F256,domain!$B:$D,3,FALSE)</f>
        <v>VARCHAR(32)</v>
      </c>
      <c r="I256" s="60" t="s">
        <v>33</v>
      </c>
      <c r="J256" s="61"/>
      <c r="K256" s="52"/>
      <c r="L256" s="61"/>
      <c r="M256" s="61"/>
      <c r="N256" s="41" t="str">
        <f t="shared" si="5"/>
        <v xml:space="preserve">  , MODI_ID VARCHAR(32) NOT NULL COMMENT '수정 ID'</v>
      </c>
      <c r="O256" s="41"/>
    </row>
    <row r="257" spans="1:15" x14ac:dyDescent="0.35">
      <c r="A257" s="51">
        <v>252</v>
      </c>
      <c r="B257" s="52" t="str">
        <f>VLOOKUP($C257,table!$B:$D,3,FALSE)</f>
        <v>사용자</v>
      </c>
      <c r="C257" s="61" t="s">
        <v>119</v>
      </c>
      <c r="D257" s="47" t="str">
        <f>VLOOKUP($C257,table!$B:$D,2,FALSE)</f>
        <v>T_USER_SYS_AUTH</v>
      </c>
      <c r="E257" s="87">
        <v>9</v>
      </c>
      <c r="F257" s="78" t="s">
        <v>92</v>
      </c>
      <c r="G257" s="61" t="str">
        <f>VLOOKUP($F257,domain!$B:$D,2,FALSE)</f>
        <v>MODI_DT</v>
      </c>
      <c r="H257" s="61" t="str">
        <f>VLOOKUP($F257,domain!$B:$D,3,FALSE)</f>
        <v>TIMESTAMP</v>
      </c>
      <c r="I257" s="60" t="s">
        <v>33</v>
      </c>
      <c r="J257" s="61" t="s">
        <v>161</v>
      </c>
      <c r="K257" s="52"/>
      <c r="L257" s="61"/>
      <c r="M257" s="61"/>
      <c r="N257" s="41" t="str">
        <f t="shared" si="5"/>
        <v xml:space="preserve">  , MODI_DT TIMESTAMP DEFAULT CURRENT_TIMESTAMP NOT NULL COMMENT '수정 일시'</v>
      </c>
      <c r="O257" s="41"/>
    </row>
    <row r="258" spans="1:15" x14ac:dyDescent="0.35">
      <c r="A258" s="51">
        <v>253</v>
      </c>
      <c r="B258" s="31" t="str">
        <f>VLOOKUP($C258,table!$B:$D,3,FALSE)</f>
        <v>공통</v>
      </c>
      <c r="C258" s="2" t="s">
        <v>472</v>
      </c>
      <c r="D258" s="47" t="str">
        <f>VLOOKUP($C258,table!$B:$D,2,FALSE)</f>
        <v>T_USER_TEST</v>
      </c>
      <c r="E258" s="51">
        <v>1</v>
      </c>
      <c r="F258" s="77" t="s">
        <v>473</v>
      </c>
      <c r="G258" s="2" t="str">
        <f>VLOOKUP($F258,domain!$B:$D,2,FALSE)</f>
        <v>USER_ID</v>
      </c>
      <c r="H258" s="2" t="str">
        <f>VLOOKUP($F258,domain!$B:$D,3,FALSE)</f>
        <v>VARCHAR(32)</v>
      </c>
      <c r="I258" s="51" t="s">
        <v>33</v>
      </c>
      <c r="J258" s="2"/>
      <c r="K258" s="31">
        <v>1</v>
      </c>
      <c r="L258" s="2"/>
      <c r="M258" s="2"/>
      <c r="N258" s="41" t="str">
        <f t="shared" si="5"/>
        <v xml:space="preserve">    USER_ID VARCHAR(32) NOT NULL COMMENT '사용자 ID'</v>
      </c>
      <c r="O258" s="41"/>
    </row>
    <row r="259" spans="1:15" x14ac:dyDescent="0.35">
      <c r="A259" s="51">
        <v>254</v>
      </c>
      <c r="B259" s="31" t="str">
        <f>VLOOKUP($C259,table!$B:$D,3,FALSE)</f>
        <v>공통</v>
      </c>
      <c r="C259" s="2" t="s">
        <v>472</v>
      </c>
      <c r="D259" s="47" t="str">
        <f>VLOOKUP($C259,table!$B:$D,2,FALSE)</f>
        <v>T_USER_TEST</v>
      </c>
      <c r="E259" s="51">
        <v>2</v>
      </c>
      <c r="F259" s="77" t="s">
        <v>474</v>
      </c>
      <c r="G259" s="2" t="str">
        <f>VLOOKUP($F259,domain!$B:$D,2,FALSE)</f>
        <v>USER_NM</v>
      </c>
      <c r="H259" s="2" t="str">
        <f>VLOOKUP($F259,domain!$B:$D,3,FALSE)</f>
        <v>VARCHAR(100)</v>
      </c>
      <c r="I259" s="51" t="s">
        <v>32</v>
      </c>
      <c r="J259" s="2"/>
      <c r="K259" s="31"/>
      <c r="L259" s="2"/>
      <c r="M259" s="2"/>
      <c r="N259" s="41" t="str">
        <f t="shared" si="5"/>
        <v xml:space="preserve">  , USER_NM VARCHAR(100) COMMENT '사용자 명'</v>
      </c>
      <c r="O259" s="41"/>
    </row>
    <row r="260" spans="1:15" x14ac:dyDescent="0.35">
      <c r="A260" s="51">
        <v>255</v>
      </c>
      <c r="B260" s="31" t="str">
        <f>VLOOKUP($C260,table!$B:$D,3,FALSE)</f>
        <v>공통</v>
      </c>
      <c r="C260" s="2" t="s">
        <v>472</v>
      </c>
      <c r="D260" s="47" t="str">
        <f>VLOOKUP($C260,table!$B:$D,2,FALSE)</f>
        <v>T_USER_TEST</v>
      </c>
      <c r="E260" s="51">
        <v>3</v>
      </c>
      <c r="F260" s="77" t="s">
        <v>475</v>
      </c>
      <c r="G260" s="2" t="str">
        <f>VLOOKUP($F260,domain!$B:$D,2,FALSE)</f>
        <v>RGST_ID</v>
      </c>
      <c r="H260" s="2" t="str">
        <f>VLOOKUP($F260,domain!$B:$D,3,FALSE)</f>
        <v>VARCHAR(32)</v>
      </c>
      <c r="I260" s="51" t="s">
        <v>32</v>
      </c>
      <c r="J260" s="2"/>
      <c r="K260" s="31"/>
      <c r="L260" s="2"/>
      <c r="M260" s="2"/>
      <c r="N260" s="41" t="str">
        <f t="shared" si="5"/>
        <v xml:space="preserve">  , RGST_ID VARCHAR(32) COMMENT '등록 ID'</v>
      </c>
      <c r="O260" s="41"/>
    </row>
    <row r="261" spans="1:15" x14ac:dyDescent="0.35">
      <c r="A261" s="51">
        <v>256</v>
      </c>
      <c r="B261" s="31" t="str">
        <f>VLOOKUP($C261,table!$B:$D,3,FALSE)</f>
        <v>공통</v>
      </c>
      <c r="C261" s="2" t="s">
        <v>472</v>
      </c>
      <c r="D261" s="47" t="str">
        <f>VLOOKUP($C261,table!$B:$D,2,FALSE)</f>
        <v>T_USER_TEST</v>
      </c>
      <c r="E261" s="51">
        <v>4</v>
      </c>
      <c r="F261" s="77" t="s">
        <v>476</v>
      </c>
      <c r="G261" s="2" t="str">
        <f>VLOOKUP($F261,domain!$B:$D,2,FALSE)</f>
        <v>RGST_DT</v>
      </c>
      <c r="H261" s="2" t="str">
        <f>VLOOKUP($F261,domain!$B:$D,3,FALSE)</f>
        <v>TIMESTAMP</v>
      </c>
      <c r="I261" s="51" t="s">
        <v>32</v>
      </c>
      <c r="J261" s="2"/>
      <c r="K261" s="31"/>
      <c r="L261" s="2"/>
      <c r="M261" s="2"/>
      <c r="N261" s="41" t="str">
        <f t="shared" si="5"/>
        <v xml:space="preserve">  , RGST_DT TIMESTAMP COMMENT '등록 일시'</v>
      </c>
      <c r="O261" s="41"/>
    </row>
    <row r="262" spans="1:15" s="41" customFormat="1" x14ac:dyDescent="0.35">
      <c r="A262" s="51">
        <v>257</v>
      </c>
      <c r="B262" s="52" t="str">
        <f>VLOOKUP($C262,table!$B:$D,3,FALSE)</f>
        <v>로그</v>
      </c>
      <c r="C262" s="61" t="s">
        <v>743</v>
      </c>
      <c r="D262" s="47" t="str">
        <f>VLOOKUP($C262,table!$B:$D,2,FALSE)</f>
        <v>T_LOG_RQST_MGR_SYS</v>
      </c>
      <c r="E262" s="87">
        <v>1</v>
      </c>
      <c r="F262" s="78" t="s">
        <v>744</v>
      </c>
      <c r="G262" s="61" t="str">
        <f>VLOOKUP($F262,domain!$B:$D,2,FALSE)</f>
        <v>LOG_DT</v>
      </c>
      <c r="H262" s="61" t="str">
        <f>VLOOKUP($F262,domain!$B:$D,3,FALSE)</f>
        <v>TIMESTAMP</v>
      </c>
      <c r="I262" s="60" t="s">
        <v>33</v>
      </c>
      <c r="J262" s="61"/>
      <c r="K262" s="52"/>
      <c r="L262" s="61"/>
      <c r="M262" s="61"/>
      <c r="N262" s="41" t="str">
        <f t="shared" si="5"/>
        <v xml:space="preserve">    LOG_DT TIMESTAMP NOT NULL COMMENT '로그 일시'</v>
      </c>
    </row>
    <row r="263" spans="1:15" s="41" customFormat="1" x14ac:dyDescent="0.35">
      <c r="A263" s="51">
        <v>258</v>
      </c>
      <c r="B263" s="52" t="str">
        <f>VLOOKUP($C263,table!$B:$D,3,FALSE)</f>
        <v>로그</v>
      </c>
      <c r="C263" s="61" t="s">
        <v>743</v>
      </c>
      <c r="D263" s="47" t="str">
        <f>VLOOKUP($C263,table!$B:$D,2,FALSE)</f>
        <v>T_LOG_RQST_MGR_SYS</v>
      </c>
      <c r="E263" s="87">
        <v>2</v>
      </c>
      <c r="F263" s="78" t="s">
        <v>82</v>
      </c>
      <c r="G263" s="61" t="str">
        <f>VLOOKUP($F263,domain!$B:$D,2,FALSE)</f>
        <v>USER_ID</v>
      </c>
      <c r="H263" s="61" t="str">
        <f>VLOOKUP($F263,domain!$B:$D,3,FALSE)</f>
        <v>VARCHAR(32)</v>
      </c>
      <c r="I263" s="60" t="s">
        <v>33</v>
      </c>
      <c r="J263" s="61"/>
      <c r="K263" s="52"/>
      <c r="L263" s="61"/>
      <c r="M263" s="61"/>
      <c r="N263" s="41" t="str">
        <f t="shared" ref="N263:N326" si="6">IF(E263=1,"    ","  , ")&amp;G263&amp;" "&amp;H263&amp;IF(J263="",""," "&amp;J263)&amp;IF(I263="N"," NOT NULL","")&amp;" COMMENT '"&amp;F263&amp;IF(L263="",""," "&amp;L263)&amp;"'"</f>
        <v xml:space="preserve">  , USER_ID VARCHAR(32) NOT NULL COMMENT '사용자 ID'</v>
      </c>
    </row>
    <row r="264" spans="1:15" s="41" customFormat="1" x14ac:dyDescent="0.35">
      <c r="A264" s="51">
        <v>259</v>
      </c>
      <c r="B264" s="52" t="str">
        <f>VLOOKUP($C264,table!$B:$D,3,FALSE)</f>
        <v>로그</v>
      </c>
      <c r="C264" s="61" t="s">
        <v>743</v>
      </c>
      <c r="D264" s="47" t="str">
        <f>VLOOKUP($C264,table!$B:$D,2,FALSE)</f>
        <v>T_LOG_RQST_MGR_SYS</v>
      </c>
      <c r="E264" s="87">
        <v>3</v>
      </c>
      <c r="F264" s="78" t="s">
        <v>84</v>
      </c>
      <c r="G264" s="61" t="str">
        <f>VLOOKUP($F264,domain!$B:$D,2,FALSE)</f>
        <v>USER_NM</v>
      </c>
      <c r="H264" s="61" t="str">
        <f>VLOOKUP($F264,domain!$B:$D,3,FALSE)</f>
        <v>VARCHAR(100)</v>
      </c>
      <c r="I264" s="60" t="s">
        <v>32</v>
      </c>
      <c r="J264" s="61"/>
      <c r="K264" s="52"/>
      <c r="L264" s="61"/>
      <c r="M264" s="61"/>
      <c r="N264" s="41" t="str">
        <f t="shared" si="6"/>
        <v xml:space="preserve">  , USER_NM VARCHAR(100) COMMENT '사용자 명'</v>
      </c>
    </row>
    <row r="265" spans="1:15" s="41" customFormat="1" x14ac:dyDescent="0.35">
      <c r="A265" s="51">
        <v>260</v>
      </c>
      <c r="B265" s="52" t="str">
        <f>VLOOKUP($C265,table!$B:$D,3,FALSE)</f>
        <v>로그</v>
      </c>
      <c r="C265" s="61" t="s">
        <v>743</v>
      </c>
      <c r="D265" s="47" t="str">
        <f>VLOOKUP($C265,table!$B:$D,2,FALSE)</f>
        <v>T_LOG_RQST_MGR_SYS</v>
      </c>
      <c r="E265" s="87">
        <v>4</v>
      </c>
      <c r="F265" s="78" t="s">
        <v>105</v>
      </c>
      <c r="G265" s="61" t="str">
        <f>VLOOKUP($F265,domain!$B:$D,2,FALSE)</f>
        <v>PSTN_CODE</v>
      </c>
      <c r="H265" s="61" t="str">
        <f>VLOOKUP($F265,domain!$B:$D,3,FALSE)</f>
        <v>VARCHAR(16)</v>
      </c>
      <c r="I265" s="60" t="s">
        <v>32</v>
      </c>
      <c r="J265" s="61"/>
      <c r="K265" s="52"/>
      <c r="L265" s="61"/>
      <c r="M265" s="61"/>
      <c r="N265" s="41" t="str">
        <f t="shared" si="6"/>
        <v xml:space="preserve">  , PSTN_CODE VARCHAR(16) COMMENT '직위 코드'</v>
      </c>
    </row>
    <row r="266" spans="1:15" s="41" customFormat="1" x14ac:dyDescent="0.35">
      <c r="A266" s="51">
        <v>261</v>
      </c>
      <c r="B266" s="52" t="str">
        <f>VLOOKUP($C266,table!$B:$D,3,FALSE)</f>
        <v>로그</v>
      </c>
      <c r="C266" s="61" t="s">
        <v>743</v>
      </c>
      <c r="D266" s="47" t="str">
        <f>VLOOKUP($C266,table!$B:$D,2,FALSE)</f>
        <v>T_LOG_RQST_MGR_SYS</v>
      </c>
      <c r="E266" s="87">
        <v>5</v>
      </c>
      <c r="F266" s="78" t="s">
        <v>103</v>
      </c>
      <c r="G266" s="61" t="str">
        <f>VLOOKUP($F266,domain!$B:$D,2,FALSE)</f>
        <v>PSTN_NM</v>
      </c>
      <c r="H266" s="61" t="str">
        <f>VLOOKUP($F266,domain!$B:$D,3,FALSE)</f>
        <v>VARCHAR(100)</v>
      </c>
      <c r="I266" s="60" t="s">
        <v>32</v>
      </c>
      <c r="J266" s="61"/>
      <c r="K266" s="52"/>
      <c r="L266" s="61"/>
      <c r="M266" s="61"/>
      <c r="N266" s="41" t="str">
        <f t="shared" si="6"/>
        <v xml:space="preserve">  , PSTN_NM VARCHAR(100) COMMENT '직위 명'</v>
      </c>
    </row>
    <row r="267" spans="1:15" s="41" customFormat="1" x14ac:dyDescent="0.35">
      <c r="A267" s="51">
        <v>262</v>
      </c>
      <c r="B267" s="52" t="str">
        <f>VLOOKUP($C267,table!$B:$D,3,FALSE)</f>
        <v>로그</v>
      </c>
      <c r="C267" s="61" t="s">
        <v>743</v>
      </c>
      <c r="D267" s="47" t="str">
        <f>VLOOKUP($C267,table!$B:$D,2,FALSE)</f>
        <v>T_LOG_RQST_MGR_SYS</v>
      </c>
      <c r="E267" s="87">
        <v>6</v>
      </c>
      <c r="F267" s="78" t="s">
        <v>77</v>
      </c>
      <c r="G267" s="61" t="str">
        <f>VLOOKUP($F267,domain!$B:$D,2,FALSE)</f>
        <v>DEPT_CODE</v>
      </c>
      <c r="H267" s="61" t="str">
        <f>VLOOKUP($F267,domain!$B:$D,3,FALSE)</f>
        <v>VARCHAR(16)</v>
      </c>
      <c r="I267" s="60" t="s">
        <v>32</v>
      </c>
      <c r="J267" s="61"/>
      <c r="K267" s="52"/>
      <c r="L267" s="61"/>
      <c r="M267" s="61"/>
      <c r="N267" s="41" t="str">
        <f t="shared" si="6"/>
        <v xml:space="preserve">  , DEPT_CODE VARCHAR(16) COMMENT '부서 코드'</v>
      </c>
    </row>
    <row r="268" spans="1:15" s="41" customFormat="1" x14ac:dyDescent="0.35">
      <c r="A268" s="51">
        <v>263</v>
      </c>
      <c r="B268" s="52" t="str">
        <f>VLOOKUP($C268,table!$B:$D,3,FALSE)</f>
        <v>로그</v>
      </c>
      <c r="C268" s="61" t="s">
        <v>743</v>
      </c>
      <c r="D268" s="47" t="str">
        <f>VLOOKUP($C268,table!$B:$D,2,FALSE)</f>
        <v>T_LOG_RQST_MGR_SYS</v>
      </c>
      <c r="E268" s="87">
        <v>7</v>
      </c>
      <c r="F268" s="78" t="s">
        <v>75</v>
      </c>
      <c r="G268" s="61" t="str">
        <f>VLOOKUP($F268,domain!$B:$D,2,FALSE)</f>
        <v>DEPT_NM</v>
      </c>
      <c r="H268" s="61" t="str">
        <f>VLOOKUP($F268,domain!$B:$D,3,FALSE)</f>
        <v>VARCHAR(100)</v>
      </c>
      <c r="I268" s="60" t="s">
        <v>32</v>
      </c>
      <c r="J268" s="61"/>
      <c r="K268" s="52"/>
      <c r="L268" s="61"/>
      <c r="M268" s="61"/>
      <c r="N268" s="41" t="str">
        <f t="shared" si="6"/>
        <v xml:space="preserve">  , DEPT_NM VARCHAR(100) COMMENT '부서 명'</v>
      </c>
    </row>
    <row r="269" spans="1:15" s="41" customFormat="1" x14ac:dyDescent="0.35">
      <c r="A269" s="51">
        <v>264</v>
      </c>
      <c r="B269" s="52" t="str">
        <f>VLOOKUP($C269,table!$B:$D,3,FALSE)</f>
        <v>로그</v>
      </c>
      <c r="C269" s="61" t="s">
        <v>743</v>
      </c>
      <c r="D269" s="47" t="str">
        <f>VLOOKUP($C269,table!$B:$D,2,FALSE)</f>
        <v>T_LOG_RQST_MGR_SYS</v>
      </c>
      <c r="E269" s="87">
        <v>8</v>
      </c>
      <c r="F269" s="78" t="s">
        <v>49</v>
      </c>
      <c r="G269" s="61" t="str">
        <f>VLOOKUP($F269,domain!$B:$D,2,FALSE)</f>
        <v>AUTH_ID</v>
      </c>
      <c r="H269" s="61" t="str">
        <f>VLOOKUP($F269,domain!$B:$D,3,FALSE)</f>
        <v>VARCHAR(32)</v>
      </c>
      <c r="I269" s="60" t="s">
        <v>32</v>
      </c>
      <c r="J269" s="61"/>
      <c r="K269" s="52"/>
      <c r="L269" s="61"/>
      <c r="M269" s="61"/>
      <c r="N269" s="41" t="str">
        <f t="shared" si="6"/>
        <v xml:space="preserve">  , AUTH_ID VARCHAR(32) COMMENT '권한 ID'</v>
      </c>
    </row>
    <row r="270" spans="1:15" s="41" customFormat="1" x14ac:dyDescent="0.35">
      <c r="A270" s="51">
        <v>265</v>
      </c>
      <c r="B270" s="52" t="str">
        <f>VLOOKUP($C270,table!$B:$D,3,FALSE)</f>
        <v>로그</v>
      </c>
      <c r="C270" s="61" t="s">
        <v>743</v>
      </c>
      <c r="D270" s="47" t="str">
        <f>VLOOKUP($C270,table!$B:$D,2,FALSE)</f>
        <v>T_LOG_RQST_MGR_SYS</v>
      </c>
      <c r="E270" s="87">
        <v>9</v>
      </c>
      <c r="F270" s="78" t="s">
        <v>52</v>
      </c>
      <c r="G270" s="61" t="str">
        <f>VLOOKUP($F270,domain!$B:$D,2,FALSE)</f>
        <v>AUTH_NM</v>
      </c>
      <c r="H270" s="61" t="str">
        <f>VLOOKUP($F270,domain!$B:$D,3,FALSE)</f>
        <v>VARCHAR(100)</v>
      </c>
      <c r="I270" s="60" t="s">
        <v>32</v>
      </c>
      <c r="J270" s="61"/>
      <c r="K270" s="52"/>
      <c r="L270" s="61"/>
      <c r="M270" s="61"/>
      <c r="N270" s="41" t="str">
        <f t="shared" si="6"/>
        <v xml:space="preserve">  , AUTH_NM VARCHAR(100) COMMENT '권한 명'</v>
      </c>
    </row>
    <row r="271" spans="1:15" s="41" customFormat="1" x14ac:dyDescent="0.35">
      <c r="A271" s="51">
        <v>266</v>
      </c>
      <c r="B271" s="52" t="str">
        <f>VLOOKUP($C271,table!$B:$D,3,FALSE)</f>
        <v>로그</v>
      </c>
      <c r="C271" s="61" t="s">
        <v>743</v>
      </c>
      <c r="D271" s="47" t="str">
        <f>VLOOKUP($C271,table!$B:$D,2,FALSE)</f>
        <v>T_LOG_RQST_MGR_SYS</v>
      </c>
      <c r="E271" s="87">
        <v>10</v>
      </c>
      <c r="F271" s="78" t="s">
        <v>745</v>
      </c>
      <c r="G271" s="61" t="str">
        <f>VLOOKUP($F271,domain!$B:$D,2,FALSE)</f>
        <v>CLIENT_IP</v>
      </c>
      <c r="H271" s="61" t="str">
        <f>VLOOKUP($F271,domain!$B:$D,3,FALSE)</f>
        <v>VARCHAR(45)</v>
      </c>
      <c r="I271" s="60" t="s">
        <v>32</v>
      </c>
      <c r="J271" s="61"/>
      <c r="K271" s="52"/>
      <c r="L271" s="61"/>
      <c r="M271" s="61"/>
      <c r="N271" s="41" t="str">
        <f t="shared" si="6"/>
        <v xml:space="preserve">  , CLIENT_IP VARCHAR(45) COMMENT '클라이언트 IP'</v>
      </c>
    </row>
    <row r="272" spans="1:15" s="41" customFormat="1" x14ac:dyDescent="0.35">
      <c r="A272" s="51">
        <v>267</v>
      </c>
      <c r="B272" s="52" t="str">
        <f>VLOOKUP($C272,table!$B:$D,3,FALSE)</f>
        <v>로그</v>
      </c>
      <c r="C272" s="61" t="s">
        <v>743</v>
      </c>
      <c r="D272" s="47" t="str">
        <f>VLOOKUP($C272,table!$B:$D,2,FALSE)</f>
        <v>T_LOG_RQST_MGR_SYS</v>
      </c>
      <c r="E272" s="87">
        <v>11</v>
      </c>
      <c r="F272" s="78" t="s">
        <v>746</v>
      </c>
      <c r="G272" s="61" t="str">
        <f>VLOOKUP($F272,domain!$B:$D,2,FALSE)</f>
        <v>SERVER_IP</v>
      </c>
      <c r="H272" s="61" t="str">
        <f>VLOOKUP($F272,domain!$B:$D,3,FALSE)</f>
        <v>VARCHAR(45)</v>
      </c>
      <c r="I272" s="60" t="s">
        <v>32</v>
      </c>
      <c r="J272" s="61"/>
      <c r="K272" s="52"/>
      <c r="L272" s="61"/>
      <c r="M272" s="61"/>
      <c r="N272" s="41" t="str">
        <f t="shared" si="6"/>
        <v xml:space="preserve">  , SERVER_IP VARCHAR(45) COMMENT '서버 IP'</v>
      </c>
    </row>
    <row r="273" spans="1:14" s="41" customFormat="1" x14ac:dyDescent="0.35">
      <c r="A273" s="51">
        <v>268</v>
      </c>
      <c r="B273" s="52" t="str">
        <f>VLOOKUP($C273,table!$B:$D,3,FALSE)</f>
        <v>로그</v>
      </c>
      <c r="C273" s="61" t="s">
        <v>743</v>
      </c>
      <c r="D273" s="47" t="str">
        <f>VLOOKUP($C273,table!$B:$D,2,FALSE)</f>
        <v>T_LOG_RQST_MGR_SYS</v>
      </c>
      <c r="E273" s="87">
        <v>12</v>
      </c>
      <c r="F273" s="78" t="s">
        <v>747</v>
      </c>
      <c r="G273" s="61" t="str">
        <f>VLOOKUP($F273,domain!$B:$D,2,FALSE)</f>
        <v>RQST_METHOD</v>
      </c>
      <c r="H273" s="61" t="str">
        <f>VLOOKUP($F273,domain!$B:$D,3,FALSE)</f>
        <v>VARCHAR(16)</v>
      </c>
      <c r="I273" s="60" t="s">
        <v>32</v>
      </c>
      <c r="J273" s="61"/>
      <c r="K273" s="52"/>
      <c r="L273" s="61"/>
      <c r="M273" s="61"/>
      <c r="N273" s="41" t="str">
        <f t="shared" si="6"/>
        <v xml:space="preserve">  , RQST_METHOD VARCHAR(16) COMMENT '요청 메소드'</v>
      </c>
    </row>
    <row r="274" spans="1:14" s="41" customFormat="1" x14ac:dyDescent="0.35">
      <c r="A274" s="51">
        <v>269</v>
      </c>
      <c r="B274" s="52" t="str">
        <f>VLOOKUP($C274,table!$B:$D,3,FALSE)</f>
        <v>로그</v>
      </c>
      <c r="C274" s="61" t="s">
        <v>743</v>
      </c>
      <c r="D274" s="47" t="str">
        <f>VLOOKUP($C274,table!$B:$D,2,FALSE)</f>
        <v>T_LOG_RQST_MGR_SYS</v>
      </c>
      <c r="E274" s="87">
        <v>13</v>
      </c>
      <c r="F274" s="78" t="s">
        <v>748</v>
      </c>
      <c r="G274" s="61" t="str">
        <f>VLOOKUP($F274,domain!$B:$D,2,FALSE)</f>
        <v>RQST_URI</v>
      </c>
      <c r="H274" s="61" t="str">
        <f>VLOOKUP($F274,domain!$B:$D,3,FALSE)</f>
        <v>VARCHAR(256)</v>
      </c>
      <c r="I274" s="60" t="s">
        <v>32</v>
      </c>
      <c r="J274" s="61"/>
      <c r="K274" s="52"/>
      <c r="L274" s="61"/>
      <c r="M274" s="61"/>
      <c r="N274" s="41" t="str">
        <f t="shared" si="6"/>
        <v xml:space="preserve">  , RQST_URI VARCHAR(256) COMMENT '요청 URI'</v>
      </c>
    </row>
    <row r="275" spans="1:14" s="41" customFormat="1" x14ac:dyDescent="0.35">
      <c r="A275" s="51">
        <v>270</v>
      </c>
      <c r="B275" s="52" t="str">
        <f>VLOOKUP($C275,table!$B:$D,3,FALSE)</f>
        <v>로그</v>
      </c>
      <c r="C275" s="61" t="s">
        <v>743</v>
      </c>
      <c r="D275" s="47" t="str">
        <f>VLOOKUP($C275,table!$B:$D,2,FALSE)</f>
        <v>T_LOG_RQST_MGR_SYS</v>
      </c>
      <c r="E275" s="87">
        <v>14</v>
      </c>
      <c r="F275" s="78" t="s">
        <v>749</v>
      </c>
      <c r="G275" s="61" t="str">
        <f>VLOOKUP($F275,domain!$B:$D,2,FALSE)</f>
        <v>PROGRAM_NM</v>
      </c>
      <c r="H275" s="61" t="str">
        <f>VLOOKUP($F275,domain!$B:$D,3,FALSE)</f>
        <v>VARCHAR(256)</v>
      </c>
      <c r="I275" s="60" t="s">
        <v>32</v>
      </c>
      <c r="J275" s="61"/>
      <c r="K275" s="52"/>
      <c r="L275" s="61"/>
      <c r="M275" s="61"/>
      <c r="N275" s="41" t="str">
        <f t="shared" si="6"/>
        <v xml:space="preserve">  , PROGRAM_NM VARCHAR(256) COMMENT '프로그램 명'</v>
      </c>
    </row>
    <row r="276" spans="1:14" s="41" customFormat="1" x14ac:dyDescent="0.35">
      <c r="A276" s="51">
        <v>271</v>
      </c>
      <c r="B276" s="52" t="str">
        <f>VLOOKUP($C276,table!$B:$D,3,FALSE)</f>
        <v>로그</v>
      </c>
      <c r="C276" s="61" t="s">
        <v>743</v>
      </c>
      <c r="D276" s="47" t="str">
        <f>VLOOKUP($C276,table!$B:$D,2,FALSE)</f>
        <v>T_LOG_RQST_MGR_SYS</v>
      </c>
      <c r="E276" s="87">
        <v>15</v>
      </c>
      <c r="F276" s="78" t="s">
        <v>750</v>
      </c>
      <c r="G276" s="61" t="str">
        <f>VLOOKUP($F276,domain!$B:$D,2,FALSE)</f>
        <v>CONTROLLER_NM</v>
      </c>
      <c r="H276" s="61" t="str">
        <f>VLOOKUP($F276,domain!$B:$D,3,FALSE)</f>
        <v>VARCHAR(256)</v>
      </c>
      <c r="I276" s="60" t="s">
        <v>32</v>
      </c>
      <c r="J276" s="61"/>
      <c r="K276" s="52"/>
      <c r="L276" s="61"/>
      <c r="M276" s="61"/>
      <c r="N276" s="41" t="str">
        <f t="shared" si="6"/>
        <v xml:space="preserve">  , CONTROLLER_NM VARCHAR(256) COMMENT '컨트롤러 명'</v>
      </c>
    </row>
    <row r="277" spans="1:14" s="41" customFormat="1" x14ac:dyDescent="0.35">
      <c r="A277" s="51">
        <v>272</v>
      </c>
      <c r="B277" s="52" t="str">
        <f>VLOOKUP($C277,table!$B:$D,3,FALSE)</f>
        <v>로그</v>
      </c>
      <c r="C277" s="61" t="s">
        <v>743</v>
      </c>
      <c r="D277" s="47" t="str">
        <f>VLOOKUP($C277,table!$B:$D,2,FALSE)</f>
        <v>T_LOG_RQST_MGR_SYS</v>
      </c>
      <c r="E277" s="87">
        <v>16</v>
      </c>
      <c r="F277" s="78" t="s">
        <v>751</v>
      </c>
      <c r="G277" s="61" t="str">
        <f>VLOOKUP($F277,domain!$B:$D,2,FALSE)</f>
        <v>METHOD_NM</v>
      </c>
      <c r="H277" s="61" t="str">
        <f>VLOOKUP($F277,domain!$B:$D,3,FALSE)</f>
        <v>VARCHAR(256)</v>
      </c>
      <c r="I277" s="60" t="s">
        <v>32</v>
      </c>
      <c r="J277" s="61"/>
      <c r="K277" s="52"/>
      <c r="L277" s="61"/>
      <c r="M277" s="61"/>
      <c r="N277" s="41" t="str">
        <f t="shared" si="6"/>
        <v xml:space="preserve">  , METHOD_NM VARCHAR(256) COMMENT '메소드 명'</v>
      </c>
    </row>
    <row r="278" spans="1:14" s="41" customFormat="1" x14ac:dyDescent="0.35">
      <c r="A278" s="51">
        <v>273</v>
      </c>
      <c r="B278" s="52" t="str">
        <f>VLOOKUP($C278,table!$B:$D,3,FALSE)</f>
        <v>로그</v>
      </c>
      <c r="C278" s="61" t="s">
        <v>743</v>
      </c>
      <c r="D278" s="47" t="str">
        <f>VLOOKUP($C278,table!$B:$D,2,FALSE)</f>
        <v>T_LOG_RQST_MGR_SYS</v>
      </c>
      <c r="E278" s="87">
        <v>17</v>
      </c>
      <c r="F278" s="78" t="s">
        <v>752</v>
      </c>
      <c r="G278" s="61" t="str">
        <f>VLOOKUP($F278,domain!$B:$D,2,FALSE)</f>
        <v>MSG</v>
      </c>
      <c r="H278" s="61" t="str">
        <f>VLOOKUP($F278,domain!$B:$D,3,FALSE)</f>
        <v>JSON</v>
      </c>
      <c r="I278" s="60" t="s">
        <v>32</v>
      </c>
      <c r="J278" s="61"/>
      <c r="K278" s="52"/>
      <c r="L278" s="61"/>
      <c r="M278" s="61"/>
      <c r="N278" s="41" t="str">
        <f t="shared" si="6"/>
        <v xml:space="preserve">  , MSG JSON COMMENT '메시지'</v>
      </c>
    </row>
    <row r="279" spans="1:14" x14ac:dyDescent="0.35">
      <c r="A279" s="51">
        <v>274</v>
      </c>
      <c r="B279" s="51" t="str">
        <f>VLOOKUP($C279,table!$B:$D,3,FALSE)</f>
        <v>로그</v>
      </c>
      <c r="C279" s="6" t="s">
        <v>769</v>
      </c>
      <c r="D279" s="47" t="str">
        <f>VLOOKUP($C279,table!$B:$D,2,FALSE)</f>
        <v>T_LOGIN_USER_HIST</v>
      </c>
      <c r="E279" s="15">
        <v>1</v>
      </c>
      <c r="F279" s="80" t="s">
        <v>754</v>
      </c>
      <c r="G279" s="2" t="str">
        <f>VLOOKUP($F279,domain!$B:$D,2,FALSE)</f>
        <v>LOG_DT</v>
      </c>
      <c r="H279" s="2" t="str">
        <f>VLOOKUP($F279,domain!$B:$D,3,FALSE)</f>
        <v>TIMESTAMP</v>
      </c>
      <c r="I279" s="15" t="s">
        <v>179</v>
      </c>
      <c r="J279" s="2"/>
      <c r="K279" s="2"/>
      <c r="L279" s="2"/>
      <c r="M279" s="2"/>
      <c r="N279" s="41" t="str">
        <f t="shared" si="6"/>
        <v xml:space="preserve">    LOG_DT TIMESTAMP NOT NULL COMMENT '로그 일시'</v>
      </c>
    </row>
    <row r="280" spans="1:14" x14ac:dyDescent="0.35">
      <c r="A280" s="51">
        <v>275</v>
      </c>
      <c r="B280" s="51" t="str">
        <f>VLOOKUP($C280,table!$B:$D,3,FALSE)</f>
        <v>로그</v>
      </c>
      <c r="C280" s="6" t="s">
        <v>769</v>
      </c>
      <c r="D280" s="47" t="str">
        <f>VLOOKUP($C280,table!$B:$D,2,FALSE)</f>
        <v>T_LOGIN_USER_HIST</v>
      </c>
      <c r="E280" s="15">
        <v>2</v>
      </c>
      <c r="F280" s="80" t="s">
        <v>139</v>
      </c>
      <c r="G280" s="2" t="str">
        <f>VLOOKUP($F280,domain!$B:$D,2,FALSE)</f>
        <v>USER_ID</v>
      </c>
      <c r="H280" s="2" t="str">
        <f>VLOOKUP($F280,domain!$B:$D,3,FALSE)</f>
        <v>VARCHAR(32)</v>
      </c>
      <c r="I280" s="15" t="s">
        <v>179</v>
      </c>
      <c r="J280" s="2"/>
      <c r="K280" s="2"/>
      <c r="L280" s="2"/>
      <c r="M280" s="2"/>
      <c r="N280" s="41" t="str">
        <f t="shared" si="6"/>
        <v xml:space="preserve">  , USER_ID VARCHAR(32) NOT NULL COMMENT '사용자 ID'</v>
      </c>
    </row>
    <row r="281" spans="1:14" s="41" customFormat="1" x14ac:dyDescent="0.35">
      <c r="A281" s="51">
        <v>276</v>
      </c>
      <c r="B281" s="51" t="str">
        <f>VLOOKUP($C281,table!$B:$D,3,FALSE)</f>
        <v>로그</v>
      </c>
      <c r="C281" s="6" t="s">
        <v>769</v>
      </c>
      <c r="D281" s="47" t="str">
        <f>VLOOKUP($C281,table!$B:$D,2,FALSE)</f>
        <v>T_LOGIN_USER_HIST</v>
      </c>
      <c r="E281" s="15">
        <v>2</v>
      </c>
      <c r="F281" s="80" t="s">
        <v>474</v>
      </c>
      <c r="G281" s="2" t="str">
        <f>VLOOKUP($F281,domain!$B:$D,2,FALSE)</f>
        <v>USER_NM</v>
      </c>
      <c r="H281" s="2" t="str">
        <f>VLOOKUP($F281,domain!$B:$D,3,FALSE)</f>
        <v>VARCHAR(100)</v>
      </c>
      <c r="I281" s="15" t="s">
        <v>179</v>
      </c>
      <c r="J281" s="2"/>
      <c r="K281" s="2"/>
      <c r="L281" s="2"/>
      <c r="M281" s="2"/>
      <c r="N281" s="41" t="str">
        <f t="shared" si="6"/>
        <v xml:space="preserve">  , USER_NM VARCHAR(100) NOT NULL COMMENT '사용자 명'</v>
      </c>
    </row>
    <row r="282" spans="1:14" x14ac:dyDescent="0.35">
      <c r="A282" s="51">
        <v>277</v>
      </c>
      <c r="B282" s="51" t="str">
        <f>VLOOKUP($C282,table!$B:$D,3,FALSE)</f>
        <v>로그</v>
      </c>
      <c r="C282" s="6" t="s">
        <v>769</v>
      </c>
      <c r="D282" s="47" t="str">
        <f>VLOOKUP($C282,table!$B:$D,2,FALSE)</f>
        <v>T_LOGIN_USER_HIST</v>
      </c>
      <c r="E282" s="15">
        <v>3</v>
      </c>
      <c r="F282" s="80" t="s">
        <v>138</v>
      </c>
      <c r="G282" s="2" t="str">
        <f>VLOOKUP($F282,domain!$B:$D,2,FALSE)</f>
        <v>PSTN_CODE</v>
      </c>
      <c r="H282" s="2" t="str">
        <f>VLOOKUP($F282,domain!$B:$D,3,FALSE)</f>
        <v>VARCHAR(16)</v>
      </c>
      <c r="I282" s="51" t="s">
        <v>178</v>
      </c>
      <c r="J282" s="2"/>
      <c r="K282" s="2"/>
      <c r="L282" s="2"/>
      <c r="M282" s="2"/>
      <c r="N282" s="41" t="str">
        <f t="shared" si="6"/>
        <v xml:space="preserve">  , PSTN_CODE VARCHAR(16) COMMENT '직위 코드'</v>
      </c>
    </row>
    <row r="283" spans="1:14" x14ac:dyDescent="0.35">
      <c r="A283" s="51">
        <v>278</v>
      </c>
      <c r="B283" s="51" t="str">
        <f>VLOOKUP($C283,table!$B:$D,3,FALSE)</f>
        <v>로그</v>
      </c>
      <c r="C283" s="6" t="s">
        <v>769</v>
      </c>
      <c r="D283" s="47" t="str">
        <f>VLOOKUP($C283,table!$B:$D,2,FALSE)</f>
        <v>T_LOGIN_USER_HIST</v>
      </c>
      <c r="E283" s="15">
        <v>4</v>
      </c>
      <c r="F283" s="80" t="s">
        <v>773</v>
      </c>
      <c r="G283" s="2" t="str">
        <f>VLOOKUP($F283,domain!$B:$D,2,FALSE)</f>
        <v>PSTN_NM</v>
      </c>
      <c r="H283" s="2" t="str">
        <f>VLOOKUP($F283,domain!$B:$D,3,FALSE)</f>
        <v>VARCHAR(100)</v>
      </c>
      <c r="I283" s="51" t="s">
        <v>178</v>
      </c>
      <c r="J283" s="2"/>
      <c r="K283" s="2"/>
      <c r="L283" s="2"/>
      <c r="M283" s="2"/>
      <c r="N283" s="41" t="str">
        <f t="shared" si="6"/>
        <v xml:space="preserve">  , PSTN_NM VARCHAR(100) COMMENT '직위 명'</v>
      </c>
    </row>
    <row r="284" spans="1:14" x14ac:dyDescent="0.35">
      <c r="A284" s="51">
        <v>279</v>
      </c>
      <c r="B284" s="51" t="str">
        <f>VLOOKUP($C284,table!$B:$D,3,FALSE)</f>
        <v>로그</v>
      </c>
      <c r="C284" s="6" t="s">
        <v>769</v>
      </c>
      <c r="D284" s="47" t="str">
        <f>VLOOKUP($C284,table!$B:$D,2,FALSE)</f>
        <v>T_LOGIN_USER_HIST</v>
      </c>
      <c r="E284" s="15">
        <v>5</v>
      </c>
      <c r="F284" s="80" t="s">
        <v>136</v>
      </c>
      <c r="G284" s="2" t="str">
        <f>VLOOKUP($F284,domain!$B:$D,2,FALSE)</f>
        <v>DEPT_CODE</v>
      </c>
      <c r="H284" s="2" t="str">
        <f>VLOOKUP($F284,domain!$B:$D,3,FALSE)</f>
        <v>VARCHAR(16)</v>
      </c>
      <c r="I284" s="51" t="s">
        <v>178</v>
      </c>
      <c r="J284" s="2"/>
      <c r="K284" s="2"/>
      <c r="L284" s="2"/>
      <c r="M284" s="2"/>
      <c r="N284" s="41" t="str">
        <f t="shared" si="6"/>
        <v xml:space="preserve">  , DEPT_CODE VARCHAR(16) COMMENT '부서 코드'</v>
      </c>
    </row>
    <row r="285" spans="1:14" x14ac:dyDescent="0.35">
      <c r="A285" s="51">
        <v>280</v>
      </c>
      <c r="B285" s="51" t="str">
        <f>VLOOKUP($C285,table!$B:$D,3,FALSE)</f>
        <v>로그</v>
      </c>
      <c r="C285" s="6" t="s">
        <v>769</v>
      </c>
      <c r="D285" s="47" t="str">
        <f>VLOOKUP($C285,table!$B:$D,2,FALSE)</f>
        <v>T_LOGIN_USER_HIST</v>
      </c>
      <c r="E285" s="15">
        <v>6</v>
      </c>
      <c r="F285" s="80" t="s">
        <v>312</v>
      </c>
      <c r="G285" s="2" t="str">
        <f>VLOOKUP($F285,domain!$B:$D,2,FALSE)</f>
        <v>DEPT_NM</v>
      </c>
      <c r="H285" s="2" t="str">
        <f>VLOOKUP($F285,domain!$B:$D,3,FALSE)</f>
        <v>VARCHAR(100)</v>
      </c>
      <c r="I285" s="51" t="s">
        <v>178</v>
      </c>
      <c r="J285" s="2"/>
      <c r="K285" s="2"/>
      <c r="L285" s="2"/>
      <c r="M285" s="2"/>
      <c r="N285" s="41" t="str">
        <f t="shared" si="6"/>
        <v xml:space="preserve">  , DEPT_NM VARCHAR(100) COMMENT '부서 명'</v>
      </c>
    </row>
    <row r="286" spans="1:14" x14ac:dyDescent="0.35">
      <c r="A286" s="51">
        <v>281</v>
      </c>
      <c r="B286" s="51" t="str">
        <f>VLOOKUP($C286,table!$B:$D,3,FALSE)</f>
        <v>로그</v>
      </c>
      <c r="C286" s="6" t="s">
        <v>769</v>
      </c>
      <c r="D286" s="47" t="str">
        <f>VLOOKUP($C286,table!$B:$D,2,FALSE)</f>
        <v>T_LOGIN_USER_HIST</v>
      </c>
      <c r="E286" s="15">
        <v>7</v>
      </c>
      <c r="F286" s="80" t="s">
        <v>147</v>
      </c>
      <c r="G286" s="2" t="str">
        <f>VLOOKUP($F286,domain!$B:$D,2,FALSE)</f>
        <v>AUTH_ID</v>
      </c>
      <c r="H286" s="2" t="str">
        <f>VLOOKUP($F286,domain!$B:$D,3,FALSE)</f>
        <v>VARCHAR(32)</v>
      </c>
      <c r="I286" s="51" t="s">
        <v>178</v>
      </c>
      <c r="J286" s="2"/>
      <c r="K286" s="2"/>
      <c r="L286" s="2"/>
      <c r="M286" s="2"/>
      <c r="N286" s="41" t="str">
        <f t="shared" si="6"/>
        <v xml:space="preserve">  , AUTH_ID VARCHAR(32) COMMENT '권한 ID'</v>
      </c>
    </row>
    <row r="287" spans="1:14" x14ac:dyDescent="0.35">
      <c r="A287" s="51">
        <v>282</v>
      </c>
      <c r="B287" s="51" t="str">
        <f>VLOOKUP($C287,table!$B:$D,3,FALSE)</f>
        <v>로그</v>
      </c>
      <c r="C287" s="6" t="s">
        <v>769</v>
      </c>
      <c r="D287" s="47" t="str">
        <f>VLOOKUP($C287,table!$B:$D,2,FALSE)</f>
        <v>T_LOGIN_USER_HIST</v>
      </c>
      <c r="E287" s="15">
        <v>8</v>
      </c>
      <c r="F287" s="80" t="s">
        <v>774</v>
      </c>
      <c r="G287" s="2" t="str">
        <f>VLOOKUP($F287,domain!$B:$D,2,FALSE)</f>
        <v>AUTH_NM</v>
      </c>
      <c r="H287" s="2" t="str">
        <f>VLOOKUP($F287,domain!$B:$D,3,FALSE)</f>
        <v>VARCHAR(100)</v>
      </c>
      <c r="I287" s="51" t="s">
        <v>178</v>
      </c>
      <c r="J287" s="2"/>
      <c r="K287" s="2"/>
      <c r="L287" s="2"/>
      <c r="M287" s="2"/>
      <c r="N287" s="41" t="str">
        <f t="shared" si="6"/>
        <v xml:space="preserve">  , AUTH_NM VARCHAR(100) COMMENT '권한 명'</v>
      </c>
    </row>
    <row r="288" spans="1:14" x14ac:dyDescent="0.35">
      <c r="A288" s="51">
        <v>283</v>
      </c>
      <c r="B288" s="51" t="str">
        <f>VLOOKUP($C288,table!$B:$D,3,FALSE)</f>
        <v>로그</v>
      </c>
      <c r="C288" s="6" t="s">
        <v>769</v>
      </c>
      <c r="D288" s="47" t="str">
        <f>VLOOKUP($C288,table!$B:$D,2,FALSE)</f>
        <v>T_LOGIN_USER_HIST</v>
      </c>
      <c r="E288" s="15">
        <v>9</v>
      </c>
      <c r="F288" s="80" t="s">
        <v>766</v>
      </c>
      <c r="G288" s="2" t="str">
        <f>VLOOKUP($F288,domain!$B:$D,2,FALSE)</f>
        <v>CLIENT_IP</v>
      </c>
      <c r="H288" s="2" t="str">
        <f>VLOOKUP($F288,domain!$B:$D,3,FALSE)</f>
        <v>VARCHAR(45)</v>
      </c>
      <c r="I288" s="51" t="s">
        <v>178</v>
      </c>
      <c r="J288" s="2"/>
      <c r="K288" s="2"/>
      <c r="L288" s="2"/>
      <c r="M288" s="2"/>
      <c r="N288" s="41" t="str">
        <f t="shared" si="6"/>
        <v xml:space="preserve">  , CLIENT_IP VARCHAR(45) COMMENT '클라이언트 IP'</v>
      </c>
    </row>
    <row r="289" spans="1:18" x14ac:dyDescent="0.35">
      <c r="A289" s="51">
        <v>284</v>
      </c>
      <c r="B289" s="51" t="str">
        <f>VLOOKUP($C289,table!$B:$D,3,FALSE)</f>
        <v>로그</v>
      </c>
      <c r="C289" s="6" t="s">
        <v>769</v>
      </c>
      <c r="D289" s="47" t="str">
        <f>VLOOKUP($C289,table!$B:$D,2,FALSE)</f>
        <v>T_LOGIN_USER_HIST</v>
      </c>
      <c r="E289" s="15">
        <v>10</v>
      </c>
      <c r="F289" s="80" t="s">
        <v>746</v>
      </c>
      <c r="G289" s="2" t="str">
        <f>VLOOKUP($F289,domain!$B:$D,2,FALSE)</f>
        <v>SERVER_IP</v>
      </c>
      <c r="H289" s="2" t="str">
        <f>VLOOKUP($F289,domain!$B:$D,3,FALSE)</f>
        <v>VARCHAR(45)</v>
      </c>
      <c r="I289" s="51" t="s">
        <v>178</v>
      </c>
      <c r="J289" s="6"/>
      <c r="K289" s="2"/>
      <c r="L289" s="2"/>
      <c r="M289" s="2"/>
      <c r="N289" s="41" t="str">
        <f t="shared" si="6"/>
        <v xml:space="preserve">  , SERVER_IP VARCHAR(45) COMMENT '서버 IP'</v>
      </c>
    </row>
    <row r="290" spans="1:18" s="41" customFormat="1" x14ac:dyDescent="0.35">
      <c r="A290" s="51">
        <v>285</v>
      </c>
      <c r="B290" s="60" t="str">
        <f>VLOOKUP($C290,table!$B:$D,3,FALSE)</f>
        <v>공통</v>
      </c>
      <c r="C290" s="61" t="s">
        <v>789</v>
      </c>
      <c r="D290" s="47" t="str">
        <f>VLOOKUP($C290,table!$B:$D,2,FALSE)</f>
        <v>T_HOLIDAY</v>
      </c>
      <c r="E290" s="87">
        <v>1</v>
      </c>
      <c r="F290" s="78" t="s">
        <v>805</v>
      </c>
      <c r="G290" s="61" t="str">
        <f>VLOOKUP($F290,domain!$B:$D,2,FALSE)</f>
        <v>HOLI_NM</v>
      </c>
      <c r="H290" s="61" t="str">
        <f>VLOOKUP($F290,domain!$B:$D,3,FALSE)</f>
        <v>VARCHAR(32)</v>
      </c>
      <c r="I290" s="60" t="s">
        <v>178</v>
      </c>
      <c r="J290" s="61"/>
      <c r="K290" s="61"/>
      <c r="L290" s="61"/>
      <c r="M290" s="61"/>
      <c r="N290" s="41" t="str">
        <f t="shared" si="6"/>
        <v xml:space="preserve">    HOLI_NM VARCHAR(32) COMMENT '휴일명'</v>
      </c>
    </row>
    <row r="291" spans="1:18" x14ac:dyDescent="0.35">
      <c r="A291" s="51">
        <v>286</v>
      </c>
      <c r="B291" s="60" t="str">
        <f>VLOOKUP($C291,table!$B:$D,3,FALSE)</f>
        <v>공통</v>
      </c>
      <c r="C291" s="61" t="s">
        <v>789</v>
      </c>
      <c r="D291" s="47" t="str">
        <f>VLOOKUP($C291,table!$B:$D,2,FALSE)</f>
        <v>T_HOLIDAY</v>
      </c>
      <c r="E291" s="87">
        <v>2</v>
      </c>
      <c r="F291" s="78" t="s">
        <v>799</v>
      </c>
      <c r="G291" s="61" t="str">
        <f>VLOOKUP($F291,domain!$B:$D,2,FALSE)</f>
        <v>SOLAR_DATE</v>
      </c>
      <c r="H291" s="61" t="str">
        <f>VLOOKUP($F291,domain!$B:$D,3,FALSE)</f>
        <v>VARCHAR(32)</v>
      </c>
      <c r="I291" s="60" t="s">
        <v>179</v>
      </c>
      <c r="J291" s="61" t="s">
        <v>161</v>
      </c>
      <c r="K291" s="61">
        <v>1</v>
      </c>
      <c r="L291" s="61"/>
      <c r="M291" s="61"/>
      <c r="N291" s="41" t="str">
        <f t="shared" si="6"/>
        <v xml:space="preserve">  , SOLAR_DATE VARCHAR(32) DEFAULT CURRENT_TIMESTAMP NOT NULL COMMENT '양력일'</v>
      </c>
      <c r="O291" s="41"/>
      <c r="P291" s="41"/>
      <c r="Q291" s="41"/>
      <c r="R291" s="41"/>
    </row>
    <row r="292" spans="1:18" x14ac:dyDescent="0.35">
      <c r="A292" s="51">
        <v>287</v>
      </c>
      <c r="B292" s="60" t="str">
        <f>VLOOKUP($C292,table!$B:$D,3,FALSE)</f>
        <v>공통</v>
      </c>
      <c r="C292" s="61" t="s">
        <v>789</v>
      </c>
      <c r="D292" s="47" t="str">
        <f>VLOOKUP($C292,table!$B:$D,2,FALSE)</f>
        <v>T_HOLIDAY</v>
      </c>
      <c r="E292" s="87">
        <v>3</v>
      </c>
      <c r="F292" s="78" t="s">
        <v>791</v>
      </c>
      <c r="G292" s="61" t="str">
        <f>VLOOKUP($F292,domain!$B:$D,2,FALSE)</f>
        <v>LUNAR_DATE</v>
      </c>
      <c r="H292" s="61" t="str">
        <f>VLOOKUP($F292,domain!$B:$D,3,FALSE)</f>
        <v>VARCHAR(32)</v>
      </c>
      <c r="I292" s="60" t="s">
        <v>178</v>
      </c>
      <c r="J292" s="61" t="s">
        <v>161</v>
      </c>
      <c r="K292" s="61"/>
      <c r="L292" s="61"/>
      <c r="M292" s="61"/>
      <c r="N292" s="41" t="str">
        <f t="shared" si="6"/>
        <v xml:space="preserve">  , LUNAR_DATE VARCHAR(32) DEFAULT CURRENT_TIMESTAMP COMMENT '음력일'</v>
      </c>
    </row>
    <row r="293" spans="1:18" x14ac:dyDescent="0.35">
      <c r="A293" s="51">
        <v>288</v>
      </c>
      <c r="B293" s="60" t="str">
        <f>VLOOKUP($C293,table!$B:$D,3,FALSE)</f>
        <v>공통</v>
      </c>
      <c r="C293" s="61" t="s">
        <v>789</v>
      </c>
      <c r="D293" s="47" t="str">
        <f>VLOOKUP($C293,table!$B:$D,2,FALSE)</f>
        <v>T_HOLIDAY</v>
      </c>
      <c r="E293" s="87">
        <v>4</v>
      </c>
      <c r="F293" s="78" t="s">
        <v>793</v>
      </c>
      <c r="G293" s="61" t="str">
        <f>VLOOKUP($F293,domain!$B:$D,2,FALSE)</f>
        <v>GANJI</v>
      </c>
      <c r="H293" s="61" t="str">
        <f>VLOOKUP($F293,domain!$B:$D,3,FALSE)</f>
        <v>VARCHAR(256)</v>
      </c>
      <c r="I293" s="60" t="s">
        <v>178</v>
      </c>
      <c r="J293" s="61"/>
      <c r="K293" s="61"/>
      <c r="L293" s="61"/>
      <c r="M293" s="61"/>
      <c r="N293" s="41" t="str">
        <f t="shared" si="6"/>
        <v xml:space="preserve">  , GANJI VARCHAR(256) COMMENT '간지'</v>
      </c>
    </row>
    <row r="294" spans="1:18" x14ac:dyDescent="0.35">
      <c r="A294" s="51">
        <v>289</v>
      </c>
      <c r="B294" s="60" t="str">
        <f>VLOOKUP($C294,table!$B:$D,3,FALSE)</f>
        <v>공통</v>
      </c>
      <c r="C294" s="61" t="s">
        <v>789</v>
      </c>
      <c r="D294" s="47" t="str">
        <f>VLOOKUP($C294,table!$B:$D,2,FALSE)</f>
        <v>T_HOLIDAY</v>
      </c>
      <c r="E294" s="87">
        <v>5</v>
      </c>
      <c r="F294" s="78" t="s">
        <v>795</v>
      </c>
      <c r="G294" s="61" t="str">
        <f>VLOOKUP($F294,domain!$B:$D,2,FALSE)</f>
        <v>LEAP_YEAR</v>
      </c>
      <c r="H294" s="61" t="str">
        <f>VLOOKUP($F294,domain!$B:$D,3,FALSE)</f>
        <v>VARCHAR(1)</v>
      </c>
      <c r="I294" s="60" t="s">
        <v>178</v>
      </c>
      <c r="J294" s="61" t="s">
        <v>159</v>
      </c>
      <c r="K294" s="61"/>
      <c r="L294" s="61"/>
      <c r="M294" s="61"/>
      <c r="N294" s="41" t="str">
        <f t="shared" si="6"/>
        <v xml:space="preserve">  , LEAP_YEAR VARCHAR(1) DEFAULT 'N' COMMENT '윤년'</v>
      </c>
    </row>
    <row r="295" spans="1:18" x14ac:dyDescent="0.35">
      <c r="A295" s="51">
        <v>290</v>
      </c>
      <c r="B295" s="60" t="str">
        <f>VLOOKUP($C295,table!$B:$D,3,FALSE)</f>
        <v>공통</v>
      </c>
      <c r="C295" s="61" t="s">
        <v>789</v>
      </c>
      <c r="D295" s="47" t="str">
        <f>VLOOKUP($C295,table!$B:$D,2,FALSE)</f>
        <v>T_HOLIDAY</v>
      </c>
      <c r="E295" s="87">
        <v>6</v>
      </c>
      <c r="F295" s="78" t="s">
        <v>792</v>
      </c>
      <c r="G295" s="61" t="str">
        <f>VLOOKUP($F295,domain!$B:$D,2,FALSE)</f>
        <v>MEMO</v>
      </c>
      <c r="H295" s="61" t="str">
        <f>VLOOKUP($F295,domain!$B:$D,3,FALSE)</f>
        <v>VARCHAR(4000)</v>
      </c>
      <c r="I295" s="60" t="s">
        <v>178</v>
      </c>
      <c r="J295" s="61" t="s">
        <v>159</v>
      </c>
      <c r="K295" s="61"/>
      <c r="L295" s="61"/>
      <c r="M295" s="61"/>
      <c r="N295" s="41" t="str">
        <f t="shared" si="6"/>
        <v xml:space="preserve">  , MEMO VARCHAR(4000) DEFAULT 'N' COMMENT '메모'</v>
      </c>
    </row>
    <row r="296" spans="1:18" x14ac:dyDescent="0.35">
      <c r="A296" s="51">
        <v>291</v>
      </c>
      <c r="B296" s="60" t="str">
        <f>VLOOKUP($C296,table!$B:$D,3,FALSE)</f>
        <v>공통</v>
      </c>
      <c r="C296" s="61" t="s">
        <v>789</v>
      </c>
      <c r="D296" s="47" t="str">
        <f>VLOOKUP($C296,table!$B:$D,2,FALSE)</f>
        <v>T_HOLIDAY</v>
      </c>
      <c r="E296" s="87">
        <v>7</v>
      </c>
      <c r="F296" s="78" t="s">
        <v>455</v>
      </c>
      <c r="G296" s="61" t="str">
        <f>VLOOKUP($F296,domain!$B:$D,2,FALSE)</f>
        <v>USE_YN</v>
      </c>
      <c r="H296" s="61" t="str">
        <f>VLOOKUP($F296,domain!$B:$D,3,FALSE)</f>
        <v>VARCHAR(1)</v>
      </c>
      <c r="I296" s="60" t="s">
        <v>178</v>
      </c>
      <c r="J296" s="61" t="s">
        <v>784</v>
      </c>
      <c r="K296" s="61"/>
      <c r="L296" s="61"/>
      <c r="M296" s="61"/>
      <c r="N296" s="41" t="str">
        <f t="shared" si="6"/>
        <v xml:space="preserve">  , USE_YN VARCHAR(1) DEFAULT 'Y' COMMENT '사용 여부'</v>
      </c>
    </row>
    <row r="297" spans="1:18" x14ac:dyDescent="0.35">
      <c r="A297" s="51">
        <v>292</v>
      </c>
      <c r="B297" s="60" t="str">
        <f>VLOOKUP($C297,table!$B:$D,3,FALSE)</f>
        <v>공통</v>
      </c>
      <c r="C297" s="61" t="s">
        <v>789</v>
      </c>
      <c r="D297" s="47" t="str">
        <f>VLOOKUP($C297,table!$B:$D,2,FALSE)</f>
        <v>T_HOLIDAY</v>
      </c>
      <c r="E297" s="87">
        <v>8</v>
      </c>
      <c r="F297" s="78" t="s">
        <v>801</v>
      </c>
      <c r="G297" s="61" t="str">
        <f>VLOOKUP($F297,domain!$B:$D,2,FALSE)</f>
        <v>HOLI_TYPE</v>
      </c>
      <c r="H297" s="61" t="str">
        <f>VLOOKUP($F297,domain!$B:$D,3,FALSE)</f>
        <v>VARCHAR(1)</v>
      </c>
      <c r="I297" s="60" t="s">
        <v>178</v>
      </c>
      <c r="J297" s="61" t="s">
        <v>803</v>
      </c>
      <c r="K297" s="61"/>
      <c r="L297" s="61" t="s">
        <v>804</v>
      </c>
      <c r="M297" s="61"/>
      <c r="N297" s="41" t="str">
        <f t="shared" si="6"/>
        <v xml:space="preserve">  , HOLI_TYPE VARCHAR(1) DEFAULT 'C' COMMENT '휴일 타입 C:국가, W: 주말, T: 임시'</v>
      </c>
    </row>
    <row r="298" spans="1:18" s="41" customFormat="1" x14ac:dyDescent="0.35">
      <c r="A298" s="51">
        <v>293</v>
      </c>
      <c r="B298" s="51" t="str">
        <f>VLOOKUP($C298,[1]table!$B:$D,3,FALSE)</f>
        <v>로그</v>
      </c>
      <c r="C298" s="2" t="s">
        <v>479</v>
      </c>
      <c r="D298" s="47" t="str">
        <f>VLOOKUP($C298,table!$B:$D,2,FALSE)</f>
        <v>T_LOG_REF_INFO</v>
      </c>
      <c r="E298" s="51">
        <v>1</v>
      </c>
      <c r="F298" s="77" t="s">
        <v>811</v>
      </c>
      <c r="G298" s="2" t="str">
        <f>VLOOKUP($F298,domain!$B:$D,2,FALSE)</f>
        <v>LOG_ID</v>
      </c>
      <c r="H298" s="2" t="str">
        <f>VLOOKUP($F298,domain!$B:$D,3,FALSE)</f>
        <v>NUMERIC(9,0)</v>
      </c>
      <c r="I298" s="51" t="s">
        <v>33</v>
      </c>
      <c r="J298" s="2"/>
      <c r="K298" s="51">
        <v>1</v>
      </c>
      <c r="L298" s="2"/>
      <c r="M298" s="2"/>
      <c r="N298" s="41" t="str">
        <f t="shared" si="6"/>
        <v xml:space="preserve">    LOG_ID NUMERIC(9,0) NOT NULL COMMENT '로그 참조 ID'</v>
      </c>
    </row>
    <row r="299" spans="1:18" s="41" customFormat="1" x14ac:dyDescent="0.35">
      <c r="A299" s="51">
        <v>294</v>
      </c>
      <c r="B299" s="51" t="str">
        <f>VLOOKUP($C299,[1]table!$B:$D,3,FALSE)</f>
        <v>로그</v>
      </c>
      <c r="C299" s="2" t="s">
        <v>479</v>
      </c>
      <c r="D299" s="47" t="str">
        <f>VLOOKUP($C299,table!$B:$D,2,FALSE)</f>
        <v>T_LOG_REF_INFO</v>
      </c>
      <c r="E299" s="51">
        <v>2</v>
      </c>
      <c r="F299" s="77" t="s">
        <v>480</v>
      </c>
      <c r="G299" s="2" t="str">
        <f>VLOOKUP($F299,domain!$B:$D,2,FALSE)</f>
        <v>CONTROLLER_NM</v>
      </c>
      <c r="H299" s="2" t="str">
        <f>VLOOKUP($F299,domain!$B:$D,3,FALSE)</f>
        <v>VARCHAR(256)</v>
      </c>
      <c r="I299" s="51" t="s">
        <v>33</v>
      </c>
      <c r="J299" s="2"/>
      <c r="K299" s="51">
        <v>2</v>
      </c>
      <c r="L299" s="2"/>
      <c r="M299" s="2"/>
      <c r="N299" s="41" t="str">
        <f t="shared" si="6"/>
        <v xml:space="preserve">  , CONTROLLER_NM VARCHAR(256) NOT NULL COMMENT '컨트롤러 명'</v>
      </c>
    </row>
    <row r="300" spans="1:18" s="41" customFormat="1" x14ac:dyDescent="0.35">
      <c r="A300" s="51">
        <v>295</v>
      </c>
      <c r="B300" s="51" t="str">
        <f>VLOOKUP($C300,[1]table!$B:$D,3,FALSE)</f>
        <v>로그</v>
      </c>
      <c r="C300" s="2" t="s">
        <v>479</v>
      </c>
      <c r="D300" s="47" t="str">
        <f>VLOOKUP($C300,table!$B:$D,2,FALSE)</f>
        <v>T_LOG_REF_INFO</v>
      </c>
      <c r="E300" s="51">
        <v>3</v>
      </c>
      <c r="F300" s="77" t="s">
        <v>481</v>
      </c>
      <c r="G300" s="2" t="str">
        <f>VLOOKUP($F300,domain!$B:$D,2,FALSE)</f>
        <v>METHOD_NM</v>
      </c>
      <c r="H300" s="2" t="str">
        <f>VLOOKUP($F300,domain!$B:$D,3,FALSE)</f>
        <v>VARCHAR(256)</v>
      </c>
      <c r="I300" s="51" t="s">
        <v>33</v>
      </c>
      <c r="J300" s="2"/>
      <c r="K300" s="51">
        <v>3</v>
      </c>
      <c r="L300" s="2"/>
      <c r="M300" s="2"/>
      <c r="N300" s="41" t="str">
        <f t="shared" si="6"/>
        <v xml:space="preserve">  , METHOD_NM VARCHAR(256) NOT NULL COMMENT '메소드 명'</v>
      </c>
    </row>
    <row r="301" spans="1:18" s="41" customFormat="1" x14ac:dyDescent="0.35">
      <c r="A301" s="51">
        <v>296</v>
      </c>
      <c r="B301" s="51" t="str">
        <f>VLOOKUP($C301,[1]table!$B:$D,3,FALSE)</f>
        <v>로그</v>
      </c>
      <c r="C301" s="2" t="s">
        <v>479</v>
      </c>
      <c r="D301" s="47" t="str">
        <f>VLOOKUP($C301,table!$B:$D,2,FALSE)</f>
        <v>T_LOG_REF_INFO</v>
      </c>
      <c r="E301" s="51">
        <v>4</v>
      </c>
      <c r="F301" s="77" t="s">
        <v>482</v>
      </c>
      <c r="G301" s="2" t="str">
        <f>VLOOKUP($F301,domain!$B:$D,2,FALSE)</f>
        <v>PROGRAM_NM</v>
      </c>
      <c r="H301" s="2" t="str">
        <f>VLOOKUP($F301,domain!$B:$D,3,FALSE)</f>
        <v>VARCHAR(256)</v>
      </c>
      <c r="I301" s="51" t="s">
        <v>33</v>
      </c>
      <c r="J301" s="2"/>
      <c r="K301" s="51"/>
      <c r="L301" s="2"/>
      <c r="M301" s="2"/>
      <c r="N301" s="41" t="str">
        <f t="shared" si="6"/>
        <v xml:space="preserve">  , PROGRAM_NM VARCHAR(256) NOT NULL COMMENT '프로그램 명'</v>
      </c>
    </row>
    <row r="302" spans="1:18" s="41" customFormat="1" x14ac:dyDescent="0.35">
      <c r="A302" s="51">
        <v>297</v>
      </c>
      <c r="B302" s="51" t="str">
        <f>VLOOKUP($C302,[1]table!$B:$D,3,FALSE)</f>
        <v>로그</v>
      </c>
      <c r="C302" s="2" t="s">
        <v>479</v>
      </c>
      <c r="D302" s="47" t="str">
        <f>VLOOKUP($C302,table!$B:$D,2,FALSE)</f>
        <v>T_LOG_REF_INFO</v>
      </c>
      <c r="E302" s="51">
        <v>5</v>
      </c>
      <c r="F302" s="77" t="s">
        <v>456</v>
      </c>
      <c r="G302" s="2" t="str">
        <f>VLOOKUP($F302,domain!$B:$D,2,FALSE)</f>
        <v>RGST_ID</v>
      </c>
      <c r="H302" s="2" t="str">
        <f>VLOOKUP($F302,domain!$B:$D,3,FALSE)</f>
        <v>VARCHAR(32)</v>
      </c>
      <c r="I302" s="51" t="s">
        <v>32</v>
      </c>
      <c r="J302" s="2"/>
      <c r="K302" s="51"/>
      <c r="L302" s="2"/>
      <c r="M302" s="2"/>
      <c r="N302" s="41" t="str">
        <f t="shared" si="6"/>
        <v xml:space="preserve">  , RGST_ID VARCHAR(32) COMMENT '등록 ID'</v>
      </c>
    </row>
    <row r="303" spans="1:18" s="41" customFormat="1" x14ac:dyDescent="0.35">
      <c r="A303" s="51">
        <v>298</v>
      </c>
      <c r="B303" s="51" t="str">
        <f>VLOOKUP($C303,[1]table!$B:$D,3,FALSE)</f>
        <v>로그</v>
      </c>
      <c r="C303" s="2" t="s">
        <v>479</v>
      </c>
      <c r="D303" s="47" t="str">
        <f>VLOOKUP($C303,table!$B:$D,2,FALSE)</f>
        <v>T_LOG_REF_INFO</v>
      </c>
      <c r="E303" s="51">
        <v>6</v>
      </c>
      <c r="F303" s="77" t="s">
        <v>385</v>
      </c>
      <c r="G303" s="2" t="str">
        <f>VLOOKUP($F303,domain!$B:$D,2,FALSE)</f>
        <v>RGST_DT</v>
      </c>
      <c r="H303" s="2" t="str">
        <f>VLOOKUP($F303,domain!$B:$D,3,FALSE)</f>
        <v>TIMESTAMP</v>
      </c>
      <c r="I303" s="51" t="s">
        <v>32</v>
      </c>
      <c r="J303" s="2"/>
      <c r="K303" s="51"/>
      <c r="L303" s="2"/>
      <c r="M303" s="2"/>
      <c r="N303" s="41" t="str">
        <f t="shared" si="6"/>
        <v xml:space="preserve">  , RGST_DT TIMESTAMP COMMENT '등록 일시'</v>
      </c>
    </row>
    <row r="304" spans="1:18" s="70" customFormat="1" x14ac:dyDescent="0.35">
      <c r="A304" s="51">
        <v>299</v>
      </c>
      <c r="B304" s="74" t="str">
        <f>VLOOKUP($C304,table!$B:$D,3,FALSE)</f>
        <v>관리자</v>
      </c>
      <c r="C304" s="61" t="s">
        <v>738</v>
      </c>
      <c r="D304" s="47" t="str">
        <f>VLOOKUP($C304,table!$B:$D,2,FALSE)</f>
        <v>T_DOMAIN</v>
      </c>
      <c r="E304" s="87">
        <v>1</v>
      </c>
      <c r="F304" s="78" t="s">
        <v>947</v>
      </c>
      <c r="G304" s="61" t="str">
        <f>VLOOKUP($F304,domain!$B:$D,2,FALSE)</f>
        <v>DOMAIN_ID</v>
      </c>
      <c r="H304" s="61" t="str">
        <f>VLOOKUP($F304,domain!$B:$D,3,FALSE)</f>
        <v>VARCHAR(16)</v>
      </c>
      <c r="I304" s="74" t="s">
        <v>179</v>
      </c>
      <c r="J304" s="61"/>
      <c r="K304" s="74"/>
      <c r="L304" s="61"/>
      <c r="M304" s="61"/>
      <c r="N304" s="41" t="str">
        <f t="shared" si="6"/>
        <v xml:space="preserve">    DOMAIN_ID VARCHAR(16) NOT NULL COMMENT '도메인 ID'</v>
      </c>
    </row>
    <row r="305" spans="1:14" s="70" customFormat="1" x14ac:dyDescent="0.35">
      <c r="A305" s="51">
        <v>300</v>
      </c>
      <c r="B305" s="74" t="str">
        <f>VLOOKUP($C305,table!$B:$D,3,FALSE)</f>
        <v>관리자</v>
      </c>
      <c r="C305" s="61" t="s">
        <v>738</v>
      </c>
      <c r="D305" s="47" t="str">
        <f>VLOOKUP($C305,table!$B:$D,2,FALSE)</f>
        <v>T_DOMAIN</v>
      </c>
      <c r="E305" s="87">
        <v>2</v>
      </c>
      <c r="F305" s="78" t="s">
        <v>1030</v>
      </c>
      <c r="G305" s="61" t="str">
        <f>VLOOKUP($F305,domain!$B:$D,2,FALSE)</f>
        <v>DOMAIN_NM</v>
      </c>
      <c r="H305" s="61" t="str">
        <f>VLOOKUP($F305,domain!$B:$D,3,FALSE)</f>
        <v>VARCHAR(256)</v>
      </c>
      <c r="I305" s="74" t="s">
        <v>179</v>
      </c>
      <c r="J305" s="61"/>
      <c r="K305" s="74"/>
      <c r="L305" s="61"/>
      <c r="M305" s="61"/>
      <c r="N305" s="41" t="str">
        <f t="shared" si="6"/>
        <v xml:space="preserve">  , DOMAIN_NM VARCHAR(256) NOT NULL COMMENT '도메인 명'</v>
      </c>
    </row>
    <row r="306" spans="1:14" s="70" customFormat="1" x14ac:dyDescent="0.35">
      <c r="A306" s="51">
        <v>301</v>
      </c>
      <c r="B306" s="74" t="str">
        <f>VLOOKUP($C306,table!$B:$D,3,FALSE)</f>
        <v>관리자</v>
      </c>
      <c r="C306" s="61" t="s">
        <v>738</v>
      </c>
      <c r="D306" s="47" t="str">
        <f>VLOOKUP($C306,table!$B:$D,2,FALSE)</f>
        <v>T_DOMAIN</v>
      </c>
      <c r="E306" s="87">
        <v>3</v>
      </c>
      <c r="F306" s="78" t="s">
        <v>958</v>
      </c>
      <c r="G306" s="61" t="str">
        <f>VLOOKUP($F306,domain!$B:$D,2,FALSE)</f>
        <v>DOMAIN_DEC</v>
      </c>
      <c r="H306" s="61" t="str">
        <f>VLOOKUP($F306,domain!$B:$D,3,FALSE)</f>
        <v>VARCHAR(256)</v>
      </c>
      <c r="I306" s="74" t="s">
        <v>178</v>
      </c>
      <c r="J306" s="61"/>
      <c r="K306" s="74"/>
      <c r="L306" s="61"/>
      <c r="M306" s="61"/>
      <c r="N306" s="41" t="str">
        <f t="shared" si="6"/>
        <v xml:space="preserve">  , DOMAIN_DEC VARCHAR(256) COMMENT '도메인 설명'</v>
      </c>
    </row>
    <row r="307" spans="1:14" s="70" customFormat="1" x14ac:dyDescent="0.35">
      <c r="A307" s="51">
        <v>302</v>
      </c>
      <c r="B307" s="74" t="str">
        <f>VLOOKUP($C307,table!$B:$D,3,FALSE)</f>
        <v>관리자</v>
      </c>
      <c r="C307" s="61" t="s">
        <v>738</v>
      </c>
      <c r="D307" s="47" t="str">
        <f>VLOOKUP($C307,table!$B:$D,2,FALSE)</f>
        <v>T_DOMAIN</v>
      </c>
      <c r="E307" s="87">
        <v>3</v>
      </c>
      <c r="F307" s="78" t="s">
        <v>950</v>
      </c>
      <c r="G307" s="61" t="str">
        <f>VLOOKUP($F307,domain!$B:$D,2,FALSE)</f>
        <v>DOMAIN_CODE</v>
      </c>
      <c r="H307" s="61" t="str">
        <f>VLOOKUP($F307,domain!$B:$D,3,FALSE)</f>
        <v>VARCHAR(64)</v>
      </c>
      <c r="I307" s="74" t="s">
        <v>178</v>
      </c>
      <c r="J307" s="61"/>
      <c r="K307" s="74"/>
      <c r="L307" s="61"/>
      <c r="M307" s="61"/>
      <c r="N307" s="41" t="str">
        <f t="shared" si="6"/>
        <v xml:space="preserve">  , DOMAIN_CODE VARCHAR(64) COMMENT '도메인 코드'</v>
      </c>
    </row>
    <row r="308" spans="1:14" s="70" customFormat="1" x14ac:dyDescent="0.35">
      <c r="A308" s="51">
        <v>303</v>
      </c>
      <c r="B308" s="74" t="str">
        <f>VLOOKUP($C308,table!$B:$D,3,FALSE)</f>
        <v>관리자</v>
      </c>
      <c r="C308" s="61" t="s">
        <v>738</v>
      </c>
      <c r="D308" s="47" t="str">
        <f>VLOOKUP($C308,table!$B:$D,2,FALSE)</f>
        <v>T_DOMAIN</v>
      </c>
      <c r="E308" s="87">
        <v>5</v>
      </c>
      <c r="F308" s="78" t="s">
        <v>455</v>
      </c>
      <c r="G308" s="61" t="str">
        <f>VLOOKUP($F308,domain!$B:$D,2,FALSE)</f>
        <v>USE_YN</v>
      </c>
      <c r="H308" s="61" t="str">
        <f>VLOOKUP($F308,domain!$B:$D,3,FALSE)</f>
        <v>VARCHAR(1)</v>
      </c>
      <c r="I308" s="74" t="s">
        <v>178</v>
      </c>
      <c r="J308" s="70" t="s">
        <v>784</v>
      </c>
      <c r="K308" s="74"/>
      <c r="L308" s="61"/>
      <c r="M308" s="61"/>
      <c r="N308" s="41" t="str">
        <f t="shared" si="6"/>
        <v xml:space="preserve">  , USE_YN VARCHAR(1) DEFAULT 'Y' COMMENT '사용 여부'</v>
      </c>
    </row>
    <row r="309" spans="1:14" s="70" customFormat="1" x14ac:dyDescent="0.35">
      <c r="A309" s="51">
        <v>304</v>
      </c>
      <c r="B309" s="74" t="str">
        <f>VLOOKUP($C309,table!$B:$D,3,FALSE)</f>
        <v>관리자</v>
      </c>
      <c r="C309" s="61" t="s">
        <v>738</v>
      </c>
      <c r="D309" s="47" t="str">
        <f>VLOOKUP($C309,table!$B:$D,2,FALSE)</f>
        <v>T_DOMAIN</v>
      </c>
      <c r="E309" s="87">
        <v>6</v>
      </c>
      <c r="F309" s="78" t="s">
        <v>90</v>
      </c>
      <c r="G309" s="61" t="str">
        <f>VLOOKUP($F309,domain!$B:$D,2,FALSE)</f>
        <v>MODI_SE</v>
      </c>
      <c r="H309" s="61" t="str">
        <f>VLOOKUP($F309,domain!$B:$D,3,FALSE)</f>
        <v>VARCHAR(32)</v>
      </c>
      <c r="I309" s="74" t="s">
        <v>32</v>
      </c>
      <c r="J309" s="61"/>
      <c r="K309" s="74"/>
      <c r="L309" s="61" t="s">
        <v>471</v>
      </c>
      <c r="M309" s="61"/>
      <c r="N309" s="41" t="str">
        <f t="shared" si="6"/>
        <v xml:space="preserve">  , MODI_SE VARCHAR(32) COMMENT '수정 구분 I: 등록 / U: 수정 / D: 삭제 / C: 완료 / R: 삭제완료'</v>
      </c>
    </row>
    <row r="310" spans="1:14" s="70" customFormat="1" x14ac:dyDescent="0.35">
      <c r="A310" s="51">
        <v>305</v>
      </c>
      <c r="B310" s="74" t="str">
        <f>VLOOKUP($C310,table!$B:$D,3,FALSE)</f>
        <v>관리자</v>
      </c>
      <c r="C310" s="61" t="s">
        <v>738</v>
      </c>
      <c r="D310" s="47" t="str">
        <f>VLOOKUP($C310,table!$B:$D,2,FALSE)</f>
        <v>T_DOMAIN</v>
      </c>
      <c r="E310" s="87">
        <v>7</v>
      </c>
      <c r="F310" s="78" t="s">
        <v>61</v>
      </c>
      <c r="G310" s="61" t="str">
        <f>VLOOKUP($F310,domain!$B:$D,2,FALSE)</f>
        <v>RGST_ID</v>
      </c>
      <c r="H310" s="61" t="str">
        <f>VLOOKUP($F310,domain!$B:$D,3,FALSE)</f>
        <v>VARCHAR(32)</v>
      </c>
      <c r="I310" s="74" t="s">
        <v>33</v>
      </c>
      <c r="J310" s="61"/>
      <c r="K310" s="74"/>
      <c r="L310" s="61"/>
      <c r="M310" s="61"/>
      <c r="N310" s="41" t="str">
        <f t="shared" si="6"/>
        <v xml:space="preserve">  , RGST_ID VARCHAR(32) NOT NULL COMMENT '등록 ID'</v>
      </c>
    </row>
    <row r="311" spans="1:14" s="70" customFormat="1" x14ac:dyDescent="0.35">
      <c r="A311" s="51">
        <v>306</v>
      </c>
      <c r="B311" s="74" t="str">
        <f>VLOOKUP($C311,table!$B:$D,3,FALSE)</f>
        <v>관리자</v>
      </c>
      <c r="C311" s="61" t="s">
        <v>738</v>
      </c>
      <c r="D311" s="47" t="str">
        <f>VLOOKUP($C311,table!$B:$D,2,FALSE)</f>
        <v>T_DOMAIN</v>
      </c>
      <c r="E311" s="87">
        <v>8</v>
      </c>
      <c r="F311" s="78" t="s">
        <v>385</v>
      </c>
      <c r="G311" s="61" t="str">
        <f>VLOOKUP($F311,domain!$B:$D,2,FALSE)</f>
        <v>RGST_DT</v>
      </c>
      <c r="H311" s="61" t="str">
        <f>VLOOKUP($F311,domain!$B:$D,3,FALSE)</f>
        <v>TIMESTAMP</v>
      </c>
      <c r="I311" s="74" t="s">
        <v>33</v>
      </c>
      <c r="J311" s="61" t="s">
        <v>161</v>
      </c>
      <c r="K311" s="74"/>
      <c r="L311" s="61"/>
      <c r="M311" s="61"/>
      <c r="N311" s="41" t="str">
        <f t="shared" si="6"/>
        <v xml:space="preserve">  , RGST_DT TIMESTAMP DEFAULT CURRENT_TIMESTAMP NOT NULL COMMENT '등록 일시'</v>
      </c>
    </row>
    <row r="312" spans="1:14" s="70" customFormat="1" x14ac:dyDescent="0.35">
      <c r="A312" s="51">
        <v>307</v>
      </c>
      <c r="B312" s="74" t="str">
        <f>VLOOKUP($C312,table!$B:$D,3,FALSE)</f>
        <v>관리자</v>
      </c>
      <c r="C312" s="61" t="s">
        <v>738</v>
      </c>
      <c r="D312" s="47" t="str">
        <f>VLOOKUP($C312,table!$B:$D,2,FALSE)</f>
        <v>T_DOMAIN</v>
      </c>
      <c r="E312" s="87">
        <v>9</v>
      </c>
      <c r="F312" s="78" t="s">
        <v>88</v>
      </c>
      <c r="G312" s="61" t="str">
        <f>VLOOKUP($F312,domain!$B:$D,2,FALSE)</f>
        <v>MODI_ID</v>
      </c>
      <c r="H312" s="61" t="str">
        <f>VLOOKUP($F312,domain!$B:$D,3,FALSE)</f>
        <v>VARCHAR(32)</v>
      </c>
      <c r="I312" s="74" t="s">
        <v>33</v>
      </c>
      <c r="J312" s="61"/>
      <c r="K312" s="74"/>
      <c r="L312" s="61"/>
      <c r="M312" s="61"/>
      <c r="N312" s="41" t="str">
        <f t="shared" si="6"/>
        <v xml:space="preserve">  , MODI_ID VARCHAR(32) NOT NULL COMMENT '수정 ID'</v>
      </c>
    </row>
    <row r="313" spans="1:14" s="70" customFormat="1" x14ac:dyDescent="0.35">
      <c r="A313" s="51">
        <v>308</v>
      </c>
      <c r="B313" s="74" t="str">
        <f>VLOOKUP($C313,table!$B:$D,3,FALSE)</f>
        <v>관리자</v>
      </c>
      <c r="C313" s="61" t="s">
        <v>738</v>
      </c>
      <c r="D313" s="47" t="str">
        <f>VLOOKUP($C313,table!$B:$D,2,FALSE)</f>
        <v>T_DOMAIN</v>
      </c>
      <c r="E313" s="87">
        <v>10</v>
      </c>
      <c r="F313" s="78" t="s">
        <v>92</v>
      </c>
      <c r="G313" s="61" t="str">
        <f>VLOOKUP($F313,domain!$B:$D,2,FALSE)</f>
        <v>MODI_DT</v>
      </c>
      <c r="H313" s="61" t="str">
        <f>VLOOKUP($F313,domain!$B:$D,3,FALSE)</f>
        <v>TIMESTAMP</v>
      </c>
      <c r="I313" s="74" t="s">
        <v>33</v>
      </c>
      <c r="J313" s="61" t="s">
        <v>161</v>
      </c>
      <c r="K313" s="74"/>
      <c r="L313" s="61"/>
      <c r="M313" s="61"/>
      <c r="N313" s="41" t="str">
        <f t="shared" si="6"/>
        <v xml:space="preserve">  , MODI_DT TIMESTAMP DEFAULT CURRENT_TIMESTAMP NOT NULL COMMENT '수정 일시'</v>
      </c>
    </row>
    <row r="314" spans="1:14" s="71" customFormat="1" x14ac:dyDescent="0.35">
      <c r="A314" s="51">
        <v>309</v>
      </c>
      <c r="B314" s="15" t="str">
        <f>VLOOKUP($C314,table!$B:$D,3,FALSE)</f>
        <v>관리자</v>
      </c>
      <c r="C314" s="6" t="s">
        <v>1013</v>
      </c>
      <c r="D314" s="47" t="str">
        <f>VLOOKUP($C314,table!$B:$D,2,FALSE)</f>
        <v>T_COMPANY</v>
      </c>
      <c r="E314" s="15">
        <v>1</v>
      </c>
      <c r="F314" s="80" t="s">
        <v>1022</v>
      </c>
      <c r="G314" s="6" t="str">
        <f>VLOOKUP($F314,domain!$B:$D,2,FALSE)</f>
        <v>COMPANY_ID</v>
      </c>
      <c r="H314" s="6" t="str">
        <f>VLOOKUP($F314,domain!$B:$D,3,FALSE)</f>
        <v>VARCHAR(16)</v>
      </c>
      <c r="I314" s="15" t="s">
        <v>179</v>
      </c>
      <c r="J314" s="6"/>
      <c r="K314" s="15">
        <v>1</v>
      </c>
      <c r="L314" s="6"/>
      <c r="M314" s="6"/>
      <c r="N314" s="41" t="str">
        <f t="shared" si="6"/>
        <v xml:space="preserve">    COMPANY_ID VARCHAR(16) NOT NULL COMMENT '회사 ID'</v>
      </c>
    </row>
    <row r="315" spans="1:14" s="71" customFormat="1" x14ac:dyDescent="0.35">
      <c r="A315" s="51">
        <v>310</v>
      </c>
      <c r="B315" s="15" t="str">
        <f>VLOOKUP($C315,table!$B:$D,3,FALSE)</f>
        <v>관리자</v>
      </c>
      <c r="C315" s="6" t="s">
        <v>1013</v>
      </c>
      <c r="D315" s="47" t="str">
        <f>VLOOKUP($C315,table!$B:$D,2,FALSE)</f>
        <v>T_COMPANY</v>
      </c>
      <c r="E315" s="15">
        <v>2</v>
      </c>
      <c r="F315" s="80" t="s">
        <v>1015</v>
      </c>
      <c r="G315" s="6" t="str">
        <f>VLOOKUP($F315,domain!$B:$D,2,FALSE)</f>
        <v>COMPANY_CODE</v>
      </c>
      <c r="H315" s="6" t="str">
        <f>VLOOKUP($F315,domain!$B:$D,3,FALSE)</f>
        <v>VARCHAR(16)</v>
      </c>
      <c r="I315" s="15" t="s">
        <v>179</v>
      </c>
      <c r="J315" s="6"/>
      <c r="K315" s="15">
        <v>1</v>
      </c>
      <c r="L315" s="6"/>
      <c r="M315" s="6"/>
      <c r="N315" s="41" t="str">
        <f t="shared" si="6"/>
        <v xml:space="preserve">  , COMPANY_CODE VARCHAR(16) NOT NULL COMMENT '회사 코드'</v>
      </c>
    </row>
    <row r="316" spans="1:14" s="71" customFormat="1" x14ac:dyDescent="0.35">
      <c r="A316" s="51">
        <v>311</v>
      </c>
      <c r="B316" s="15" t="str">
        <f>VLOOKUP($C316,table!$B:$D,3,FALSE)</f>
        <v>관리자</v>
      </c>
      <c r="C316" s="6" t="s">
        <v>1013</v>
      </c>
      <c r="D316" s="47" t="str">
        <f>VLOOKUP($C316,table!$B:$D,2,FALSE)</f>
        <v>T_COMPANY</v>
      </c>
      <c r="E316" s="15">
        <v>3</v>
      </c>
      <c r="F316" s="80" t="s">
        <v>1016</v>
      </c>
      <c r="G316" s="6" t="str">
        <f>VLOOKUP($F316,domain!$B:$D,2,FALSE)</f>
        <v>COMPANY_NO</v>
      </c>
      <c r="H316" s="6" t="str">
        <f>VLOOKUP($F316,domain!$B:$D,3,FALSE)</f>
        <v>VARCHAR(16)</v>
      </c>
      <c r="I316" s="15" t="s">
        <v>179</v>
      </c>
      <c r="J316" s="6"/>
      <c r="K316" s="15">
        <v>2</v>
      </c>
      <c r="L316" s="6"/>
      <c r="M316" s="6"/>
      <c r="N316" s="41" t="str">
        <f t="shared" si="6"/>
        <v xml:space="preserve">  , COMPANY_NO VARCHAR(16) NOT NULL COMMENT '사업자번호'</v>
      </c>
    </row>
    <row r="317" spans="1:14" s="71" customFormat="1" x14ac:dyDescent="0.35">
      <c r="A317" s="51">
        <v>312</v>
      </c>
      <c r="B317" s="15" t="str">
        <f>VLOOKUP($C317,table!$B:$D,3,FALSE)</f>
        <v>관리자</v>
      </c>
      <c r="C317" s="6" t="s">
        <v>1013</v>
      </c>
      <c r="D317" s="47" t="str">
        <f>VLOOKUP($C317,table!$B:$D,2,FALSE)</f>
        <v>T_COMPANY</v>
      </c>
      <c r="E317" s="15">
        <v>4</v>
      </c>
      <c r="F317" s="80" t="s">
        <v>1021</v>
      </c>
      <c r="G317" s="6" t="str">
        <f>VLOOKUP($F317,domain!$B:$D,2,FALSE)</f>
        <v>COMPANY_NM</v>
      </c>
      <c r="H317" s="6" t="str">
        <f>VLOOKUP($F317,domain!$B:$D,3,FALSE)</f>
        <v>VARCHAR(100)</v>
      </c>
      <c r="I317" s="15" t="s">
        <v>179</v>
      </c>
      <c r="J317" s="6"/>
      <c r="K317" s="15"/>
      <c r="L317" s="6"/>
      <c r="M317" s="6"/>
      <c r="N317" s="41" t="str">
        <f t="shared" si="6"/>
        <v xml:space="preserve">  , COMPANY_NM VARCHAR(100) NOT NULL COMMENT '회사 명'</v>
      </c>
    </row>
    <row r="318" spans="1:14" s="71" customFormat="1" x14ac:dyDescent="0.35">
      <c r="A318" s="51">
        <v>313</v>
      </c>
      <c r="B318" s="15" t="str">
        <f>VLOOKUP($C318,table!$B:$D,3,FALSE)</f>
        <v>관리자</v>
      </c>
      <c r="C318" s="6" t="s">
        <v>1013</v>
      </c>
      <c r="D318" s="47" t="str">
        <f>VLOOKUP($C318,table!$B:$D,2,FALSE)</f>
        <v>T_COMPANY</v>
      </c>
      <c r="E318" s="15">
        <v>4</v>
      </c>
      <c r="F318" s="80" t="s">
        <v>1028</v>
      </c>
      <c r="G318" s="6" t="str">
        <f>VLOOKUP($F318,domain!$B:$D,2,FALSE)</f>
        <v>COMPANY_DSC</v>
      </c>
      <c r="H318" s="6" t="str">
        <f>VLOOKUP($F318,domain!$B:$D,3,FALSE)</f>
        <v>VARCHAR(4000)</v>
      </c>
      <c r="I318" s="15" t="s">
        <v>178</v>
      </c>
      <c r="J318" s="6"/>
      <c r="K318" s="15"/>
      <c r="L318" s="6"/>
      <c r="M318" s="6"/>
      <c r="N318" s="41" t="str">
        <f t="shared" si="6"/>
        <v xml:space="preserve">  , COMPANY_DSC VARCHAR(4000) COMMENT '회사 설명'</v>
      </c>
    </row>
    <row r="319" spans="1:14" s="71" customFormat="1" x14ac:dyDescent="0.35">
      <c r="A319" s="51">
        <v>314</v>
      </c>
      <c r="B319" s="15" t="str">
        <f>VLOOKUP($C319,table!$B:$D,3,FALSE)</f>
        <v>관리자</v>
      </c>
      <c r="C319" s="6" t="s">
        <v>1013</v>
      </c>
      <c r="D319" s="47" t="str">
        <f>VLOOKUP($C319,table!$B:$D,2,FALSE)</f>
        <v>T_COMPANY</v>
      </c>
      <c r="E319" s="15">
        <v>5</v>
      </c>
      <c r="F319" s="80" t="s">
        <v>1017</v>
      </c>
      <c r="G319" s="6" t="str">
        <f>VLOOKUP($F319,domain!$B:$D,2,FALSE)</f>
        <v>ADDRESS</v>
      </c>
      <c r="H319" s="6" t="str">
        <f>VLOOKUP($F319,domain!$B:$D,3,FALSE)</f>
        <v>VARCHAR(4000)</v>
      </c>
      <c r="I319" s="15" t="s">
        <v>179</v>
      </c>
      <c r="J319" s="6"/>
      <c r="K319" s="15"/>
      <c r="L319" s="6"/>
      <c r="M319" s="6"/>
      <c r="N319" s="41" t="str">
        <f t="shared" si="6"/>
        <v xml:space="preserve">  , ADDRESS VARCHAR(4000) NOT NULL COMMENT '주소'</v>
      </c>
    </row>
    <row r="320" spans="1:14" s="71" customFormat="1" x14ac:dyDescent="0.35">
      <c r="A320" s="51">
        <v>315</v>
      </c>
      <c r="B320" s="15" t="str">
        <f>VLOOKUP($C320,table!$B:$D,3,FALSE)</f>
        <v>관리자</v>
      </c>
      <c r="C320" s="6" t="s">
        <v>1013</v>
      </c>
      <c r="D320" s="47" t="str">
        <f>VLOOKUP($C320,table!$B:$D,2,FALSE)</f>
        <v>T_COMPANY</v>
      </c>
      <c r="E320" s="15">
        <v>6</v>
      </c>
      <c r="F320" s="80" t="s">
        <v>1019</v>
      </c>
      <c r="G320" s="6" t="str">
        <f>VLOOKUP($F320,domain!$B:$D,2,FALSE)</f>
        <v>TELEPHONE_NO</v>
      </c>
      <c r="H320" s="6" t="str">
        <f>VLOOKUP($F320,domain!$B:$D,3,FALSE)</f>
        <v>VARCHAR(16)</v>
      </c>
      <c r="I320" s="15" t="s">
        <v>178</v>
      </c>
      <c r="J320" s="6"/>
      <c r="K320" s="15"/>
      <c r="L320" s="6"/>
      <c r="M320" s="6"/>
      <c r="N320" s="41" t="str">
        <f t="shared" si="6"/>
        <v xml:space="preserve">  , TELEPHONE_NO VARCHAR(16) COMMENT '전화번호'</v>
      </c>
    </row>
    <row r="321" spans="1:14" s="71" customFormat="1" x14ac:dyDescent="0.35">
      <c r="A321" s="51">
        <v>316</v>
      </c>
      <c r="B321" s="15" t="str">
        <f>VLOOKUP($C321,table!$B:$D,3,FALSE)</f>
        <v>관리자</v>
      </c>
      <c r="C321" s="6" t="s">
        <v>1013</v>
      </c>
      <c r="D321" s="47" t="str">
        <f>VLOOKUP($C321,table!$B:$D,2,FALSE)</f>
        <v>T_COMPANY</v>
      </c>
      <c r="E321" s="15">
        <v>7</v>
      </c>
      <c r="F321" s="80" t="s">
        <v>1018</v>
      </c>
      <c r="G321" s="6" t="str">
        <f>VLOOKUP($F321,domain!$B:$D,2,FALSE)</f>
        <v>REPRESENTATIVE_NM</v>
      </c>
      <c r="H321" s="6" t="str">
        <f>VLOOKUP($F321,domain!$B:$D,3,FALSE)</f>
        <v>VARCHAR(16)</v>
      </c>
      <c r="I321" s="15" t="s">
        <v>178</v>
      </c>
      <c r="J321" s="6"/>
      <c r="K321" s="15"/>
      <c r="L321" s="6"/>
      <c r="M321" s="6"/>
      <c r="N321" s="41" t="str">
        <f t="shared" si="6"/>
        <v xml:space="preserve">  , REPRESENTATIVE_NM VARCHAR(16) COMMENT '대표자명'</v>
      </c>
    </row>
    <row r="322" spans="1:14" s="71" customFormat="1" x14ac:dyDescent="0.35">
      <c r="A322" s="51">
        <v>317</v>
      </c>
      <c r="B322" s="15" t="str">
        <f>VLOOKUP($C322,table!$B:$D,3,FALSE)</f>
        <v>관리자</v>
      </c>
      <c r="C322" s="6" t="s">
        <v>1013</v>
      </c>
      <c r="D322" s="47" t="str">
        <f>VLOOKUP($C322,table!$B:$D,2,FALSE)</f>
        <v>T_COMPANY</v>
      </c>
      <c r="E322" s="15">
        <v>8</v>
      </c>
      <c r="F322" s="80" t="s">
        <v>0</v>
      </c>
      <c r="G322" s="6" t="str">
        <f>VLOOKUP($F322,domain!$B:$D,2,FALSE)</f>
        <v>NOTE</v>
      </c>
      <c r="H322" s="6" t="str">
        <f>VLOOKUP($F322,domain!$B:$D,3,FALSE)</f>
        <v>VARCHAR(4000)</v>
      </c>
      <c r="I322" s="15" t="s">
        <v>178</v>
      </c>
      <c r="J322" s="6"/>
      <c r="K322" s="15"/>
      <c r="L322" s="6"/>
      <c r="M322" s="6"/>
      <c r="N322" s="41" t="str">
        <f t="shared" si="6"/>
        <v xml:space="preserve">  , NOTE VARCHAR(4000) COMMENT '비고'</v>
      </c>
    </row>
    <row r="323" spans="1:14" s="71" customFormat="1" x14ac:dyDescent="0.35">
      <c r="A323" s="51">
        <v>318</v>
      </c>
      <c r="B323" s="15" t="str">
        <f>VLOOKUP($C323,table!$B:$D,3,FALSE)</f>
        <v>관리자</v>
      </c>
      <c r="C323" s="6" t="s">
        <v>1013</v>
      </c>
      <c r="D323" s="47" t="str">
        <f>VLOOKUP($C323,table!$B:$D,2,FALSE)</f>
        <v>T_COMPANY</v>
      </c>
      <c r="E323" s="15">
        <v>9</v>
      </c>
      <c r="F323" s="80" t="s">
        <v>455</v>
      </c>
      <c r="G323" s="6" t="str">
        <f>VLOOKUP($F323,domain!$B:$D,2,FALSE)</f>
        <v>USE_YN</v>
      </c>
      <c r="H323" s="6" t="str">
        <f>VLOOKUP($F323,domain!$B:$D,3,FALSE)</f>
        <v>VARCHAR(1)</v>
      </c>
      <c r="I323" s="15" t="s">
        <v>178</v>
      </c>
      <c r="J323" s="70" t="s">
        <v>784</v>
      </c>
      <c r="K323" s="15"/>
      <c r="L323" s="6"/>
      <c r="M323" s="6"/>
      <c r="N323" s="41" t="str">
        <f t="shared" si="6"/>
        <v xml:space="preserve">  , USE_YN VARCHAR(1) DEFAULT 'Y' COMMENT '사용 여부'</v>
      </c>
    </row>
    <row r="324" spans="1:14" s="71" customFormat="1" x14ac:dyDescent="0.35">
      <c r="A324" s="51">
        <v>319</v>
      </c>
      <c r="B324" s="15" t="str">
        <f>VLOOKUP($C324,table!$B:$D,3,FALSE)</f>
        <v>관리자</v>
      </c>
      <c r="C324" s="6" t="s">
        <v>1013</v>
      </c>
      <c r="D324" s="47" t="str">
        <f>VLOOKUP($C324,table!$B:$D,2,FALSE)</f>
        <v>T_COMPANY</v>
      </c>
      <c r="E324" s="15">
        <v>10</v>
      </c>
      <c r="F324" s="80" t="s">
        <v>61</v>
      </c>
      <c r="G324" s="6" t="str">
        <f>VLOOKUP($F324,domain!$B:$D,2,FALSE)</f>
        <v>RGST_ID</v>
      </c>
      <c r="H324" s="6" t="str">
        <f>VLOOKUP($F324,domain!$B:$D,3,FALSE)</f>
        <v>VARCHAR(32)</v>
      </c>
      <c r="I324" s="15" t="s">
        <v>179</v>
      </c>
      <c r="J324" s="6"/>
      <c r="K324" s="15"/>
      <c r="L324" s="6"/>
      <c r="M324" s="6"/>
      <c r="N324" s="41" t="str">
        <f t="shared" si="6"/>
        <v xml:space="preserve">  , RGST_ID VARCHAR(32) NOT NULL COMMENT '등록 ID'</v>
      </c>
    </row>
    <row r="325" spans="1:14" s="71" customFormat="1" x14ac:dyDescent="0.35">
      <c r="A325" s="51">
        <v>320</v>
      </c>
      <c r="B325" s="15" t="str">
        <f>VLOOKUP($C325,table!$B:$D,3,FALSE)</f>
        <v>관리자</v>
      </c>
      <c r="C325" s="6" t="s">
        <v>1013</v>
      </c>
      <c r="D325" s="47" t="str">
        <f>VLOOKUP($C325,table!$B:$D,2,FALSE)</f>
        <v>T_COMPANY</v>
      </c>
      <c r="E325" s="15">
        <v>11</v>
      </c>
      <c r="F325" s="80" t="s">
        <v>385</v>
      </c>
      <c r="G325" s="6" t="str">
        <f>VLOOKUP($F325,domain!$B:$D,2,FALSE)</f>
        <v>RGST_DT</v>
      </c>
      <c r="H325" s="6" t="str">
        <f>VLOOKUP($F325,domain!$B:$D,3,FALSE)</f>
        <v>TIMESTAMP</v>
      </c>
      <c r="I325" s="15" t="s">
        <v>179</v>
      </c>
      <c r="J325" s="6"/>
      <c r="K325" s="15"/>
      <c r="L325" s="6"/>
      <c r="M325" s="6"/>
      <c r="N325" s="41" t="str">
        <f t="shared" si="6"/>
        <v xml:space="preserve">  , RGST_DT TIMESTAMP NOT NULL COMMENT '등록 일시'</v>
      </c>
    </row>
    <row r="326" spans="1:14" s="71" customFormat="1" x14ac:dyDescent="0.35">
      <c r="A326" s="51">
        <v>321</v>
      </c>
      <c r="B326" s="15" t="str">
        <f>VLOOKUP($C326,table!$B:$D,3,FALSE)</f>
        <v>관리자</v>
      </c>
      <c r="C326" s="6" t="s">
        <v>1013</v>
      </c>
      <c r="D326" s="47" t="str">
        <f>VLOOKUP($C326,table!$B:$D,2,FALSE)</f>
        <v>T_COMPANY</v>
      </c>
      <c r="E326" s="15">
        <v>12</v>
      </c>
      <c r="F326" s="80" t="s">
        <v>88</v>
      </c>
      <c r="G326" s="6" t="str">
        <f>VLOOKUP($F326,domain!$B:$D,2,FALSE)</f>
        <v>MODI_ID</v>
      </c>
      <c r="H326" s="6" t="str">
        <f>VLOOKUP($F326,domain!$B:$D,3,FALSE)</f>
        <v>VARCHAR(32)</v>
      </c>
      <c r="I326" s="15" t="s">
        <v>179</v>
      </c>
      <c r="J326" s="6"/>
      <c r="K326" s="15"/>
      <c r="L326" s="6"/>
      <c r="M326" s="6"/>
      <c r="N326" s="41" t="str">
        <f t="shared" si="6"/>
        <v xml:space="preserve">  , MODI_ID VARCHAR(32) NOT NULL COMMENT '수정 ID'</v>
      </c>
    </row>
    <row r="327" spans="1:14" s="71" customFormat="1" x14ac:dyDescent="0.35">
      <c r="A327" s="51">
        <v>322</v>
      </c>
      <c r="B327" s="15" t="str">
        <f>VLOOKUP($C327,table!$B:$D,3,FALSE)</f>
        <v>관리자</v>
      </c>
      <c r="C327" s="6" t="s">
        <v>1013</v>
      </c>
      <c r="D327" s="47" t="str">
        <f>VLOOKUP($C327,table!$B:$D,2,FALSE)</f>
        <v>T_COMPANY</v>
      </c>
      <c r="E327" s="15">
        <v>13</v>
      </c>
      <c r="F327" s="80" t="s">
        <v>92</v>
      </c>
      <c r="G327" s="6" t="str">
        <f>VLOOKUP($F327,domain!$B:$D,2,FALSE)</f>
        <v>MODI_DT</v>
      </c>
      <c r="H327" s="6" t="str">
        <f>VLOOKUP($F327,domain!$B:$D,3,FALSE)</f>
        <v>TIMESTAMP</v>
      </c>
      <c r="I327" s="15" t="s">
        <v>179</v>
      </c>
      <c r="J327" s="6"/>
      <c r="K327" s="15"/>
      <c r="L327" s="6"/>
      <c r="M327" s="6"/>
      <c r="N327" s="41" t="str">
        <f t="shared" ref="N327:N362" si="7">IF(E327=1,"    ","  , ")&amp;G327&amp;" "&amp;H327&amp;IF(J327="",""," "&amp;J327)&amp;IF(I327="N"," NOT NULL","")&amp;" COMMENT '"&amp;F327&amp;IF(L327="",""," "&amp;L327)&amp;"'"</f>
        <v xml:space="preserve">  , MODI_DT TIMESTAMP NOT NULL COMMENT '수정 일시'</v>
      </c>
    </row>
    <row r="328" spans="1:14" x14ac:dyDescent="0.35">
      <c r="A328" s="51">
        <v>333</v>
      </c>
      <c r="B328" s="15" t="str">
        <f>VLOOKUP($C328,table!$B:$D,3,FALSE)</f>
        <v>공통</v>
      </c>
      <c r="C328" s="6" t="s">
        <v>1059</v>
      </c>
      <c r="D328" s="47" t="str">
        <f>VLOOKUP($C328,table!$B:$D,2,FALSE)</f>
        <v>T_REPORT</v>
      </c>
      <c r="E328" s="15">
        <v>1</v>
      </c>
      <c r="F328" s="2" t="s">
        <v>1064</v>
      </c>
      <c r="G328" s="6" t="str">
        <f>VLOOKUP($F328,domain!$B:$D,2,FALSE)</f>
        <v>REPORT_ID</v>
      </c>
      <c r="H328" s="6" t="str">
        <f>VLOOKUP($F328,domain!$B:$D,3,FALSE)</f>
        <v>VARCHAR(16)</v>
      </c>
      <c r="I328" s="15" t="s">
        <v>179</v>
      </c>
      <c r="J328" s="2"/>
      <c r="K328" s="2"/>
      <c r="L328" s="2"/>
      <c r="M328" s="2"/>
      <c r="N328" s="41" t="str">
        <f t="shared" si="7"/>
        <v xml:space="preserve">    REPORT_ID VARCHAR(16) NOT NULL COMMENT '레포트 ID'</v>
      </c>
    </row>
    <row r="329" spans="1:14" x14ac:dyDescent="0.35">
      <c r="A329" s="51">
        <v>334</v>
      </c>
      <c r="B329" s="15" t="str">
        <f>VLOOKUP($C329,table!$B:$D,3,FALSE)</f>
        <v>공통</v>
      </c>
      <c r="C329" s="6" t="s">
        <v>1059</v>
      </c>
      <c r="D329" s="47" t="str">
        <f>VLOOKUP($C329,table!$B:$D,2,FALSE)</f>
        <v>T_REPORT</v>
      </c>
      <c r="E329" s="15">
        <v>2</v>
      </c>
      <c r="F329" s="2" t="s">
        <v>1065</v>
      </c>
      <c r="G329" s="6" t="str">
        <f>VLOOKUP($F329,domain!$B:$D,2,FALSE)</f>
        <v>REPORT_NM</v>
      </c>
      <c r="H329" s="6" t="str">
        <f>VLOOKUP($F329,domain!$B:$D,3,FALSE)</f>
        <v>VARCHAR(256)</v>
      </c>
      <c r="I329" s="15" t="s">
        <v>179</v>
      </c>
      <c r="J329" s="2"/>
      <c r="K329" s="2"/>
      <c r="L329" s="2"/>
      <c r="M329" s="2"/>
      <c r="N329" s="41" t="str">
        <f t="shared" si="7"/>
        <v xml:space="preserve">  , REPORT_NM VARCHAR(256) NOT NULL COMMENT '레포트 명'</v>
      </c>
    </row>
    <row r="330" spans="1:14" x14ac:dyDescent="0.35">
      <c r="A330" s="51">
        <v>335</v>
      </c>
      <c r="B330" s="15" t="str">
        <f>VLOOKUP($C330,table!$B:$D,3,FALSE)</f>
        <v>공통</v>
      </c>
      <c r="C330" s="6" t="s">
        <v>1059</v>
      </c>
      <c r="D330" s="47" t="str">
        <f>VLOOKUP($C330,table!$B:$D,2,FALSE)</f>
        <v>T_REPORT</v>
      </c>
      <c r="E330" s="15">
        <v>3</v>
      </c>
      <c r="F330" s="2" t="s">
        <v>1066</v>
      </c>
      <c r="G330" s="6" t="str">
        <f>VLOOKUP($F330,domain!$B:$D,2,FALSE)</f>
        <v>REPORT_URL</v>
      </c>
      <c r="H330" s="6" t="str">
        <f>VLOOKUP($F330,domain!$B:$D,3,FALSE)</f>
        <v>VARCHAR(4000)</v>
      </c>
      <c r="I330" s="15" t="s">
        <v>179</v>
      </c>
      <c r="J330" s="2"/>
      <c r="K330" s="2"/>
      <c r="L330" s="2"/>
      <c r="M330" s="2"/>
      <c r="N330" s="41" t="str">
        <f t="shared" si="7"/>
        <v xml:space="preserve">  , REPORT_URL VARCHAR(4000) NOT NULL COMMENT '레포트 URL'</v>
      </c>
    </row>
    <row r="331" spans="1:14" x14ac:dyDescent="0.35">
      <c r="A331" s="51">
        <v>336</v>
      </c>
      <c r="B331" s="15" t="str">
        <f>VLOOKUP($C331,table!$B:$D,3,FALSE)</f>
        <v>공통</v>
      </c>
      <c r="C331" s="6" t="s">
        <v>1059</v>
      </c>
      <c r="D331" s="47" t="str">
        <f>VLOOKUP($C331,table!$B:$D,2,FALSE)</f>
        <v>T_REPORT</v>
      </c>
      <c r="E331" s="15">
        <v>4</v>
      </c>
      <c r="F331" s="2" t="s">
        <v>1022</v>
      </c>
      <c r="G331" s="6" t="str">
        <f>VLOOKUP($F331,domain!$B:$D,2,FALSE)</f>
        <v>COMPANY_ID</v>
      </c>
      <c r="H331" s="6" t="str">
        <f>VLOOKUP($F331,domain!$B:$D,3,FALSE)</f>
        <v>VARCHAR(16)</v>
      </c>
      <c r="I331" s="15" t="s">
        <v>179</v>
      </c>
      <c r="J331" s="2"/>
      <c r="K331" s="2"/>
      <c r="L331" s="2"/>
      <c r="M331" s="2"/>
      <c r="N331" s="41" t="str">
        <f t="shared" si="7"/>
        <v xml:space="preserve">  , COMPANY_ID VARCHAR(16) NOT NULL COMMENT '회사 ID'</v>
      </c>
    </row>
    <row r="332" spans="1:14" s="41" customFormat="1" x14ac:dyDescent="0.35">
      <c r="A332" s="51">
        <v>337</v>
      </c>
      <c r="B332" s="15" t="str">
        <f>VLOOKUP($C332,table!$B:$D,3,FALSE)</f>
        <v>공통</v>
      </c>
      <c r="C332" s="6" t="s">
        <v>1059</v>
      </c>
      <c r="D332" s="47" t="str">
        <f>VLOOKUP($C332,table!$B:$D,2,FALSE)</f>
        <v>T_REPORT</v>
      </c>
      <c r="E332" s="15">
        <v>5</v>
      </c>
      <c r="F332" s="2" t="s">
        <v>468</v>
      </c>
      <c r="G332" s="6" t="str">
        <f>VLOOKUP($F332,domain!$B:$D,2,FALSE)</f>
        <v>GROUP_ID</v>
      </c>
      <c r="H332" s="6" t="str">
        <f>VLOOKUP($F332,domain!$B:$D,3,FALSE)</f>
        <v>VARCHAR(64)</v>
      </c>
      <c r="I332" s="15" t="s">
        <v>179</v>
      </c>
      <c r="J332" s="2"/>
      <c r="K332" s="2"/>
      <c r="L332" s="2"/>
      <c r="M332" s="2"/>
      <c r="N332" s="41" t="str">
        <f t="shared" ref="N332" si="8">IF(E332=1,"    ","  , ")&amp;G332&amp;" "&amp;H332&amp;IF(J332="",""," "&amp;J332)&amp;IF(I332="N"," NOT NULL","")&amp;" COMMENT '"&amp;F332&amp;IF(L332="",""," "&amp;L332)&amp;"'"</f>
        <v xml:space="preserve">  , GROUP_ID VARCHAR(64) NOT NULL COMMENT '그룹 ID'</v>
      </c>
    </row>
    <row r="333" spans="1:14" s="41" customFormat="1" x14ac:dyDescent="0.35">
      <c r="A333" s="51">
        <v>337</v>
      </c>
      <c r="B333" s="15" t="str">
        <f>VLOOKUP($C333,table!$B:$D,3,FALSE)</f>
        <v>공통</v>
      </c>
      <c r="C333" s="6" t="s">
        <v>1059</v>
      </c>
      <c r="D333" s="47" t="str">
        <f>VLOOKUP($C333,table!$B:$D,2,FALSE)</f>
        <v>T_REPORT</v>
      </c>
      <c r="E333" s="15">
        <v>6</v>
      </c>
      <c r="F333" s="2" t="s">
        <v>1176</v>
      </c>
      <c r="G333" s="6" t="str">
        <f>VLOOKUP($F333,domain!$B:$D,2,FALSE)</f>
        <v>REPORT_TYPE</v>
      </c>
      <c r="H333" s="6" t="str">
        <f>VLOOKUP($F333,domain!$B:$D,3,FALSE)</f>
        <v>VARCHAR(1)</v>
      </c>
      <c r="I333" s="15" t="s">
        <v>179</v>
      </c>
      <c r="J333" s="2"/>
      <c r="K333" s="2"/>
      <c r="L333" s="2"/>
      <c r="M333" s="2"/>
      <c r="N333" s="41" t="str">
        <f t="shared" ref="N333" si="9">IF(E333=1,"    ","  , ")&amp;G333&amp;" "&amp;H333&amp;IF(J333="",""," "&amp;J333)&amp;IF(I333="N"," NOT NULL","")&amp;" COMMENT '"&amp;F333&amp;IF(L333="",""," "&amp;L333)&amp;"'"</f>
        <v xml:space="preserve">  , REPORT_TYPE VARCHAR(1) NOT NULL COMMENT '레포트 타입'</v>
      </c>
    </row>
    <row r="334" spans="1:14" x14ac:dyDescent="0.35">
      <c r="A334" s="51">
        <v>337</v>
      </c>
      <c r="B334" s="15" t="str">
        <f>VLOOKUP($C334,table!$B:$D,3,FALSE)</f>
        <v>공통</v>
      </c>
      <c r="C334" s="6" t="s">
        <v>1059</v>
      </c>
      <c r="D334" s="47" t="str">
        <f>VLOOKUP($C334,table!$B:$D,2,FALSE)</f>
        <v>T_REPORT</v>
      </c>
      <c r="E334" s="15">
        <v>7</v>
      </c>
      <c r="F334" s="2" t="s">
        <v>1067</v>
      </c>
      <c r="G334" s="6" t="str">
        <f>VLOOKUP($F334,domain!$B:$D,2,FALSE)</f>
        <v>REPORT_SIZE</v>
      </c>
      <c r="H334" s="6" t="str">
        <f>VLOOKUP($F334,domain!$B:$D,3,FALSE)</f>
        <v>VARCHAR(16)</v>
      </c>
      <c r="I334" s="15" t="s">
        <v>179</v>
      </c>
      <c r="J334" s="2"/>
      <c r="K334" s="2"/>
      <c r="L334" s="2"/>
      <c r="M334" s="2"/>
      <c r="N334" s="41" t="str">
        <f t="shared" si="7"/>
        <v xml:space="preserve">  , REPORT_SIZE VARCHAR(16) NOT NULL COMMENT '레포트 사이즈'</v>
      </c>
    </row>
    <row r="335" spans="1:14" s="41" customFormat="1" x14ac:dyDescent="0.35">
      <c r="A335" s="51">
        <v>338</v>
      </c>
      <c r="B335" s="15" t="str">
        <f>VLOOKUP($C335,table!$B:$D,3,FALSE)</f>
        <v>공통</v>
      </c>
      <c r="C335" s="6" t="s">
        <v>1059</v>
      </c>
      <c r="D335" s="47" t="str">
        <f>VLOOKUP($C335,table!$B:$D,2,FALSE)</f>
        <v>T_REPORT</v>
      </c>
      <c r="E335" s="15">
        <v>8</v>
      </c>
      <c r="F335" s="6" t="s">
        <v>1178</v>
      </c>
      <c r="G335" s="6" t="str">
        <f>VLOOKUP($F335,domain!$B:$D,2,FALSE)</f>
        <v>REPORT_DSC</v>
      </c>
      <c r="H335" s="6" t="str">
        <f>VLOOKUP($F335,domain!$B:$D,3,FALSE)</f>
        <v>VARCHAR(4000)</v>
      </c>
      <c r="I335" s="15" t="s">
        <v>178</v>
      </c>
      <c r="J335" s="6"/>
      <c r="K335" s="15"/>
      <c r="L335" s="6"/>
      <c r="M335" s="6"/>
      <c r="N335" s="41" t="str">
        <f t="shared" ref="N335" si="10">IF(E335=1,"    ","  , ")&amp;G335&amp;" "&amp;H335&amp;IF(J335="",""," "&amp;J335)&amp;IF(I335="N"," NOT NULL","")&amp;" COMMENT '"&amp;F335&amp;IF(L335="",""," "&amp;L335)&amp;"'"</f>
        <v xml:space="preserve">  , REPORT_DSC VARCHAR(4000) COMMENT '레포트 설명'</v>
      </c>
    </row>
    <row r="336" spans="1:14" x14ac:dyDescent="0.35">
      <c r="A336" s="51">
        <v>338</v>
      </c>
      <c r="B336" s="15" t="str">
        <f>VLOOKUP($C336,table!$B:$D,3,FALSE)</f>
        <v>공통</v>
      </c>
      <c r="C336" s="6" t="s">
        <v>1059</v>
      </c>
      <c r="D336" s="47" t="str">
        <f>VLOOKUP($C336,table!$B:$D,2,FALSE)</f>
        <v>T_REPORT</v>
      </c>
      <c r="E336" s="15">
        <v>9</v>
      </c>
      <c r="F336" s="6" t="s">
        <v>455</v>
      </c>
      <c r="G336" s="6" t="str">
        <f>VLOOKUP($F336,domain!$B:$D,2,FALSE)</f>
        <v>USE_YN</v>
      </c>
      <c r="H336" s="6" t="str">
        <f>VLOOKUP($F336,domain!$B:$D,3,FALSE)</f>
        <v>VARCHAR(1)</v>
      </c>
      <c r="I336" s="15" t="s">
        <v>178</v>
      </c>
      <c r="J336" s="61" t="s">
        <v>784</v>
      </c>
      <c r="K336" s="15"/>
      <c r="L336" s="6"/>
      <c r="M336" s="6"/>
      <c r="N336" s="41" t="str">
        <f t="shared" si="7"/>
        <v xml:space="preserve">  , USE_YN VARCHAR(1) DEFAULT 'Y' COMMENT '사용 여부'</v>
      </c>
    </row>
    <row r="337" spans="1:14" x14ac:dyDescent="0.35">
      <c r="A337" s="51">
        <v>339</v>
      </c>
      <c r="B337" s="15" t="str">
        <f>VLOOKUP($C337,table!$B:$D,3,FALSE)</f>
        <v>공통</v>
      </c>
      <c r="C337" s="6" t="s">
        <v>1059</v>
      </c>
      <c r="D337" s="47" t="str">
        <f>VLOOKUP($C337,table!$B:$D,2,FALSE)</f>
        <v>T_REPORT</v>
      </c>
      <c r="E337" s="15">
        <v>10</v>
      </c>
      <c r="F337" s="6" t="s">
        <v>61</v>
      </c>
      <c r="G337" s="6" t="str">
        <f>VLOOKUP($F337,domain!$B:$D,2,FALSE)</f>
        <v>RGST_ID</v>
      </c>
      <c r="H337" s="6" t="str">
        <f>VLOOKUP($F337,domain!$B:$D,3,FALSE)</f>
        <v>VARCHAR(32)</v>
      </c>
      <c r="I337" s="15" t="s">
        <v>179</v>
      </c>
      <c r="J337" s="6"/>
      <c r="K337" s="15"/>
      <c r="L337" s="6"/>
      <c r="M337" s="6"/>
      <c r="N337" s="41" t="str">
        <f t="shared" si="7"/>
        <v xml:space="preserve">  , RGST_ID VARCHAR(32) NOT NULL COMMENT '등록 ID'</v>
      </c>
    </row>
    <row r="338" spans="1:14" x14ac:dyDescent="0.35">
      <c r="A338" s="51">
        <v>340</v>
      </c>
      <c r="B338" s="15" t="str">
        <f>VLOOKUP($C338,table!$B:$D,3,FALSE)</f>
        <v>공통</v>
      </c>
      <c r="C338" s="6" t="s">
        <v>1059</v>
      </c>
      <c r="D338" s="47" t="str">
        <f>VLOOKUP($C338,table!$B:$D,2,FALSE)</f>
        <v>T_REPORT</v>
      </c>
      <c r="E338" s="15">
        <v>11</v>
      </c>
      <c r="F338" s="6" t="s">
        <v>385</v>
      </c>
      <c r="G338" s="6" t="str">
        <f>VLOOKUP($F338,domain!$B:$D,2,FALSE)</f>
        <v>RGST_DT</v>
      </c>
      <c r="H338" s="6" t="str">
        <f>VLOOKUP($F338,domain!$B:$D,3,FALSE)</f>
        <v>TIMESTAMP</v>
      </c>
      <c r="I338" s="15" t="s">
        <v>179</v>
      </c>
      <c r="J338" s="6"/>
      <c r="K338" s="15"/>
      <c r="L338" s="6"/>
      <c r="M338" s="6"/>
      <c r="N338" s="41" t="str">
        <f t="shared" si="7"/>
        <v xml:space="preserve">  , RGST_DT TIMESTAMP NOT NULL COMMENT '등록 일시'</v>
      </c>
    </row>
    <row r="339" spans="1:14" x14ac:dyDescent="0.35">
      <c r="A339" s="51">
        <v>341</v>
      </c>
      <c r="B339" s="15" t="str">
        <f>VLOOKUP($C339,table!$B:$D,3,FALSE)</f>
        <v>공통</v>
      </c>
      <c r="C339" s="6" t="s">
        <v>1059</v>
      </c>
      <c r="D339" s="47" t="str">
        <f>VLOOKUP($C339,table!$B:$D,2,FALSE)</f>
        <v>T_REPORT</v>
      </c>
      <c r="E339" s="15">
        <v>12</v>
      </c>
      <c r="F339" s="6" t="s">
        <v>88</v>
      </c>
      <c r="G339" s="6" t="str">
        <f>VLOOKUP($F339,domain!$B:$D,2,FALSE)</f>
        <v>MODI_ID</v>
      </c>
      <c r="H339" s="6" t="str">
        <f>VLOOKUP($F339,domain!$B:$D,3,FALSE)</f>
        <v>VARCHAR(32)</v>
      </c>
      <c r="I339" s="15" t="s">
        <v>179</v>
      </c>
      <c r="J339" s="6"/>
      <c r="K339" s="15"/>
      <c r="L339" s="6"/>
      <c r="M339" s="6"/>
      <c r="N339" s="41" t="str">
        <f t="shared" si="7"/>
        <v xml:space="preserve">  , MODI_ID VARCHAR(32) NOT NULL COMMENT '수정 ID'</v>
      </c>
    </row>
    <row r="340" spans="1:14" x14ac:dyDescent="0.35">
      <c r="A340" s="51">
        <v>342</v>
      </c>
      <c r="B340" s="15" t="str">
        <f>VLOOKUP($C340,table!$B:$D,3,FALSE)</f>
        <v>공통</v>
      </c>
      <c r="C340" s="6" t="s">
        <v>1059</v>
      </c>
      <c r="D340" s="47" t="str">
        <f>VLOOKUP($C340,table!$B:$D,2,FALSE)</f>
        <v>T_REPORT</v>
      </c>
      <c r="E340" s="15">
        <v>13</v>
      </c>
      <c r="F340" s="6" t="s">
        <v>92</v>
      </c>
      <c r="G340" s="6" t="str">
        <f>VLOOKUP($F340,domain!$B:$D,2,FALSE)</f>
        <v>MODI_DT</v>
      </c>
      <c r="H340" s="6" t="str">
        <f>VLOOKUP($F340,domain!$B:$D,3,FALSE)</f>
        <v>TIMESTAMP</v>
      </c>
      <c r="I340" s="15" t="s">
        <v>179</v>
      </c>
      <c r="J340" s="6"/>
      <c r="K340" s="15"/>
      <c r="L340" s="6"/>
      <c r="M340" s="6"/>
      <c r="N340" s="41" t="str">
        <f t="shared" si="7"/>
        <v xml:space="preserve">  , MODI_DT TIMESTAMP NOT NULL COMMENT '수정 일시'</v>
      </c>
    </row>
    <row r="341" spans="1:14" x14ac:dyDescent="0.35">
      <c r="A341" s="51">
        <v>323</v>
      </c>
      <c r="B341" s="15" t="str">
        <f>VLOOKUP($C341,table!$B:$D,3,FALSE)</f>
        <v>공통</v>
      </c>
      <c r="C341" s="2" t="s">
        <v>1061</v>
      </c>
      <c r="D341" s="47" t="str">
        <f>VLOOKUP($C341,table!$B:$D,2,FALSE)</f>
        <v>T_RESET_PASSWORD</v>
      </c>
      <c r="E341" s="15">
        <v>1</v>
      </c>
      <c r="F341" s="80" t="s">
        <v>1062</v>
      </c>
      <c r="G341" s="6" t="s">
        <v>1072</v>
      </c>
      <c r="H341" s="6" t="str">
        <f>VLOOKUP($F341,domain!$B:$D,3,FALSE)</f>
        <v>VARCHAR(16)</v>
      </c>
      <c r="I341" s="15" t="s">
        <v>179</v>
      </c>
      <c r="J341" s="6"/>
      <c r="K341" s="15"/>
      <c r="L341" s="6"/>
      <c r="M341" s="6"/>
      <c r="N341" s="41" t="str">
        <f t="shared" si="7"/>
        <v xml:space="preserve">    RESET_ID VARCHAR(16) NOT NULL COMMENT '초기화 ID'</v>
      </c>
    </row>
    <row r="342" spans="1:14" x14ac:dyDescent="0.35">
      <c r="A342" s="51">
        <v>324</v>
      </c>
      <c r="B342" s="15" t="str">
        <f>VLOOKUP($C342,table!$B:$D,3,FALSE)</f>
        <v>공통</v>
      </c>
      <c r="C342" s="6" t="s">
        <v>1061</v>
      </c>
      <c r="D342" s="47" t="str">
        <f>VLOOKUP($C342,table!$B:$D,2,FALSE)</f>
        <v>T_RESET_PASSWORD</v>
      </c>
      <c r="E342" s="15">
        <v>2</v>
      </c>
      <c r="F342" s="80" t="s">
        <v>1021</v>
      </c>
      <c r="G342" s="6" t="str">
        <f>VLOOKUP($F342,domain!$B:$D,2,FALSE)</f>
        <v>COMPANY_NM</v>
      </c>
      <c r="H342" s="6" t="str">
        <f>VLOOKUP($F342,domain!$B:$D,3,FALSE)</f>
        <v>VARCHAR(100)</v>
      </c>
      <c r="I342" s="15" t="s">
        <v>179</v>
      </c>
      <c r="J342" s="6"/>
      <c r="K342" s="15"/>
      <c r="L342" s="6"/>
      <c r="M342" s="6"/>
      <c r="N342" s="41" t="str">
        <f t="shared" si="7"/>
        <v xml:space="preserve">  , COMPANY_NM VARCHAR(100) NOT NULL COMMENT '회사 명'</v>
      </c>
    </row>
    <row r="343" spans="1:14" s="41" customFormat="1" x14ac:dyDescent="0.35">
      <c r="A343" s="51">
        <v>325</v>
      </c>
      <c r="B343" s="15" t="str">
        <f>VLOOKUP($C343,table!$B:$D,3,FALSE)</f>
        <v>공통</v>
      </c>
      <c r="C343" s="6" t="s">
        <v>1061</v>
      </c>
      <c r="D343" s="47" t="str">
        <f>VLOOKUP($C343,table!$B:$D,2,FALSE)</f>
        <v>T_RESET_PASSWORD</v>
      </c>
      <c r="E343" s="15">
        <v>3</v>
      </c>
      <c r="F343" s="80" t="s">
        <v>474</v>
      </c>
      <c r="G343" s="6" t="str">
        <f>VLOOKUP($F343,domain!$B:$D,2,FALSE)</f>
        <v>USER_NM</v>
      </c>
      <c r="H343" s="6" t="str">
        <f>VLOOKUP($F343,domain!$B:$D,3,FALSE)</f>
        <v>VARCHAR(100)</v>
      </c>
      <c r="I343" s="15" t="s">
        <v>179</v>
      </c>
      <c r="J343" s="6"/>
      <c r="K343" s="15"/>
      <c r="L343" s="6"/>
      <c r="M343" s="6"/>
      <c r="N343" s="41" t="str">
        <f t="shared" si="7"/>
        <v xml:space="preserve">  , USER_NM VARCHAR(100) NOT NULL COMMENT '사용자 명'</v>
      </c>
    </row>
    <row r="344" spans="1:14" s="41" customFormat="1" x14ac:dyDescent="0.35">
      <c r="A344" s="51">
        <v>326</v>
      </c>
      <c r="B344" s="15" t="str">
        <f>VLOOKUP($C344,table!$B:$D,3,FALSE)</f>
        <v>공통</v>
      </c>
      <c r="C344" s="6" t="s">
        <v>1061</v>
      </c>
      <c r="D344" s="47" t="str">
        <f>VLOOKUP($C344,table!$B:$D,2,FALSE)</f>
        <v>T_RESET_PASSWORD</v>
      </c>
      <c r="E344" s="15">
        <v>4</v>
      </c>
      <c r="F344" s="80" t="s">
        <v>139</v>
      </c>
      <c r="G344" s="6" t="str">
        <f>VLOOKUP($F344,domain!$B:$D,2,FALSE)</f>
        <v>USER_ID</v>
      </c>
      <c r="H344" s="6" t="str">
        <f>VLOOKUP($F344,domain!$B:$D,3,FALSE)</f>
        <v>VARCHAR(32)</v>
      </c>
      <c r="I344" s="15" t="s">
        <v>179</v>
      </c>
      <c r="J344" s="6"/>
      <c r="K344" s="15"/>
      <c r="L344" s="6"/>
      <c r="M344" s="6"/>
      <c r="N344" s="41" t="str">
        <f t="shared" si="7"/>
        <v xml:space="preserve">  , USER_ID VARCHAR(32) NOT NULL COMMENT '사용자 ID'</v>
      </c>
    </row>
    <row r="345" spans="1:14" x14ac:dyDescent="0.35">
      <c r="A345" s="51">
        <v>327</v>
      </c>
      <c r="B345" s="15" t="str">
        <f>VLOOKUP($C345,table!$B:$D,3,FALSE)</f>
        <v>공통</v>
      </c>
      <c r="C345" s="6" t="s">
        <v>1061</v>
      </c>
      <c r="D345" s="47" t="str">
        <f>VLOOKUP($C345,table!$B:$D,2,FALSE)</f>
        <v>T_RESET_PASSWORD</v>
      </c>
      <c r="E345" s="15">
        <v>5</v>
      </c>
      <c r="F345" s="80" t="s">
        <v>1063</v>
      </c>
      <c r="G345" s="6" t="str">
        <f>VLOOKUP($F345,domain!$B:$D,2,FALSE)</f>
        <v>RESET_CNT</v>
      </c>
      <c r="H345" s="6" t="str">
        <f>VLOOKUP($F345,domain!$B:$D,3,FALSE)</f>
        <v>NUMERIC(9,0)</v>
      </c>
      <c r="I345" s="15" t="s">
        <v>179</v>
      </c>
      <c r="J345" s="6"/>
      <c r="K345" s="15"/>
      <c r="L345" s="6"/>
      <c r="M345" s="6"/>
      <c r="N345" s="41" t="str">
        <f t="shared" si="7"/>
        <v xml:space="preserve">  , RESET_CNT NUMERIC(9,0) NOT NULL COMMENT '카운트'</v>
      </c>
    </row>
    <row r="346" spans="1:14" s="41" customFormat="1" x14ac:dyDescent="0.35">
      <c r="A346" s="51">
        <v>328</v>
      </c>
      <c r="B346" s="15" t="str">
        <f>VLOOKUP($C346,table!$B:$D,3,FALSE)</f>
        <v>공통</v>
      </c>
      <c r="C346" s="6" t="s">
        <v>1061</v>
      </c>
      <c r="D346" s="47" t="str">
        <f>VLOOKUP($C346,table!$B:$D,2,FALSE)</f>
        <v>T_RESET_PASSWORD</v>
      </c>
      <c r="E346" s="15">
        <v>6</v>
      </c>
      <c r="F346" s="80" t="s">
        <v>1075</v>
      </c>
      <c r="G346" s="6" t="str">
        <f>VLOOKUP($F346,domain!$B:$D,2,FALSE)</f>
        <v>APPROVAL_YN</v>
      </c>
      <c r="H346" s="6" t="str">
        <f>VLOOKUP($F346,domain!$B:$D,3,FALSE)</f>
        <v>VARCHAR(1)</v>
      </c>
      <c r="I346" s="15" t="s">
        <v>178</v>
      </c>
      <c r="J346" s="61" t="s">
        <v>159</v>
      </c>
      <c r="K346" s="15"/>
      <c r="L346" s="6"/>
      <c r="M346" s="6"/>
      <c r="N346" s="41" t="str">
        <f t="shared" si="7"/>
        <v xml:space="preserve">  , APPROVAL_YN VARCHAR(1) DEFAULT 'N' COMMENT '승인 여부'</v>
      </c>
    </row>
    <row r="347" spans="1:14" x14ac:dyDescent="0.35">
      <c r="A347" s="51">
        <v>328</v>
      </c>
      <c r="B347" s="15" t="str">
        <f>VLOOKUP($C347,table!$B:$D,3,FALSE)</f>
        <v>공통</v>
      </c>
      <c r="C347" s="6" t="s">
        <v>1061</v>
      </c>
      <c r="D347" s="47" t="str">
        <f>VLOOKUP($C347,table!$B:$D,2,FALSE)</f>
        <v>T_RESET_PASSWORD</v>
      </c>
      <c r="E347" s="15">
        <v>6</v>
      </c>
      <c r="F347" s="80" t="s">
        <v>455</v>
      </c>
      <c r="G347" s="6" t="str">
        <f>VLOOKUP($F347,domain!$B:$D,2,FALSE)</f>
        <v>USE_YN</v>
      </c>
      <c r="H347" s="6" t="str">
        <f>VLOOKUP($F347,domain!$B:$D,3,FALSE)</f>
        <v>VARCHAR(1)</v>
      </c>
      <c r="I347" s="15" t="s">
        <v>178</v>
      </c>
      <c r="J347" s="70" t="s">
        <v>784</v>
      </c>
      <c r="K347" s="15"/>
      <c r="L347" s="6"/>
      <c r="M347" s="6"/>
      <c r="N347" s="41" t="str">
        <f t="shared" si="7"/>
        <v xml:space="preserve">  , USE_YN VARCHAR(1) DEFAULT 'Y' COMMENT '사용 여부'</v>
      </c>
    </row>
    <row r="348" spans="1:14" x14ac:dyDescent="0.35">
      <c r="A348" s="51">
        <v>329</v>
      </c>
      <c r="B348" s="15" t="str">
        <f>VLOOKUP($C348,table!$B:$D,3,FALSE)</f>
        <v>공통</v>
      </c>
      <c r="C348" s="6" t="s">
        <v>1061</v>
      </c>
      <c r="D348" s="47" t="str">
        <f>VLOOKUP($C348,table!$B:$D,2,FALSE)</f>
        <v>T_RESET_PASSWORD</v>
      </c>
      <c r="E348" s="15">
        <v>7</v>
      </c>
      <c r="F348" s="80" t="s">
        <v>61</v>
      </c>
      <c r="G348" s="6" t="str">
        <f>VLOOKUP($F348,domain!$B:$D,2,FALSE)</f>
        <v>RGST_ID</v>
      </c>
      <c r="H348" s="6" t="str">
        <f>VLOOKUP($F348,domain!$B:$D,3,FALSE)</f>
        <v>VARCHAR(32)</v>
      </c>
      <c r="I348" s="15" t="s">
        <v>179</v>
      </c>
      <c r="J348" s="6"/>
      <c r="K348" s="15"/>
      <c r="L348" s="6"/>
      <c r="M348" s="6"/>
      <c r="N348" s="41" t="str">
        <f t="shared" si="7"/>
        <v xml:space="preserve">  , RGST_ID VARCHAR(32) NOT NULL COMMENT '등록 ID'</v>
      </c>
    </row>
    <row r="349" spans="1:14" x14ac:dyDescent="0.35">
      <c r="A349" s="51">
        <v>330</v>
      </c>
      <c r="B349" s="15" t="str">
        <f>VLOOKUP($C349,table!$B:$D,3,FALSE)</f>
        <v>공통</v>
      </c>
      <c r="C349" s="6" t="s">
        <v>1061</v>
      </c>
      <c r="D349" s="47" t="str">
        <f>VLOOKUP($C349,table!$B:$D,2,FALSE)</f>
        <v>T_RESET_PASSWORD</v>
      </c>
      <c r="E349" s="15">
        <v>8</v>
      </c>
      <c r="F349" s="80" t="s">
        <v>385</v>
      </c>
      <c r="G349" s="6" t="str">
        <f>VLOOKUP($F349,domain!$B:$D,2,FALSE)</f>
        <v>RGST_DT</v>
      </c>
      <c r="H349" s="6" t="str">
        <f>VLOOKUP($F349,domain!$B:$D,3,FALSE)</f>
        <v>TIMESTAMP</v>
      </c>
      <c r="I349" s="15" t="s">
        <v>179</v>
      </c>
      <c r="J349" s="6"/>
      <c r="K349" s="15"/>
      <c r="L349" s="6"/>
      <c r="M349" s="6"/>
      <c r="N349" s="41" t="str">
        <f t="shared" si="7"/>
        <v xml:space="preserve">  , RGST_DT TIMESTAMP NOT NULL COMMENT '등록 일시'</v>
      </c>
    </row>
    <row r="350" spans="1:14" x14ac:dyDescent="0.35">
      <c r="A350" s="51">
        <v>331</v>
      </c>
      <c r="B350" s="15" t="str">
        <f>VLOOKUP($C350,table!$B:$D,3,FALSE)</f>
        <v>공통</v>
      </c>
      <c r="C350" s="6" t="s">
        <v>1061</v>
      </c>
      <c r="D350" s="47" t="str">
        <f>VLOOKUP($C350,table!$B:$D,2,FALSE)</f>
        <v>T_RESET_PASSWORD</v>
      </c>
      <c r="E350" s="15">
        <v>9</v>
      </c>
      <c r="F350" s="80" t="s">
        <v>88</v>
      </c>
      <c r="G350" s="6" t="str">
        <f>VLOOKUP($F350,domain!$B:$D,2,FALSE)</f>
        <v>MODI_ID</v>
      </c>
      <c r="H350" s="6" t="str">
        <f>VLOOKUP($F350,domain!$B:$D,3,FALSE)</f>
        <v>VARCHAR(32)</v>
      </c>
      <c r="I350" s="15" t="s">
        <v>179</v>
      </c>
      <c r="J350" s="6"/>
      <c r="K350" s="15"/>
      <c r="L350" s="6"/>
      <c r="M350" s="6"/>
      <c r="N350" s="41" t="str">
        <f t="shared" si="7"/>
        <v xml:space="preserve">  , MODI_ID VARCHAR(32) NOT NULL COMMENT '수정 ID'</v>
      </c>
    </row>
    <row r="351" spans="1:14" x14ac:dyDescent="0.35">
      <c r="A351" s="51">
        <v>332</v>
      </c>
      <c r="B351" s="15" t="str">
        <f>VLOOKUP($C351,table!$B:$D,3,FALSE)</f>
        <v>공통</v>
      </c>
      <c r="C351" s="6" t="s">
        <v>1061</v>
      </c>
      <c r="D351" s="47" t="str">
        <f>VLOOKUP($C351,table!$B:$D,2,FALSE)</f>
        <v>T_RESET_PASSWORD</v>
      </c>
      <c r="E351" s="15">
        <v>10</v>
      </c>
      <c r="F351" s="80" t="s">
        <v>92</v>
      </c>
      <c r="G351" s="6" t="str">
        <f>VLOOKUP($F351,domain!$B:$D,2,FALSE)</f>
        <v>MODI_DT</v>
      </c>
      <c r="H351" s="6" t="str">
        <f>VLOOKUP($F351,domain!$B:$D,3,FALSE)</f>
        <v>TIMESTAMP</v>
      </c>
      <c r="I351" s="15" t="s">
        <v>179</v>
      </c>
      <c r="J351" s="6"/>
      <c r="K351" s="15"/>
      <c r="L351" s="6"/>
      <c r="M351" s="6"/>
      <c r="N351" s="41" t="str">
        <f t="shared" si="7"/>
        <v xml:space="preserve">  , MODI_DT TIMESTAMP NOT NULL COMMENT '수정 일시'</v>
      </c>
    </row>
    <row r="352" spans="1:14" x14ac:dyDescent="0.35">
      <c r="A352" s="51">
        <v>333</v>
      </c>
      <c r="B352" s="15" t="str">
        <f>VLOOKUP($C352,table!$B:$D,3,FALSE)</f>
        <v>공통</v>
      </c>
      <c r="C352" s="6" t="s">
        <v>1083</v>
      </c>
      <c r="D352" s="47" t="str">
        <f>VLOOKUP($C352,table!$B:$D,2,FALSE)</f>
        <v>T_ALARM</v>
      </c>
      <c r="E352" s="51">
        <v>1</v>
      </c>
      <c r="F352" s="6" t="s">
        <v>1117</v>
      </c>
      <c r="G352" s="6" t="str">
        <f>VLOOKUP($F352,domain!$B:$D,2,FALSE)</f>
        <v>ALARM_ID</v>
      </c>
      <c r="H352" s="6" t="str">
        <f>VLOOKUP($F352,domain!$B:$D,3,FALSE)</f>
        <v>VARCHAR(16)</v>
      </c>
      <c r="I352" s="15" t="s">
        <v>179</v>
      </c>
      <c r="J352" s="2"/>
      <c r="K352" s="2"/>
      <c r="L352" s="2"/>
      <c r="M352" s="2"/>
      <c r="N352" s="41" t="str">
        <f t="shared" si="7"/>
        <v xml:space="preserve">    ALARM_ID VARCHAR(16) NOT NULL COMMENT '알람 ID'</v>
      </c>
    </row>
    <row r="353" spans="1:14" s="41" customFormat="1" x14ac:dyDescent="0.35">
      <c r="A353" s="51">
        <v>334</v>
      </c>
      <c r="B353" s="15" t="str">
        <f>VLOOKUP($C353,table!$B:$D,3,FALSE)</f>
        <v>공통</v>
      </c>
      <c r="C353" s="6" t="s">
        <v>1083</v>
      </c>
      <c r="D353" s="47" t="str">
        <f>VLOOKUP($C353,table!$B:$D,2,FALSE)</f>
        <v>T_ALARM</v>
      </c>
      <c r="E353" s="51">
        <v>2</v>
      </c>
      <c r="F353" s="6" t="s">
        <v>251</v>
      </c>
      <c r="G353" s="6" t="str">
        <f>VLOOKUP($F353,domain!$B:$D,2,FALSE)</f>
        <v>SJ</v>
      </c>
      <c r="H353" s="6" t="str">
        <f>VLOOKUP($F353,domain!$B:$D,3,FALSE)</f>
        <v>VARCHAR(100)</v>
      </c>
      <c r="I353" s="15" t="s">
        <v>178</v>
      </c>
      <c r="J353" s="2"/>
      <c r="K353" s="2"/>
      <c r="L353" s="2"/>
      <c r="M353" s="2"/>
      <c r="N353" s="41" t="str">
        <f t="shared" si="7"/>
        <v xml:space="preserve">  , SJ VARCHAR(100) COMMENT '제목'</v>
      </c>
    </row>
    <row r="354" spans="1:14" s="41" customFormat="1" x14ac:dyDescent="0.35">
      <c r="A354" s="51">
        <v>335</v>
      </c>
      <c r="B354" s="15" t="str">
        <f>VLOOKUP($C354,table!$B:$D,3,FALSE)</f>
        <v>공통</v>
      </c>
      <c r="C354" s="6" t="s">
        <v>1083</v>
      </c>
      <c r="D354" s="47" t="str">
        <f>VLOOKUP($C354,table!$B:$D,2,FALSE)</f>
        <v>T_ALARM</v>
      </c>
      <c r="E354" s="51">
        <v>3</v>
      </c>
      <c r="F354" s="6" t="s">
        <v>253</v>
      </c>
      <c r="G354" s="6" t="str">
        <f>VLOOKUP($F354,domain!$B:$D,2,FALSE)</f>
        <v>CN</v>
      </c>
      <c r="H354" s="6" t="str">
        <f>VLOOKUP($F354,domain!$B:$D,3,FALSE)</f>
        <v>TEXT</v>
      </c>
      <c r="I354" s="15" t="s">
        <v>178</v>
      </c>
      <c r="J354" s="2"/>
      <c r="K354" s="2"/>
      <c r="L354" s="2"/>
      <c r="M354" s="2"/>
      <c r="N354" s="41" t="str">
        <f t="shared" si="7"/>
        <v xml:space="preserve">  , CN TEXT COMMENT '내용'</v>
      </c>
    </row>
    <row r="355" spans="1:14" s="41" customFormat="1" x14ac:dyDescent="0.35">
      <c r="A355" s="51">
        <v>336</v>
      </c>
      <c r="B355" s="15" t="str">
        <f>VLOOKUP($C355,table!$B:$D,3,FALSE)</f>
        <v>공통</v>
      </c>
      <c r="C355" s="6" t="s">
        <v>1083</v>
      </c>
      <c r="D355" s="47" t="str">
        <f>VLOOKUP($C355,table!$B:$D,2,FALSE)</f>
        <v>T_ALARM</v>
      </c>
      <c r="E355" s="51">
        <v>4</v>
      </c>
      <c r="F355" s="6" t="s">
        <v>1126</v>
      </c>
      <c r="G355" s="6" t="str">
        <f>VLOOKUP($F355,domain!$B:$D,2,FALSE)</f>
        <v>ALARM_SE</v>
      </c>
      <c r="H355" s="6" t="str">
        <f>VLOOKUP($F355,domain!$B:$D,3,FALSE)</f>
        <v>VARCHAR(1)</v>
      </c>
      <c r="I355" s="15" t="s">
        <v>178</v>
      </c>
      <c r="J355" s="2"/>
      <c r="K355" s="2"/>
      <c r="L355" s="2"/>
      <c r="M355" s="2"/>
      <c r="N355" s="41" t="str">
        <f t="shared" si="7"/>
        <v xml:space="preserve">  , ALARM_SE VARCHAR(1) COMMENT '알람 구분'</v>
      </c>
    </row>
    <row r="356" spans="1:14" x14ac:dyDescent="0.35">
      <c r="A356" s="51">
        <v>337</v>
      </c>
      <c r="B356" s="15" t="str">
        <f>VLOOKUP($C356,table!$B:$D,3,FALSE)</f>
        <v>공통</v>
      </c>
      <c r="C356" s="6" t="s">
        <v>1083</v>
      </c>
      <c r="D356" s="47" t="str">
        <f>VLOOKUP($C356,table!$B:$D,2,FALSE)</f>
        <v>T_ALARM</v>
      </c>
      <c r="E356" s="51">
        <v>4</v>
      </c>
      <c r="F356" s="6" t="s">
        <v>1118</v>
      </c>
      <c r="G356" s="6" t="str">
        <f>VLOOKUP($F356,domain!$B:$D,2,FALSE)</f>
        <v>SENDER_ID</v>
      </c>
      <c r="H356" s="6" t="str">
        <f>VLOOKUP($F356,domain!$B:$D,3,FALSE)</f>
        <v>VARCHAR(16)</v>
      </c>
      <c r="I356" s="15" t="s">
        <v>179</v>
      </c>
      <c r="J356" s="2"/>
      <c r="K356" s="2"/>
      <c r="L356" s="2"/>
      <c r="M356" s="2"/>
      <c r="N356" s="41" t="str">
        <f t="shared" si="7"/>
        <v xml:space="preserve">  , SENDER_ID VARCHAR(16) NOT NULL COMMENT '보내는 사용자 ID'</v>
      </c>
    </row>
    <row r="357" spans="1:14" x14ac:dyDescent="0.35">
      <c r="A357" s="51">
        <v>338</v>
      </c>
      <c r="B357" s="15" t="str">
        <f>VLOOKUP($C357,table!$B:$D,3,FALSE)</f>
        <v>공통</v>
      </c>
      <c r="C357" s="6" t="s">
        <v>1083</v>
      </c>
      <c r="D357" s="47" t="str">
        <f>VLOOKUP($C357,table!$B:$D,2,FALSE)</f>
        <v>T_ALARM</v>
      </c>
      <c r="E357" s="51">
        <v>5</v>
      </c>
      <c r="F357" s="6" t="s">
        <v>1122</v>
      </c>
      <c r="G357" s="6" t="str">
        <f>VLOOKUP($F357,domain!$B:$D,2,FALSE)</f>
        <v>RECIPIENT_ID</v>
      </c>
      <c r="H357" s="6" t="str">
        <f>VLOOKUP($F357,domain!$B:$D,3,FALSE)</f>
        <v>VARCHAR(16)</v>
      </c>
      <c r="I357" s="15" t="s">
        <v>179</v>
      </c>
      <c r="J357" s="2"/>
      <c r="K357" s="2"/>
      <c r="L357" s="2"/>
      <c r="M357" s="2"/>
      <c r="N357" s="41" t="str">
        <f t="shared" si="7"/>
        <v xml:space="preserve">  , RECIPIENT_ID VARCHAR(16) NOT NULL COMMENT '받는 사용자 ID'</v>
      </c>
    </row>
    <row r="358" spans="1:14" x14ac:dyDescent="0.35">
      <c r="A358" s="51">
        <v>339</v>
      </c>
      <c r="B358" s="15" t="str">
        <f>VLOOKUP($C358,table!$B:$D,3,FALSE)</f>
        <v>공통</v>
      </c>
      <c r="C358" s="6" t="s">
        <v>1083</v>
      </c>
      <c r="D358" s="47" t="str">
        <f>VLOOKUP($C358,table!$B:$D,2,FALSE)</f>
        <v>T_ALARM</v>
      </c>
      <c r="E358" s="51">
        <v>6</v>
      </c>
      <c r="F358" s="6" t="s">
        <v>1124</v>
      </c>
      <c r="G358" s="6" t="str">
        <f>VLOOKUP($F358,domain!$B:$D,2,FALSE)</f>
        <v>CHECK_YN</v>
      </c>
      <c r="H358" s="6" t="str">
        <f>VLOOKUP($F358,domain!$B:$D,3,FALSE)</f>
        <v>VARCHAR(1)</v>
      </c>
      <c r="I358" s="15" t="s">
        <v>179</v>
      </c>
      <c r="J358" s="61" t="s">
        <v>159</v>
      </c>
      <c r="K358" s="2"/>
      <c r="L358" s="2"/>
      <c r="M358" s="2"/>
      <c r="N358" s="41" t="str">
        <f t="shared" si="7"/>
        <v xml:space="preserve">  , CHECK_YN VARCHAR(1) DEFAULT 'N' NOT NULL COMMENT '확인 여부'</v>
      </c>
    </row>
    <row r="359" spans="1:14" s="41" customFormat="1" x14ac:dyDescent="0.35">
      <c r="A359" s="51">
        <v>340</v>
      </c>
      <c r="B359" s="15" t="str">
        <f>VLOOKUP($C359,table!$B:$D,3,FALSE)</f>
        <v>공통</v>
      </c>
      <c r="C359" s="6" t="s">
        <v>1083</v>
      </c>
      <c r="D359" s="47" t="str">
        <f>VLOOKUP($C359,table!$B:$D,2,FALSE)</f>
        <v>T_ALARM</v>
      </c>
      <c r="E359" s="15">
        <v>7</v>
      </c>
      <c r="F359" s="80" t="s">
        <v>61</v>
      </c>
      <c r="G359" s="6" t="str">
        <f>VLOOKUP($F359,domain!$B:$D,2,FALSE)</f>
        <v>RGST_ID</v>
      </c>
      <c r="H359" s="6" t="str">
        <f>VLOOKUP($F359,domain!$B:$D,3,FALSE)</f>
        <v>VARCHAR(32)</v>
      </c>
      <c r="I359" s="15" t="s">
        <v>179</v>
      </c>
      <c r="J359" s="6"/>
      <c r="K359" s="15"/>
      <c r="L359" s="6"/>
      <c r="M359" s="6"/>
      <c r="N359" s="41" t="str">
        <f t="shared" si="7"/>
        <v xml:space="preserve">  , RGST_ID VARCHAR(32) NOT NULL COMMENT '등록 ID'</v>
      </c>
    </row>
    <row r="360" spans="1:14" x14ac:dyDescent="0.35">
      <c r="A360" s="51">
        <v>341</v>
      </c>
      <c r="B360" s="15" t="str">
        <f>VLOOKUP($C360,table!$B:$D,3,FALSE)</f>
        <v>공통</v>
      </c>
      <c r="C360" s="6" t="s">
        <v>1083</v>
      </c>
      <c r="D360" s="47" t="str">
        <f>VLOOKUP($C360,table!$B:$D,2,FALSE)</f>
        <v>T_ALARM</v>
      </c>
      <c r="E360" s="51">
        <v>7</v>
      </c>
      <c r="F360" s="6" t="s">
        <v>386</v>
      </c>
      <c r="G360" s="6" t="str">
        <f>VLOOKUP($F360,domain!$B:$D,2,FALSE)</f>
        <v>RGST_DT</v>
      </c>
      <c r="H360" s="6" t="str">
        <f>VLOOKUP($F360,domain!$B:$D,3,FALSE)</f>
        <v>TIMESTAMP</v>
      </c>
      <c r="I360" s="15" t="s">
        <v>179</v>
      </c>
      <c r="J360" s="2"/>
      <c r="K360" s="2"/>
      <c r="L360" s="2"/>
      <c r="M360" s="2"/>
      <c r="N360" s="41" t="str">
        <f t="shared" si="7"/>
        <v xml:space="preserve">  , RGST_DT TIMESTAMP NOT NULL COMMENT '등록 일시'</v>
      </c>
    </row>
    <row r="361" spans="1:14" s="41" customFormat="1" x14ac:dyDescent="0.35">
      <c r="A361" s="51">
        <v>342</v>
      </c>
      <c r="B361" s="15" t="str">
        <f>VLOOKUP($C361,table!$B:$D,3,FALSE)</f>
        <v>공통</v>
      </c>
      <c r="C361" s="6" t="s">
        <v>1083</v>
      </c>
      <c r="D361" s="47" t="str">
        <f>VLOOKUP($C361,table!$B:$D,2,FALSE)</f>
        <v>T_ALARM</v>
      </c>
      <c r="E361" s="15">
        <v>9</v>
      </c>
      <c r="F361" s="80" t="s">
        <v>88</v>
      </c>
      <c r="G361" s="6" t="str">
        <f>VLOOKUP($F361,domain!$B:$D,2,FALSE)</f>
        <v>MODI_ID</v>
      </c>
      <c r="H361" s="6" t="str">
        <f>VLOOKUP($F361,domain!$B:$D,3,FALSE)</f>
        <v>VARCHAR(32)</v>
      </c>
      <c r="I361" s="15" t="s">
        <v>179</v>
      </c>
      <c r="J361" s="6"/>
      <c r="K361" s="15"/>
      <c r="L361" s="6"/>
      <c r="M361" s="6"/>
      <c r="N361" s="41" t="str">
        <f t="shared" si="7"/>
        <v xml:space="preserve">  , MODI_ID VARCHAR(32) NOT NULL COMMENT '수정 ID'</v>
      </c>
    </row>
    <row r="362" spans="1:14" x14ac:dyDescent="0.35">
      <c r="A362" s="51">
        <v>343</v>
      </c>
      <c r="B362" s="15" t="str">
        <f>VLOOKUP($C362,table!$B:$D,3,FALSE)</f>
        <v>공통</v>
      </c>
      <c r="C362" s="6" t="s">
        <v>1083</v>
      </c>
      <c r="D362" s="47" t="str">
        <f>VLOOKUP($C362,table!$B:$D,2,FALSE)</f>
        <v>T_ALARM</v>
      </c>
      <c r="E362" s="51">
        <v>8</v>
      </c>
      <c r="F362" s="6" t="s">
        <v>1119</v>
      </c>
      <c r="G362" s="6" t="str">
        <f>VLOOKUP($F362,domain!$B:$D,2,FALSE)</f>
        <v>MODI_DT</v>
      </c>
      <c r="H362" s="6" t="str">
        <f>VLOOKUP($F362,domain!$B:$D,3,FALSE)</f>
        <v>TIMESTAMP</v>
      </c>
      <c r="I362" s="15" t="s">
        <v>179</v>
      </c>
      <c r="J362" s="2"/>
      <c r="K362" s="2"/>
      <c r="L362" s="2"/>
      <c r="M362" s="2"/>
      <c r="N362" s="41" t="str">
        <f t="shared" si="7"/>
        <v xml:space="preserve">  , MODI_DT TIMESTAMP NOT NULL COMMENT '수정 일시'</v>
      </c>
    </row>
  </sheetData>
  <sortState xmlns:xlrd2="http://schemas.microsoft.com/office/spreadsheetml/2017/richdata2" ref="B3:M261">
    <sortCondition ref="D3:D261"/>
    <sortCondition ref="E3:E26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3"/>
  <sheetViews>
    <sheetView topLeftCell="A136" workbookViewId="0">
      <selection activeCell="D149" sqref="D149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92" t="s">
        <v>2</v>
      </c>
      <c r="B1" s="92" t="s">
        <v>16</v>
      </c>
      <c r="C1" s="92"/>
      <c r="D1" s="92" t="s">
        <v>9</v>
      </c>
      <c r="E1" s="92" t="s">
        <v>5</v>
      </c>
      <c r="F1" s="92" t="s">
        <v>0</v>
      </c>
    </row>
    <row r="2" spans="1:6" x14ac:dyDescent="0.35">
      <c r="A2" s="92"/>
      <c r="B2" s="1" t="s">
        <v>7</v>
      </c>
      <c r="C2" s="1" t="s">
        <v>8</v>
      </c>
      <c r="D2" s="92"/>
      <c r="E2" s="92"/>
      <c r="F2" s="92"/>
    </row>
    <row r="3" spans="1:6" x14ac:dyDescent="0.35">
      <c r="A3" s="38">
        <v>1</v>
      </c>
      <c r="B3" s="2" t="s">
        <v>47</v>
      </c>
      <c r="C3" s="50" t="s">
        <v>48</v>
      </c>
      <c r="D3" s="2" t="s">
        <v>44</v>
      </c>
      <c r="E3" s="2"/>
      <c r="F3" s="2"/>
    </row>
    <row r="4" spans="1:6" x14ac:dyDescent="0.35">
      <c r="A4" s="38">
        <v>2</v>
      </c>
      <c r="B4" s="2" t="s">
        <v>45</v>
      </c>
      <c r="C4" s="50" t="s">
        <v>46</v>
      </c>
      <c r="D4" s="2" t="s">
        <v>12</v>
      </c>
      <c r="E4" s="2"/>
      <c r="F4" s="2"/>
    </row>
    <row r="5" spans="1:6" x14ac:dyDescent="0.35">
      <c r="A5" s="48">
        <v>3</v>
      </c>
      <c r="B5" s="2" t="s">
        <v>260</v>
      </c>
      <c r="C5" s="50" t="s">
        <v>269</v>
      </c>
      <c r="D5" s="2" t="s">
        <v>421</v>
      </c>
      <c r="E5" s="2"/>
      <c r="F5" s="2"/>
    </row>
    <row r="6" spans="1:6" x14ac:dyDescent="0.35">
      <c r="A6" s="48">
        <v>4</v>
      </c>
      <c r="B6" s="2" t="s">
        <v>392</v>
      </c>
      <c r="C6" s="50" t="s">
        <v>395</v>
      </c>
      <c r="D6" s="2" t="s">
        <v>51</v>
      </c>
      <c r="E6" s="2"/>
      <c r="F6" s="2"/>
    </row>
    <row r="7" spans="1:6" x14ac:dyDescent="0.35">
      <c r="A7" s="48">
        <v>5</v>
      </c>
      <c r="B7" s="2" t="s">
        <v>423</v>
      </c>
      <c r="C7" s="50" t="s">
        <v>425</v>
      </c>
      <c r="D7" s="2" t="s">
        <v>426</v>
      </c>
      <c r="E7" s="2"/>
      <c r="F7" s="2"/>
    </row>
    <row r="8" spans="1:6" x14ac:dyDescent="0.35">
      <c r="A8" s="48">
        <v>6</v>
      </c>
      <c r="B8" s="2" t="s">
        <v>422</v>
      </c>
      <c r="C8" s="50" t="s">
        <v>424</v>
      </c>
      <c r="D8" s="2" t="s">
        <v>51</v>
      </c>
      <c r="E8" s="2"/>
      <c r="F8" s="2"/>
    </row>
    <row r="9" spans="1:6" x14ac:dyDescent="0.35">
      <c r="A9" s="48">
        <v>7</v>
      </c>
      <c r="B9" s="6" t="s">
        <v>646</v>
      </c>
      <c r="C9" s="50" t="s">
        <v>649</v>
      </c>
      <c r="D9" s="2" t="s">
        <v>650</v>
      </c>
      <c r="E9" s="2"/>
      <c r="F9" s="2"/>
    </row>
    <row r="10" spans="1:6" x14ac:dyDescent="0.35">
      <c r="A10" s="48">
        <v>8</v>
      </c>
      <c r="B10" s="6" t="s">
        <v>645</v>
      </c>
      <c r="C10" s="50" t="s">
        <v>651</v>
      </c>
      <c r="D10" s="2" t="s">
        <v>398</v>
      </c>
      <c r="E10" s="2"/>
      <c r="F10" s="2"/>
    </row>
    <row r="11" spans="1:6" x14ac:dyDescent="0.35">
      <c r="A11" s="48">
        <v>9</v>
      </c>
      <c r="B11" s="6" t="s">
        <v>359</v>
      </c>
      <c r="C11" s="50" t="s">
        <v>361</v>
      </c>
      <c r="D11" s="2" t="s">
        <v>51</v>
      </c>
      <c r="E11" s="2"/>
      <c r="F11" s="2"/>
    </row>
    <row r="12" spans="1:6" x14ac:dyDescent="0.35">
      <c r="A12" s="48">
        <v>10</v>
      </c>
      <c r="B12" s="2" t="s">
        <v>54</v>
      </c>
      <c r="C12" s="50" t="s">
        <v>55</v>
      </c>
      <c r="D12" s="2" t="s">
        <v>56</v>
      </c>
      <c r="E12" s="2"/>
      <c r="F12" s="2"/>
    </row>
    <row r="13" spans="1:6" x14ac:dyDescent="0.35">
      <c r="A13" s="48">
        <v>11</v>
      </c>
      <c r="B13" s="2" t="s">
        <v>49</v>
      </c>
      <c r="C13" s="50" t="s">
        <v>50</v>
      </c>
      <c r="D13" s="2" t="s">
        <v>51</v>
      </c>
      <c r="E13" s="2"/>
      <c r="F13" s="2"/>
    </row>
    <row r="14" spans="1:6" x14ac:dyDescent="0.35">
      <c r="A14" s="48">
        <v>12</v>
      </c>
      <c r="B14" s="2" t="s">
        <v>52</v>
      </c>
      <c r="C14" s="50" t="s">
        <v>53</v>
      </c>
      <c r="D14" s="2" t="s">
        <v>12</v>
      </c>
      <c r="E14" s="2"/>
      <c r="F14" s="2"/>
    </row>
    <row r="15" spans="1:6" x14ac:dyDescent="0.35">
      <c r="A15" s="48">
        <v>13</v>
      </c>
      <c r="B15" s="2" t="s">
        <v>446</v>
      </c>
      <c r="C15" s="50" t="s">
        <v>447</v>
      </c>
      <c r="D15" s="2" t="s">
        <v>428</v>
      </c>
      <c r="E15" s="2"/>
      <c r="F15" s="2"/>
    </row>
    <row r="16" spans="1:6" x14ac:dyDescent="0.35">
      <c r="A16" s="48">
        <v>14</v>
      </c>
      <c r="B16" s="2" t="s">
        <v>444</v>
      </c>
      <c r="C16" s="50" t="s">
        <v>445</v>
      </c>
      <c r="D16" s="2" t="s">
        <v>51</v>
      </c>
      <c r="E16" s="2"/>
      <c r="F16" s="2"/>
    </row>
    <row r="17" spans="1:6" x14ac:dyDescent="0.35">
      <c r="A17" s="48">
        <v>15</v>
      </c>
      <c r="B17" s="6" t="s">
        <v>372</v>
      </c>
      <c r="C17" s="50" t="s">
        <v>375</v>
      </c>
      <c r="D17" s="2" t="s">
        <v>43</v>
      </c>
      <c r="E17" s="2"/>
      <c r="F17" s="2"/>
    </row>
    <row r="18" spans="1:6" x14ac:dyDescent="0.35">
      <c r="A18" s="48">
        <v>16</v>
      </c>
      <c r="B18" s="2" t="s">
        <v>273</v>
      </c>
      <c r="C18" s="50" t="s">
        <v>275</v>
      </c>
      <c r="D18" s="2" t="s">
        <v>360</v>
      </c>
      <c r="E18" s="2"/>
      <c r="F18" s="2"/>
    </row>
    <row r="19" spans="1:6" x14ac:dyDescent="0.35">
      <c r="A19" s="48">
        <v>17</v>
      </c>
      <c r="B19" s="2" t="s">
        <v>253</v>
      </c>
      <c r="C19" s="50" t="s">
        <v>267</v>
      </c>
      <c r="D19" s="2" t="s">
        <v>421</v>
      </c>
      <c r="E19" s="2"/>
      <c r="F19" s="2"/>
    </row>
    <row r="20" spans="1:6" x14ac:dyDescent="0.35">
      <c r="A20" s="48">
        <v>18</v>
      </c>
      <c r="B20" s="2" t="s">
        <v>111</v>
      </c>
      <c r="C20" s="50" t="s">
        <v>112</v>
      </c>
      <c r="D20" s="2" t="s">
        <v>56</v>
      </c>
      <c r="E20" s="2"/>
      <c r="F20" s="2"/>
    </row>
    <row r="21" spans="1:6" x14ac:dyDescent="0.35">
      <c r="A21" s="48">
        <v>19</v>
      </c>
      <c r="B21" s="2" t="s">
        <v>107</v>
      </c>
      <c r="C21" s="2" t="s">
        <v>108</v>
      </c>
      <c r="D21" s="2" t="s">
        <v>384</v>
      </c>
      <c r="E21" s="2"/>
      <c r="F21" s="2"/>
    </row>
    <row r="22" spans="1:6" x14ac:dyDescent="0.35">
      <c r="A22" s="48">
        <v>20</v>
      </c>
      <c r="B22" s="2" t="s">
        <v>109</v>
      </c>
      <c r="C22" s="2" t="s">
        <v>110</v>
      </c>
      <c r="D22" s="2" t="s">
        <v>12</v>
      </c>
      <c r="E22" s="2"/>
      <c r="F22" s="2"/>
    </row>
    <row r="23" spans="1:6" x14ac:dyDescent="0.35">
      <c r="A23" s="48">
        <v>21</v>
      </c>
      <c r="B23" s="2" t="s">
        <v>115</v>
      </c>
      <c r="C23" s="2" t="s">
        <v>116</v>
      </c>
      <c r="D23" s="2" t="s">
        <v>44</v>
      </c>
      <c r="E23" s="2"/>
      <c r="F23" s="2"/>
    </row>
    <row r="24" spans="1:6" x14ac:dyDescent="0.35">
      <c r="A24" s="48">
        <v>22</v>
      </c>
      <c r="B24" s="2" t="s">
        <v>113</v>
      </c>
      <c r="C24" s="2" t="s">
        <v>114</v>
      </c>
      <c r="D24" s="2" t="s">
        <v>12</v>
      </c>
      <c r="E24" s="2"/>
      <c r="F24" s="2"/>
    </row>
    <row r="25" spans="1:6" x14ac:dyDescent="0.35">
      <c r="A25" s="48">
        <v>23</v>
      </c>
      <c r="B25" s="6" t="s">
        <v>647</v>
      </c>
      <c r="C25" s="2" t="s">
        <v>648</v>
      </c>
      <c r="D25" s="2" t="s">
        <v>398</v>
      </c>
      <c r="E25" s="2"/>
      <c r="F25" s="2"/>
    </row>
    <row r="26" spans="1:6" x14ac:dyDescent="0.35">
      <c r="A26" s="48">
        <v>24</v>
      </c>
      <c r="B26" s="2" t="s">
        <v>77</v>
      </c>
      <c r="C26" s="2" t="s">
        <v>78</v>
      </c>
      <c r="D26" s="2" t="s">
        <v>44</v>
      </c>
      <c r="E26" s="2"/>
      <c r="F26" s="2"/>
    </row>
    <row r="27" spans="1:6" x14ac:dyDescent="0.35">
      <c r="A27" s="48">
        <v>25</v>
      </c>
      <c r="B27" s="2" t="s">
        <v>75</v>
      </c>
      <c r="C27" s="2" t="s">
        <v>76</v>
      </c>
      <c r="D27" s="2" t="s">
        <v>12</v>
      </c>
      <c r="E27" s="2"/>
      <c r="F27" s="2"/>
    </row>
    <row r="28" spans="1:6" x14ac:dyDescent="0.35">
      <c r="A28" s="48">
        <v>26</v>
      </c>
      <c r="B28" s="2" t="s">
        <v>316</v>
      </c>
      <c r="C28" s="6" t="s">
        <v>318</v>
      </c>
      <c r="D28" s="2" t="s">
        <v>321</v>
      </c>
      <c r="E28" s="2"/>
      <c r="F28" s="2"/>
    </row>
    <row r="29" spans="1:6" x14ac:dyDescent="0.35">
      <c r="A29" s="48">
        <v>27</v>
      </c>
      <c r="B29" s="2" t="s">
        <v>431</v>
      </c>
      <c r="C29" s="2" t="s">
        <v>432</v>
      </c>
      <c r="D29" s="2" t="s">
        <v>426</v>
      </c>
      <c r="E29" s="2"/>
      <c r="F29" s="2"/>
    </row>
    <row r="30" spans="1:6" x14ac:dyDescent="0.35">
      <c r="A30" s="15">
        <v>28</v>
      </c>
      <c r="B30" s="6" t="s">
        <v>730</v>
      </c>
      <c r="C30" s="6" t="s">
        <v>734</v>
      </c>
      <c r="D30" s="6" t="s">
        <v>398</v>
      </c>
      <c r="E30" s="6"/>
      <c r="F30" s="6"/>
    </row>
    <row r="31" spans="1:6" x14ac:dyDescent="0.35">
      <c r="A31" s="48">
        <v>29</v>
      </c>
      <c r="B31" s="2" t="s">
        <v>155</v>
      </c>
      <c r="C31" s="2" t="s">
        <v>156</v>
      </c>
      <c r="D31" s="2" t="s">
        <v>51</v>
      </c>
      <c r="E31" s="2"/>
      <c r="F31" s="2"/>
    </row>
    <row r="32" spans="1:6" x14ac:dyDescent="0.35">
      <c r="A32" s="48">
        <v>30</v>
      </c>
      <c r="B32" s="2" t="s">
        <v>101</v>
      </c>
      <c r="C32" s="2" t="s">
        <v>102</v>
      </c>
      <c r="D32" s="2" t="s">
        <v>60</v>
      </c>
      <c r="E32" s="2"/>
      <c r="F32" s="2"/>
    </row>
    <row r="33" spans="1:6" x14ac:dyDescent="0.35">
      <c r="A33" s="48">
        <v>31</v>
      </c>
      <c r="B33" s="2" t="s">
        <v>282</v>
      </c>
      <c r="C33" s="2" t="s">
        <v>286</v>
      </c>
      <c r="D33" s="2" t="s">
        <v>51</v>
      </c>
      <c r="E33" s="2"/>
      <c r="F33" s="2"/>
    </row>
    <row r="34" spans="1:6" x14ac:dyDescent="0.35">
      <c r="A34" s="15">
        <v>32</v>
      </c>
      <c r="B34" s="2" t="s">
        <v>379</v>
      </c>
      <c r="C34" s="2" t="s">
        <v>381</v>
      </c>
      <c r="D34" s="2" t="s">
        <v>51</v>
      </c>
      <c r="E34" s="2"/>
      <c r="F34" s="2"/>
    </row>
    <row r="35" spans="1:6" x14ac:dyDescent="0.35">
      <c r="A35" s="48">
        <v>33</v>
      </c>
      <c r="B35" s="2" t="s">
        <v>214</v>
      </c>
      <c r="C35" s="2" t="s">
        <v>230</v>
      </c>
      <c r="D35" s="2" t="s">
        <v>51</v>
      </c>
      <c r="E35" s="2"/>
      <c r="F35" s="2"/>
    </row>
    <row r="36" spans="1:6" x14ac:dyDescent="0.35">
      <c r="A36" s="48">
        <v>34</v>
      </c>
      <c r="B36" s="2" t="s">
        <v>206</v>
      </c>
      <c r="C36" s="2" t="s">
        <v>226</v>
      </c>
      <c r="D36" s="2" t="s">
        <v>51</v>
      </c>
      <c r="E36" s="2"/>
      <c r="F36" s="2"/>
    </row>
    <row r="37" spans="1:6" x14ac:dyDescent="0.35">
      <c r="A37" s="48">
        <v>35</v>
      </c>
      <c r="B37" s="2" t="s">
        <v>213</v>
      </c>
      <c r="C37" s="2" t="s">
        <v>227</v>
      </c>
      <c r="D37" s="2" t="s">
        <v>43</v>
      </c>
      <c r="E37" s="2"/>
      <c r="F37" s="2"/>
    </row>
    <row r="38" spans="1:6" x14ac:dyDescent="0.35">
      <c r="A38" s="15">
        <v>36</v>
      </c>
      <c r="B38" s="2" t="s">
        <v>229</v>
      </c>
      <c r="C38" s="2" t="s">
        <v>228</v>
      </c>
      <c r="D38" s="2" t="s">
        <v>231</v>
      </c>
      <c r="E38" s="2"/>
      <c r="F38" s="2"/>
    </row>
    <row r="39" spans="1:6" x14ac:dyDescent="0.35">
      <c r="A39" s="48">
        <v>37</v>
      </c>
      <c r="B39" s="6" t="s">
        <v>373</v>
      </c>
      <c r="C39" s="2" t="s">
        <v>374</v>
      </c>
      <c r="D39" s="2" t="s">
        <v>43</v>
      </c>
      <c r="E39" s="2"/>
      <c r="F39" s="2"/>
    </row>
    <row r="40" spans="1:6" x14ac:dyDescent="0.35">
      <c r="A40" s="48">
        <v>38</v>
      </c>
      <c r="B40" s="2" t="s">
        <v>313</v>
      </c>
      <c r="C40" s="6" t="s">
        <v>320</v>
      </c>
      <c r="D40" s="2" t="s">
        <v>51</v>
      </c>
      <c r="E40" s="2"/>
      <c r="F40" s="2"/>
    </row>
    <row r="41" spans="1:6" x14ac:dyDescent="0.35">
      <c r="A41" s="48">
        <v>39</v>
      </c>
      <c r="B41" s="2" t="s">
        <v>57</v>
      </c>
      <c r="C41" s="2" t="s">
        <v>58</v>
      </c>
      <c r="D41" s="2" t="s">
        <v>384</v>
      </c>
      <c r="E41" s="2"/>
      <c r="F41" s="2"/>
    </row>
    <row r="42" spans="1:6" x14ac:dyDescent="0.35">
      <c r="A42" s="15">
        <v>40</v>
      </c>
      <c r="B42" s="2" t="s">
        <v>418</v>
      </c>
      <c r="C42" s="2" t="s">
        <v>419</v>
      </c>
      <c r="D42" s="2" t="s">
        <v>420</v>
      </c>
      <c r="E42" s="2"/>
      <c r="F42" s="2"/>
    </row>
    <row r="43" spans="1:6" x14ac:dyDescent="0.35">
      <c r="A43" s="48">
        <v>41</v>
      </c>
      <c r="B43" s="2" t="s">
        <v>73</v>
      </c>
      <c r="C43" s="2" t="s">
        <v>74</v>
      </c>
      <c r="D43" s="2" t="s">
        <v>44</v>
      </c>
      <c r="E43" s="2"/>
      <c r="F43" s="2"/>
    </row>
    <row r="44" spans="1:6" x14ac:dyDescent="0.35">
      <c r="A44" s="48">
        <v>42</v>
      </c>
      <c r="B44" s="2" t="s">
        <v>71</v>
      </c>
      <c r="C44" s="2" t="s">
        <v>72</v>
      </c>
      <c r="D44" s="2" t="s">
        <v>12</v>
      </c>
      <c r="E44" s="2"/>
      <c r="F44" s="2"/>
    </row>
    <row r="45" spans="1:6" x14ac:dyDescent="0.35">
      <c r="A45" s="48">
        <v>43</v>
      </c>
      <c r="B45" s="2" t="s">
        <v>96</v>
      </c>
      <c r="C45" s="2" t="s">
        <v>97</v>
      </c>
      <c r="D45" s="2" t="s">
        <v>60</v>
      </c>
      <c r="E45" s="2"/>
      <c r="F45" s="2"/>
    </row>
    <row r="46" spans="1:6" x14ac:dyDescent="0.35">
      <c r="A46" s="15">
        <v>44</v>
      </c>
      <c r="B46" s="2" t="s">
        <v>216</v>
      </c>
      <c r="C46" s="2" t="s">
        <v>222</v>
      </c>
      <c r="D46" s="2" t="s">
        <v>51</v>
      </c>
      <c r="E46" s="2"/>
      <c r="F46" s="2"/>
    </row>
    <row r="47" spans="1:6" x14ac:dyDescent="0.35">
      <c r="A47" s="48">
        <v>45</v>
      </c>
      <c r="B47" s="2" t="s">
        <v>217</v>
      </c>
      <c r="C47" s="2" t="s">
        <v>223</v>
      </c>
      <c r="D47" s="2" t="s">
        <v>224</v>
      </c>
      <c r="E47" s="2"/>
      <c r="F47" s="2"/>
    </row>
    <row r="48" spans="1:6" x14ac:dyDescent="0.35">
      <c r="A48" s="48">
        <v>46</v>
      </c>
      <c r="B48" s="2" t="s">
        <v>215</v>
      </c>
      <c r="C48" s="2" t="s">
        <v>221</v>
      </c>
      <c r="D48" s="2" t="s">
        <v>51</v>
      </c>
      <c r="E48" s="2"/>
      <c r="F48" s="2"/>
    </row>
    <row r="49" spans="1:6" x14ac:dyDescent="0.35">
      <c r="A49" s="48">
        <v>47</v>
      </c>
      <c r="B49" s="2" t="s">
        <v>255</v>
      </c>
      <c r="C49" s="2" t="s">
        <v>263</v>
      </c>
      <c r="D49" s="2" t="s">
        <v>81</v>
      </c>
      <c r="E49" s="2"/>
      <c r="F49" s="2"/>
    </row>
    <row r="50" spans="1:6" x14ac:dyDescent="0.35">
      <c r="A50" s="15">
        <v>48</v>
      </c>
      <c r="B50" s="2" t="s">
        <v>157</v>
      </c>
      <c r="C50" s="2" t="s">
        <v>63</v>
      </c>
      <c r="D50" s="2" t="s">
        <v>60</v>
      </c>
      <c r="E50" s="2"/>
      <c r="F50" s="2"/>
    </row>
    <row r="51" spans="1:6" x14ac:dyDescent="0.35">
      <c r="A51" s="48">
        <v>49</v>
      </c>
      <c r="B51" s="2" t="s">
        <v>315</v>
      </c>
      <c r="C51" s="6" t="s">
        <v>317</v>
      </c>
      <c r="D51" s="2" t="s">
        <v>322</v>
      </c>
      <c r="E51" s="2"/>
      <c r="F51" s="2"/>
    </row>
    <row r="52" spans="1:6" x14ac:dyDescent="0.35">
      <c r="A52" s="48">
        <v>50</v>
      </c>
      <c r="B52" s="2" t="s">
        <v>330</v>
      </c>
      <c r="C52" s="6" t="s">
        <v>331</v>
      </c>
      <c r="D52" s="6" t="s">
        <v>755</v>
      </c>
      <c r="E52" s="2"/>
      <c r="F52" s="2"/>
    </row>
    <row r="53" spans="1:6" x14ac:dyDescent="0.35">
      <c r="A53" s="48">
        <v>51</v>
      </c>
      <c r="B53" s="2" t="s">
        <v>69</v>
      </c>
      <c r="C53" s="2" t="s">
        <v>70</v>
      </c>
      <c r="D53" s="2" t="s">
        <v>56</v>
      </c>
      <c r="E53" s="2"/>
      <c r="F53" s="2"/>
    </row>
    <row r="54" spans="1:6" x14ac:dyDescent="0.35">
      <c r="A54" s="15">
        <v>52</v>
      </c>
      <c r="B54" s="2" t="s">
        <v>64</v>
      </c>
      <c r="C54" s="2" t="s">
        <v>13</v>
      </c>
      <c r="D54" s="2" t="s">
        <v>158</v>
      </c>
      <c r="E54" s="2"/>
      <c r="F54" s="2"/>
    </row>
    <row r="55" spans="1:6" x14ac:dyDescent="0.35">
      <c r="A55" s="48">
        <v>53</v>
      </c>
      <c r="B55" s="2" t="s">
        <v>68</v>
      </c>
      <c r="C55" s="2" t="s">
        <v>14</v>
      </c>
      <c r="D55" s="2" t="s">
        <v>12</v>
      </c>
      <c r="E55" s="2"/>
      <c r="F55" s="2"/>
    </row>
    <row r="56" spans="1:6" x14ac:dyDescent="0.35">
      <c r="A56" s="48">
        <v>54</v>
      </c>
      <c r="B56" s="2" t="s">
        <v>66</v>
      </c>
      <c r="C56" s="2" t="s">
        <v>67</v>
      </c>
      <c r="D56" s="2" t="s">
        <v>51</v>
      </c>
      <c r="E56" s="2"/>
      <c r="F56" s="2"/>
    </row>
    <row r="57" spans="1:6" x14ac:dyDescent="0.35">
      <c r="A57" s="48">
        <v>55</v>
      </c>
      <c r="B57" s="2" t="s">
        <v>65</v>
      </c>
      <c r="C57" s="2" t="s">
        <v>15</v>
      </c>
      <c r="D57" s="2" t="s">
        <v>43</v>
      </c>
      <c r="E57" s="2"/>
      <c r="F57" s="2"/>
    </row>
    <row r="58" spans="1:6" x14ac:dyDescent="0.35">
      <c r="A58" s="15">
        <v>56</v>
      </c>
      <c r="B58" s="2" t="s">
        <v>411</v>
      </c>
      <c r="C58" s="2" t="s">
        <v>415</v>
      </c>
      <c r="D58" s="2" t="s">
        <v>51</v>
      </c>
      <c r="E58" s="2"/>
      <c r="F58" s="2"/>
    </row>
    <row r="59" spans="1:6" x14ac:dyDescent="0.35">
      <c r="A59" s="48">
        <v>57</v>
      </c>
      <c r="B59" s="2" t="s">
        <v>409</v>
      </c>
      <c r="C59" s="2" t="s">
        <v>413</v>
      </c>
      <c r="D59" s="2" t="s">
        <v>51</v>
      </c>
      <c r="E59" s="2"/>
      <c r="F59" s="2"/>
    </row>
    <row r="60" spans="1:6" x14ac:dyDescent="0.35">
      <c r="A60" s="48">
        <v>58</v>
      </c>
      <c r="B60" s="2" t="s">
        <v>410</v>
      </c>
      <c r="C60" s="2" t="s">
        <v>414</v>
      </c>
      <c r="D60" s="2" t="s">
        <v>417</v>
      </c>
      <c r="E60" s="2"/>
      <c r="F60" s="2"/>
    </row>
    <row r="61" spans="1:6" x14ac:dyDescent="0.35">
      <c r="A61" s="48">
        <v>59</v>
      </c>
      <c r="B61" s="2" t="s">
        <v>695</v>
      </c>
      <c r="C61" s="2" t="s">
        <v>697</v>
      </c>
      <c r="D61" s="2" t="s">
        <v>81</v>
      </c>
      <c r="E61" s="2"/>
      <c r="F61" s="2"/>
    </row>
    <row r="62" spans="1:6" x14ac:dyDescent="0.35">
      <c r="A62" s="15">
        <v>60</v>
      </c>
      <c r="B62" s="2" t="s">
        <v>412</v>
      </c>
      <c r="C62" s="2" t="s">
        <v>416</v>
      </c>
      <c r="D62" s="2" t="s">
        <v>755</v>
      </c>
      <c r="E62" s="2"/>
      <c r="F62" s="2"/>
    </row>
    <row r="63" spans="1:6" x14ac:dyDescent="0.35">
      <c r="A63" s="48">
        <v>61</v>
      </c>
      <c r="B63" s="2" t="s">
        <v>92</v>
      </c>
      <c r="C63" s="2" t="s">
        <v>93</v>
      </c>
      <c r="D63" s="2" t="s">
        <v>60</v>
      </c>
      <c r="E63" s="2"/>
      <c r="F63" s="2"/>
    </row>
    <row r="64" spans="1:6" x14ac:dyDescent="0.35">
      <c r="A64" s="48">
        <v>62</v>
      </c>
      <c r="B64" s="2" t="s">
        <v>88</v>
      </c>
      <c r="C64" s="2" t="s">
        <v>89</v>
      </c>
      <c r="D64" s="2" t="s">
        <v>51</v>
      </c>
      <c r="E64" s="2"/>
      <c r="F64" s="2"/>
    </row>
    <row r="65" spans="1:6" x14ac:dyDescent="0.35">
      <c r="A65" s="48">
        <v>63</v>
      </c>
      <c r="B65" s="2" t="s">
        <v>90</v>
      </c>
      <c r="C65" s="2" t="s">
        <v>91</v>
      </c>
      <c r="D65" s="2" t="s">
        <v>51</v>
      </c>
      <c r="E65" s="2"/>
      <c r="F65" s="2"/>
    </row>
    <row r="66" spans="1:6" x14ac:dyDescent="0.35">
      <c r="A66" s="15">
        <v>64</v>
      </c>
      <c r="B66" s="2" t="s">
        <v>281</v>
      </c>
      <c r="C66" s="2" t="s">
        <v>284</v>
      </c>
      <c r="D66" s="2" t="s">
        <v>51</v>
      </c>
      <c r="E66" s="2"/>
      <c r="F66" s="2"/>
    </row>
    <row r="67" spans="1:6" x14ac:dyDescent="0.35">
      <c r="A67" s="48">
        <v>65</v>
      </c>
      <c r="B67" s="2" t="s">
        <v>393</v>
      </c>
      <c r="C67" s="6" t="s">
        <v>396</v>
      </c>
      <c r="D67" s="2" t="s">
        <v>398</v>
      </c>
      <c r="E67" s="2"/>
      <c r="F67" s="2"/>
    </row>
    <row r="68" spans="1:6" x14ac:dyDescent="0.35">
      <c r="A68" s="48">
        <v>66</v>
      </c>
      <c r="B68" s="2" t="s">
        <v>98</v>
      </c>
      <c r="C68" s="2" t="s">
        <v>99</v>
      </c>
      <c r="D68" s="2" t="s">
        <v>100</v>
      </c>
      <c r="E68" s="2"/>
      <c r="F68" s="2"/>
    </row>
    <row r="69" spans="1:6" x14ac:dyDescent="0.35">
      <c r="A69" s="48">
        <v>67</v>
      </c>
      <c r="B69" s="2" t="s">
        <v>453</v>
      </c>
      <c r="C69" s="2" t="s">
        <v>454</v>
      </c>
      <c r="D69" s="2" t="s">
        <v>429</v>
      </c>
      <c r="E69" s="2"/>
      <c r="F69" s="2"/>
    </row>
    <row r="70" spans="1:6" x14ac:dyDescent="0.35">
      <c r="A70" s="15">
        <v>68</v>
      </c>
      <c r="B70" s="2" t="s">
        <v>105</v>
      </c>
      <c r="C70" s="2" t="s">
        <v>106</v>
      </c>
      <c r="D70" s="2" t="s">
        <v>44</v>
      </c>
      <c r="E70" s="2"/>
      <c r="F70" s="2"/>
    </row>
    <row r="71" spans="1:6" x14ac:dyDescent="0.35">
      <c r="A71" s="48">
        <v>69</v>
      </c>
      <c r="B71" s="2" t="s">
        <v>103</v>
      </c>
      <c r="C71" s="2" t="s">
        <v>104</v>
      </c>
      <c r="D71" s="2" t="s">
        <v>12</v>
      </c>
      <c r="E71" s="2"/>
      <c r="F71" s="2"/>
    </row>
    <row r="72" spans="1:6" x14ac:dyDescent="0.35">
      <c r="A72" s="48">
        <v>70</v>
      </c>
      <c r="B72" s="2" t="s">
        <v>407</v>
      </c>
      <c r="C72" s="2" t="s">
        <v>408</v>
      </c>
      <c r="D72" s="2" t="s">
        <v>51</v>
      </c>
      <c r="E72" s="2"/>
      <c r="F72" s="2"/>
    </row>
    <row r="73" spans="1:6" x14ac:dyDescent="0.35">
      <c r="A73" s="48">
        <v>71</v>
      </c>
      <c r="B73" s="2" t="s">
        <v>394</v>
      </c>
      <c r="C73" s="6" t="s">
        <v>397</v>
      </c>
      <c r="D73" s="2" t="s">
        <v>51</v>
      </c>
      <c r="E73" s="2"/>
      <c r="F73" s="2"/>
    </row>
    <row r="74" spans="1:6" x14ac:dyDescent="0.35">
      <c r="A74" s="15">
        <v>72</v>
      </c>
      <c r="B74" s="2" t="s">
        <v>258</v>
      </c>
      <c r="C74" s="2" t="s">
        <v>271</v>
      </c>
      <c r="D74" s="2" t="s">
        <v>56</v>
      </c>
      <c r="E74" s="2"/>
      <c r="F74" s="2"/>
    </row>
    <row r="75" spans="1:6" x14ac:dyDescent="0.35">
      <c r="A75" s="48">
        <v>73</v>
      </c>
      <c r="B75" s="6" t="s">
        <v>382</v>
      </c>
      <c r="C75" s="6" t="s">
        <v>383</v>
      </c>
      <c r="D75" s="2" t="s">
        <v>384</v>
      </c>
      <c r="E75" s="2"/>
      <c r="F75" s="2"/>
    </row>
    <row r="76" spans="1:6" x14ac:dyDescent="0.35">
      <c r="A76" s="48">
        <v>74</v>
      </c>
      <c r="B76" s="6" t="s">
        <v>451</v>
      </c>
      <c r="C76" s="6" t="s">
        <v>452</v>
      </c>
      <c r="D76" s="2" t="s">
        <v>428</v>
      </c>
      <c r="E76" s="2"/>
      <c r="F76" s="2"/>
    </row>
    <row r="77" spans="1:6" x14ac:dyDescent="0.35">
      <c r="A77" s="48">
        <v>75</v>
      </c>
      <c r="B77" s="6" t="s">
        <v>448</v>
      </c>
      <c r="C77" s="6" t="s">
        <v>449</v>
      </c>
      <c r="D77" s="2" t="s">
        <v>450</v>
      </c>
      <c r="E77" s="2"/>
      <c r="F77" s="2"/>
    </row>
    <row r="78" spans="1:6" x14ac:dyDescent="0.35">
      <c r="A78" s="15">
        <v>76</v>
      </c>
      <c r="B78" s="2" t="s">
        <v>386</v>
      </c>
      <c r="C78" s="2" t="s">
        <v>59</v>
      </c>
      <c r="D78" s="2" t="s">
        <v>60</v>
      </c>
      <c r="E78" s="2"/>
      <c r="F78" s="2"/>
    </row>
    <row r="79" spans="1:6" x14ac:dyDescent="0.35">
      <c r="A79" s="48">
        <v>77</v>
      </c>
      <c r="B79" s="2" t="s">
        <v>61</v>
      </c>
      <c r="C79" s="2" t="s">
        <v>62</v>
      </c>
      <c r="D79" s="2" t="s">
        <v>51</v>
      </c>
      <c r="E79" s="2"/>
      <c r="F79" s="2"/>
    </row>
    <row r="80" spans="1:6" x14ac:dyDescent="0.35">
      <c r="A80" s="48">
        <v>78</v>
      </c>
      <c r="B80" s="2" t="s">
        <v>209</v>
      </c>
      <c r="C80" s="2" t="s">
        <v>235</v>
      </c>
      <c r="D80" s="2" t="s">
        <v>43</v>
      </c>
      <c r="E80" s="2"/>
      <c r="F80" s="2"/>
    </row>
    <row r="81" spans="1:6" x14ac:dyDescent="0.35">
      <c r="A81" s="48">
        <v>79</v>
      </c>
      <c r="B81" s="2" t="s">
        <v>378</v>
      </c>
      <c r="C81" s="2" t="s">
        <v>380</v>
      </c>
      <c r="D81" s="2" t="s">
        <v>12</v>
      </c>
      <c r="E81" s="2"/>
      <c r="F81" s="2"/>
    </row>
    <row r="82" spans="1:6" x14ac:dyDescent="0.35">
      <c r="A82" s="15">
        <v>80</v>
      </c>
      <c r="B82" s="2" t="s">
        <v>208</v>
      </c>
      <c r="C82" s="2" t="s">
        <v>234</v>
      </c>
      <c r="D82" s="2" t="s">
        <v>43</v>
      </c>
      <c r="E82" s="2"/>
      <c r="F82" s="2"/>
    </row>
    <row r="83" spans="1:6" x14ac:dyDescent="0.35">
      <c r="A83" s="48">
        <v>81</v>
      </c>
      <c r="B83" s="2" t="s">
        <v>251</v>
      </c>
      <c r="C83" s="2" t="s">
        <v>265</v>
      </c>
      <c r="D83" s="2" t="s">
        <v>12</v>
      </c>
      <c r="E83" s="2"/>
      <c r="F83" s="2"/>
    </row>
    <row r="84" spans="1:6" x14ac:dyDescent="0.35">
      <c r="A84" s="48">
        <v>82</v>
      </c>
      <c r="B84" s="2" t="s">
        <v>94</v>
      </c>
      <c r="C84" s="2" t="s">
        <v>95</v>
      </c>
      <c r="D84" s="2" t="s">
        <v>60</v>
      </c>
      <c r="E84" s="2"/>
      <c r="F84" s="2"/>
    </row>
    <row r="85" spans="1:6" x14ac:dyDescent="0.35">
      <c r="A85" s="48">
        <v>83</v>
      </c>
      <c r="B85" s="2" t="s">
        <v>232</v>
      </c>
      <c r="C85" s="2" t="s">
        <v>233</v>
      </c>
      <c r="D85" s="2" t="s">
        <v>51</v>
      </c>
      <c r="E85" s="2"/>
      <c r="F85" s="2"/>
    </row>
    <row r="86" spans="1:6" x14ac:dyDescent="0.35">
      <c r="A86" s="15">
        <v>84</v>
      </c>
      <c r="B86" s="2" t="s">
        <v>327</v>
      </c>
      <c r="C86" s="2" t="s">
        <v>328</v>
      </c>
      <c r="D86" s="2" t="s">
        <v>44</v>
      </c>
      <c r="E86" s="2"/>
      <c r="F86" s="2"/>
    </row>
    <row r="87" spans="1:6" x14ac:dyDescent="0.35">
      <c r="A87" s="48">
        <v>85</v>
      </c>
      <c r="B87" s="2" t="s">
        <v>314</v>
      </c>
      <c r="C87" s="6" t="s">
        <v>319</v>
      </c>
      <c r="D87" s="2" t="s">
        <v>51</v>
      </c>
      <c r="E87" s="2"/>
      <c r="F87" s="2"/>
    </row>
    <row r="88" spans="1:6" x14ac:dyDescent="0.35">
      <c r="A88" s="48">
        <v>86</v>
      </c>
      <c r="B88" s="2" t="s">
        <v>86</v>
      </c>
      <c r="C88" s="2" t="s">
        <v>87</v>
      </c>
      <c r="D88" s="2" t="s">
        <v>158</v>
      </c>
      <c r="E88" s="2"/>
      <c r="F88" s="2"/>
    </row>
    <row r="89" spans="1:6" x14ac:dyDescent="0.35">
      <c r="A89" s="48">
        <v>87</v>
      </c>
      <c r="B89" s="2" t="s">
        <v>79</v>
      </c>
      <c r="C89" s="2" t="s">
        <v>80</v>
      </c>
      <c r="D89" s="2" t="s">
        <v>81</v>
      </c>
      <c r="E89" s="2"/>
      <c r="F89" s="2"/>
    </row>
    <row r="90" spans="1:6" x14ac:dyDescent="0.35">
      <c r="A90" s="15">
        <v>88</v>
      </c>
      <c r="B90" s="2" t="s">
        <v>436</v>
      </c>
      <c r="C90" s="2" t="s">
        <v>439</v>
      </c>
      <c r="D90" s="2" t="s">
        <v>51</v>
      </c>
      <c r="E90" s="2"/>
      <c r="F90" s="2"/>
    </row>
    <row r="91" spans="1:6" x14ac:dyDescent="0.35">
      <c r="A91" s="48">
        <v>89</v>
      </c>
      <c r="B91" s="2" t="s">
        <v>434</v>
      </c>
      <c r="C91" s="2" t="s">
        <v>437</v>
      </c>
      <c r="D91" s="2" t="s">
        <v>51</v>
      </c>
      <c r="E91" s="2"/>
      <c r="F91" s="2"/>
    </row>
    <row r="92" spans="1:6" x14ac:dyDescent="0.35">
      <c r="A92" s="48">
        <v>90</v>
      </c>
      <c r="B92" s="2" t="s">
        <v>435</v>
      </c>
      <c r="C92" s="2" t="s">
        <v>438</v>
      </c>
      <c r="D92" s="2" t="s">
        <v>12</v>
      </c>
      <c r="E92" s="2"/>
      <c r="F92" s="2"/>
    </row>
    <row r="93" spans="1:6" x14ac:dyDescent="0.35">
      <c r="A93" s="48">
        <v>91</v>
      </c>
      <c r="B93" s="2" t="s">
        <v>696</v>
      </c>
      <c r="C93" s="2" t="s">
        <v>698</v>
      </c>
      <c r="D93" s="2" t="s">
        <v>81</v>
      </c>
      <c r="E93" s="2"/>
      <c r="F93" s="2"/>
    </row>
    <row r="94" spans="1:6" x14ac:dyDescent="0.35">
      <c r="A94" s="15">
        <v>92</v>
      </c>
      <c r="B94" s="2" t="s">
        <v>82</v>
      </c>
      <c r="C94" s="2" t="s">
        <v>83</v>
      </c>
      <c r="D94" s="2" t="s">
        <v>51</v>
      </c>
      <c r="E94" s="2"/>
      <c r="F94" s="2"/>
    </row>
    <row r="95" spans="1:6" x14ac:dyDescent="0.35">
      <c r="A95" s="48">
        <v>93</v>
      </c>
      <c r="B95" s="2" t="s">
        <v>84</v>
      </c>
      <c r="C95" s="2" t="s">
        <v>85</v>
      </c>
      <c r="D95" s="2" t="s">
        <v>12</v>
      </c>
      <c r="E95" s="2"/>
      <c r="F95" s="2"/>
    </row>
    <row r="96" spans="1:6" x14ac:dyDescent="0.35">
      <c r="A96" s="48">
        <v>94</v>
      </c>
      <c r="B96" s="6" t="s">
        <v>441</v>
      </c>
      <c r="C96" s="6" t="s">
        <v>442</v>
      </c>
      <c r="D96" s="6" t="s">
        <v>755</v>
      </c>
      <c r="E96" s="2"/>
      <c r="F96" s="2"/>
    </row>
    <row r="97" spans="1:6" x14ac:dyDescent="0.35">
      <c r="A97" s="48">
        <v>95</v>
      </c>
      <c r="B97" s="2" t="s">
        <v>440</v>
      </c>
      <c r="C97" s="2" t="s">
        <v>443</v>
      </c>
      <c r="D97" s="2" t="s">
        <v>51</v>
      </c>
      <c r="E97" s="2"/>
      <c r="F97" s="2"/>
    </row>
    <row r="98" spans="1:6" x14ac:dyDescent="0.35">
      <c r="A98" s="15">
        <v>96</v>
      </c>
      <c r="B98" s="2" t="s">
        <v>430</v>
      </c>
      <c r="C98" s="2" t="s">
        <v>433</v>
      </c>
      <c r="D98" s="2" t="s">
        <v>427</v>
      </c>
      <c r="E98" s="2"/>
      <c r="F98" s="2"/>
    </row>
    <row r="99" spans="1:6" x14ac:dyDescent="0.35">
      <c r="A99" s="48">
        <v>97</v>
      </c>
      <c r="B99" s="2" t="s">
        <v>754</v>
      </c>
      <c r="C99" s="2" t="s">
        <v>757</v>
      </c>
      <c r="D99" s="2" t="s">
        <v>426</v>
      </c>
      <c r="E99" s="2"/>
      <c r="F99" s="2"/>
    </row>
    <row r="100" spans="1:6" x14ac:dyDescent="0.35">
      <c r="A100" s="48">
        <v>98</v>
      </c>
      <c r="B100" s="2" t="s">
        <v>766</v>
      </c>
      <c r="C100" s="2" t="s">
        <v>758</v>
      </c>
      <c r="D100" s="2" t="s">
        <v>767</v>
      </c>
      <c r="E100" s="2"/>
      <c r="F100" s="2"/>
    </row>
    <row r="101" spans="1:6" x14ac:dyDescent="0.35">
      <c r="A101" s="48">
        <v>99</v>
      </c>
      <c r="B101" s="2" t="s">
        <v>746</v>
      </c>
      <c r="C101" s="2" t="s">
        <v>759</v>
      </c>
      <c r="D101" s="2" t="s">
        <v>767</v>
      </c>
      <c r="E101" s="2"/>
      <c r="F101" s="2"/>
    </row>
    <row r="102" spans="1:6" x14ac:dyDescent="0.35">
      <c r="A102" s="15">
        <v>100</v>
      </c>
      <c r="B102" s="2" t="s">
        <v>747</v>
      </c>
      <c r="C102" s="2" t="s">
        <v>760</v>
      </c>
      <c r="D102" s="2" t="s">
        <v>158</v>
      </c>
      <c r="E102" s="2"/>
      <c r="F102" s="2"/>
    </row>
    <row r="103" spans="1:6" x14ac:dyDescent="0.35">
      <c r="A103" s="48">
        <v>101</v>
      </c>
      <c r="B103" s="2" t="s">
        <v>748</v>
      </c>
      <c r="C103" s="2" t="s">
        <v>761</v>
      </c>
      <c r="D103" s="2" t="s">
        <v>768</v>
      </c>
      <c r="E103" s="2"/>
      <c r="F103" s="2"/>
    </row>
    <row r="104" spans="1:6" x14ac:dyDescent="0.35">
      <c r="A104" s="48">
        <v>102</v>
      </c>
      <c r="B104" s="2" t="s">
        <v>749</v>
      </c>
      <c r="C104" s="2" t="s">
        <v>762</v>
      </c>
      <c r="D104" s="2" t="s">
        <v>768</v>
      </c>
      <c r="E104" s="2"/>
      <c r="F104" s="2"/>
    </row>
    <row r="105" spans="1:6" x14ac:dyDescent="0.35">
      <c r="A105" s="48">
        <v>103</v>
      </c>
      <c r="B105" s="2" t="s">
        <v>750</v>
      </c>
      <c r="C105" s="2" t="s">
        <v>763</v>
      </c>
      <c r="D105" s="2" t="s">
        <v>768</v>
      </c>
      <c r="E105" s="2"/>
      <c r="F105" s="2"/>
    </row>
    <row r="106" spans="1:6" x14ac:dyDescent="0.35">
      <c r="A106" s="15">
        <v>104</v>
      </c>
      <c r="B106" s="2" t="s">
        <v>751</v>
      </c>
      <c r="C106" s="2" t="s">
        <v>764</v>
      </c>
      <c r="D106" s="2" t="s">
        <v>768</v>
      </c>
      <c r="E106" s="2"/>
      <c r="F106" s="2"/>
    </row>
    <row r="107" spans="1:6" x14ac:dyDescent="0.35">
      <c r="A107" s="48">
        <v>105</v>
      </c>
      <c r="B107" s="2" t="s">
        <v>752</v>
      </c>
      <c r="C107" s="2" t="s">
        <v>765</v>
      </c>
      <c r="D107" s="6" t="s">
        <v>755</v>
      </c>
      <c r="E107" s="2"/>
      <c r="F107" s="2"/>
    </row>
    <row r="108" spans="1:6" x14ac:dyDescent="0.35">
      <c r="A108" s="48">
        <v>106</v>
      </c>
      <c r="B108" s="2" t="s">
        <v>776</v>
      </c>
      <c r="C108" s="2" t="s">
        <v>779</v>
      </c>
      <c r="D108" s="2" t="s">
        <v>768</v>
      </c>
      <c r="E108" s="2"/>
      <c r="F108" s="2"/>
    </row>
    <row r="109" spans="1:6" x14ac:dyDescent="0.35">
      <c r="A109" s="48">
        <v>107</v>
      </c>
      <c r="B109" s="2" t="s">
        <v>777</v>
      </c>
      <c r="C109" s="2" t="s">
        <v>780</v>
      </c>
      <c r="D109" s="2" t="s">
        <v>782</v>
      </c>
      <c r="E109" s="2"/>
      <c r="F109" s="2"/>
    </row>
    <row r="110" spans="1:6" x14ac:dyDescent="0.35">
      <c r="A110" s="15">
        <v>108</v>
      </c>
      <c r="B110" s="2" t="s">
        <v>783</v>
      </c>
      <c r="C110" s="2" t="s">
        <v>781</v>
      </c>
      <c r="D110" s="2" t="s">
        <v>398</v>
      </c>
      <c r="E110" s="2"/>
      <c r="F110" s="2"/>
    </row>
    <row r="111" spans="1:6" x14ac:dyDescent="0.35">
      <c r="A111" s="48">
        <v>109</v>
      </c>
      <c r="B111" s="2" t="s">
        <v>799</v>
      </c>
      <c r="C111" s="2" t="s">
        <v>790</v>
      </c>
      <c r="D111" s="2" t="s">
        <v>51</v>
      </c>
      <c r="E111" s="2"/>
      <c r="F111" s="2"/>
    </row>
    <row r="112" spans="1:6" x14ac:dyDescent="0.35">
      <c r="A112" s="48">
        <v>110</v>
      </c>
      <c r="B112" s="2" t="s">
        <v>791</v>
      </c>
      <c r="C112" s="2" t="s">
        <v>794</v>
      </c>
      <c r="D112" s="2" t="s">
        <v>51</v>
      </c>
      <c r="E112" s="2"/>
      <c r="F112" s="2"/>
    </row>
    <row r="113" spans="1:6" x14ac:dyDescent="0.35">
      <c r="A113" s="48">
        <v>111</v>
      </c>
      <c r="B113" s="2" t="s">
        <v>792</v>
      </c>
      <c r="C113" s="2" t="s">
        <v>796</v>
      </c>
      <c r="D113" s="2" t="s">
        <v>807</v>
      </c>
      <c r="E113" s="2"/>
      <c r="F113" s="2"/>
    </row>
    <row r="114" spans="1:6" x14ac:dyDescent="0.35">
      <c r="A114" s="15">
        <v>112</v>
      </c>
      <c r="B114" s="2" t="s">
        <v>793</v>
      </c>
      <c r="C114" s="2" t="s">
        <v>797</v>
      </c>
      <c r="D114" s="2" t="s">
        <v>768</v>
      </c>
      <c r="E114" s="2"/>
      <c r="F114" s="2"/>
    </row>
    <row r="115" spans="1:6" x14ac:dyDescent="0.35">
      <c r="A115" s="48">
        <v>113</v>
      </c>
      <c r="B115" s="2" t="s">
        <v>795</v>
      </c>
      <c r="C115" s="2" t="s">
        <v>798</v>
      </c>
      <c r="D115" s="2" t="s">
        <v>398</v>
      </c>
      <c r="E115" s="2"/>
      <c r="F115" s="2"/>
    </row>
    <row r="116" spans="1:6" x14ac:dyDescent="0.35">
      <c r="A116" s="48">
        <v>114</v>
      </c>
      <c r="B116" s="2" t="s">
        <v>801</v>
      </c>
      <c r="C116" s="2" t="s">
        <v>802</v>
      </c>
      <c r="D116" s="2" t="s">
        <v>398</v>
      </c>
      <c r="E116" s="2"/>
      <c r="F116" s="2"/>
    </row>
    <row r="117" spans="1:6" x14ac:dyDescent="0.35">
      <c r="A117" s="48">
        <v>115</v>
      </c>
      <c r="B117" s="2" t="s">
        <v>805</v>
      </c>
      <c r="C117" s="2" t="s">
        <v>806</v>
      </c>
      <c r="D117" s="2" t="s">
        <v>51</v>
      </c>
      <c r="E117" s="2"/>
      <c r="F117" s="2"/>
    </row>
    <row r="118" spans="1:6" x14ac:dyDescent="0.35">
      <c r="A118" s="15">
        <v>116</v>
      </c>
      <c r="B118" s="2" t="s">
        <v>811</v>
      </c>
      <c r="C118" s="2" t="s">
        <v>812</v>
      </c>
      <c r="D118" s="2" t="s">
        <v>224</v>
      </c>
      <c r="E118" s="2"/>
      <c r="F118" s="2"/>
    </row>
    <row r="119" spans="1:6" x14ac:dyDescent="0.35">
      <c r="A119" s="48">
        <v>118</v>
      </c>
      <c r="B119" s="2" t="s">
        <v>1030</v>
      </c>
      <c r="C119" s="2" t="s">
        <v>951</v>
      </c>
      <c r="D119" s="2" t="s">
        <v>768</v>
      </c>
      <c r="E119" s="2"/>
      <c r="F119" s="2"/>
    </row>
    <row r="120" spans="1:6" s="41" customFormat="1" x14ac:dyDescent="0.35">
      <c r="A120" s="51">
        <v>118</v>
      </c>
      <c r="B120" s="2" t="s">
        <v>958</v>
      </c>
      <c r="C120" s="2" t="s">
        <v>959</v>
      </c>
      <c r="D120" s="2" t="s">
        <v>768</v>
      </c>
      <c r="E120" s="2"/>
      <c r="F120" s="2"/>
    </row>
    <row r="121" spans="1:6" x14ac:dyDescent="0.35">
      <c r="A121" s="48">
        <v>119</v>
      </c>
      <c r="B121" s="2" t="s">
        <v>950</v>
      </c>
      <c r="C121" s="2" t="s">
        <v>957</v>
      </c>
      <c r="D121" s="2" t="s">
        <v>384</v>
      </c>
      <c r="E121" s="2"/>
      <c r="F121" s="2"/>
    </row>
    <row r="122" spans="1:6" x14ac:dyDescent="0.35">
      <c r="A122" s="15">
        <v>120</v>
      </c>
      <c r="B122" s="2" t="s">
        <v>948</v>
      </c>
      <c r="C122" s="2" t="s">
        <v>952</v>
      </c>
      <c r="D122" s="2" t="s">
        <v>158</v>
      </c>
      <c r="E122" s="2"/>
      <c r="F122" s="2"/>
    </row>
    <row r="123" spans="1:6" x14ac:dyDescent="0.35">
      <c r="A123" s="48">
        <v>121</v>
      </c>
      <c r="B123" s="2" t="s">
        <v>557</v>
      </c>
      <c r="C123" s="2" t="s">
        <v>954</v>
      </c>
      <c r="D123" s="2" t="s">
        <v>158</v>
      </c>
      <c r="E123" s="2"/>
      <c r="F123" s="2"/>
    </row>
    <row r="124" spans="1:6" x14ac:dyDescent="0.35">
      <c r="A124" s="48">
        <v>122</v>
      </c>
      <c r="B124" s="2" t="s">
        <v>949</v>
      </c>
      <c r="C124" s="2" t="s">
        <v>955</v>
      </c>
      <c r="D124" s="2" t="s">
        <v>158</v>
      </c>
      <c r="E124" s="2"/>
      <c r="F124" s="2"/>
    </row>
    <row r="125" spans="1:6" x14ac:dyDescent="0.35">
      <c r="A125" s="48">
        <v>123</v>
      </c>
      <c r="B125" s="2" t="s">
        <v>947</v>
      </c>
      <c r="C125" s="2" t="s">
        <v>953</v>
      </c>
      <c r="D125" s="2" t="s">
        <v>158</v>
      </c>
      <c r="E125" s="2"/>
      <c r="F125" s="2"/>
    </row>
    <row r="126" spans="1:6" x14ac:dyDescent="0.35">
      <c r="A126" s="51">
        <v>124</v>
      </c>
      <c r="B126" s="80" t="s">
        <v>1022</v>
      </c>
      <c r="C126" s="2" t="s">
        <v>1023</v>
      </c>
      <c r="D126" s="2" t="s">
        <v>158</v>
      </c>
      <c r="E126" s="2"/>
      <c r="F126" s="2"/>
    </row>
    <row r="127" spans="1:6" s="41" customFormat="1" x14ac:dyDescent="0.35">
      <c r="A127" s="51">
        <v>125</v>
      </c>
      <c r="B127" s="80" t="s">
        <v>1028</v>
      </c>
      <c r="C127" s="2" t="s">
        <v>1029</v>
      </c>
      <c r="D127" s="2" t="s">
        <v>807</v>
      </c>
      <c r="E127" s="2"/>
      <c r="F127" s="2"/>
    </row>
    <row r="128" spans="1:6" x14ac:dyDescent="0.35">
      <c r="A128" s="51">
        <v>126</v>
      </c>
      <c r="B128" s="80" t="s">
        <v>1016</v>
      </c>
      <c r="C128" s="2" t="s">
        <v>1020</v>
      </c>
      <c r="D128" s="2" t="s">
        <v>158</v>
      </c>
      <c r="E128" s="2"/>
      <c r="F128" s="2"/>
    </row>
    <row r="129" spans="1:6" x14ac:dyDescent="0.35">
      <c r="A129" s="51">
        <v>127</v>
      </c>
      <c r="B129" s="80" t="s">
        <v>1017</v>
      </c>
      <c r="C129" s="2" t="s">
        <v>1024</v>
      </c>
      <c r="D129" s="2" t="s">
        <v>807</v>
      </c>
      <c r="E129" s="2"/>
      <c r="F129" s="2"/>
    </row>
    <row r="130" spans="1:6" x14ac:dyDescent="0.35">
      <c r="A130" s="51">
        <v>128</v>
      </c>
      <c r="B130" s="80" t="s">
        <v>1019</v>
      </c>
      <c r="C130" s="2" t="s">
        <v>1027</v>
      </c>
      <c r="D130" s="2" t="s">
        <v>158</v>
      </c>
      <c r="E130" s="2"/>
      <c r="F130" s="2"/>
    </row>
    <row r="131" spans="1:6" x14ac:dyDescent="0.35">
      <c r="A131" s="51">
        <v>129</v>
      </c>
      <c r="B131" s="80" t="s">
        <v>1018</v>
      </c>
      <c r="C131" s="2" t="s">
        <v>1025</v>
      </c>
      <c r="D131" s="2" t="s">
        <v>158</v>
      </c>
      <c r="E131" s="2"/>
      <c r="F131" s="2"/>
    </row>
    <row r="132" spans="1:6" x14ac:dyDescent="0.35">
      <c r="A132" s="51">
        <v>130</v>
      </c>
      <c r="B132" s="80" t="s">
        <v>0</v>
      </c>
      <c r="C132" s="2" t="s">
        <v>1026</v>
      </c>
      <c r="D132" s="2" t="s">
        <v>807</v>
      </c>
      <c r="E132" s="2"/>
      <c r="F132" s="2"/>
    </row>
    <row r="133" spans="1:6" x14ac:dyDescent="0.35">
      <c r="A133" s="51">
        <v>131</v>
      </c>
      <c r="B133" s="2" t="s">
        <v>1062</v>
      </c>
      <c r="C133" s="2" t="s">
        <v>1072</v>
      </c>
      <c r="D133" s="2" t="s">
        <v>158</v>
      </c>
      <c r="E133" s="2"/>
      <c r="F133" s="2"/>
    </row>
    <row r="134" spans="1:6" x14ac:dyDescent="0.35">
      <c r="A134" s="51">
        <v>132</v>
      </c>
      <c r="B134" s="2" t="s">
        <v>1063</v>
      </c>
      <c r="C134" s="2" t="s">
        <v>1073</v>
      </c>
      <c r="D134" s="2" t="s">
        <v>224</v>
      </c>
      <c r="E134" s="2"/>
      <c r="F134" s="2"/>
    </row>
    <row r="135" spans="1:6" s="41" customFormat="1" x14ac:dyDescent="0.35">
      <c r="A135" s="51">
        <v>133</v>
      </c>
      <c r="B135" s="2" t="s">
        <v>1075</v>
      </c>
      <c r="C135" s="2" t="s">
        <v>1076</v>
      </c>
      <c r="D135" s="2" t="s">
        <v>398</v>
      </c>
      <c r="E135" s="2"/>
      <c r="F135" s="2"/>
    </row>
    <row r="136" spans="1:6" x14ac:dyDescent="0.35">
      <c r="A136" s="51">
        <v>133</v>
      </c>
      <c r="B136" s="2" t="s">
        <v>1064</v>
      </c>
      <c r="C136" s="2" t="s">
        <v>1068</v>
      </c>
      <c r="D136" s="2" t="s">
        <v>158</v>
      </c>
      <c r="E136" s="2"/>
      <c r="F136" s="2"/>
    </row>
    <row r="137" spans="1:6" x14ac:dyDescent="0.35">
      <c r="A137" s="51">
        <v>134</v>
      </c>
      <c r="B137" s="2" t="s">
        <v>1065</v>
      </c>
      <c r="C137" s="2" t="s">
        <v>1069</v>
      </c>
      <c r="D137" s="2" t="s">
        <v>768</v>
      </c>
      <c r="E137" s="2"/>
      <c r="F137" s="2"/>
    </row>
    <row r="138" spans="1:6" x14ac:dyDescent="0.35">
      <c r="A138" s="51">
        <v>135</v>
      </c>
      <c r="B138" s="2" t="s">
        <v>1066</v>
      </c>
      <c r="C138" s="2" t="s">
        <v>1070</v>
      </c>
      <c r="D138" s="2" t="s">
        <v>807</v>
      </c>
      <c r="E138" s="2"/>
      <c r="F138" s="2"/>
    </row>
    <row r="139" spans="1:6" x14ac:dyDescent="0.35">
      <c r="A139" s="51">
        <v>136</v>
      </c>
      <c r="B139" s="2" t="s">
        <v>1067</v>
      </c>
      <c r="C139" s="2" t="s">
        <v>1071</v>
      </c>
      <c r="D139" s="2" t="s">
        <v>158</v>
      </c>
      <c r="E139" s="2"/>
      <c r="F139" s="2"/>
    </row>
    <row r="140" spans="1:6" x14ac:dyDescent="0.35">
      <c r="A140" s="51">
        <v>137</v>
      </c>
      <c r="B140" s="2" t="s">
        <v>1100</v>
      </c>
      <c r="C140" s="2" t="s">
        <v>1101</v>
      </c>
      <c r="D140" s="2" t="s">
        <v>158</v>
      </c>
      <c r="E140" s="2"/>
      <c r="F140" s="2"/>
    </row>
    <row r="141" spans="1:6" x14ac:dyDescent="0.35">
      <c r="A141" s="51">
        <v>138</v>
      </c>
      <c r="B141" s="6" t="s">
        <v>1117</v>
      </c>
      <c r="C141" s="2" t="s">
        <v>1120</v>
      </c>
      <c r="D141" s="2" t="s">
        <v>158</v>
      </c>
      <c r="E141" s="2"/>
      <c r="F141" s="2"/>
    </row>
    <row r="142" spans="1:6" x14ac:dyDescent="0.35">
      <c r="A142" s="51">
        <v>139</v>
      </c>
      <c r="B142" s="6" t="s">
        <v>1118</v>
      </c>
      <c r="C142" s="2" t="s">
        <v>1123</v>
      </c>
      <c r="D142" s="2" t="s">
        <v>158</v>
      </c>
      <c r="E142" s="2"/>
      <c r="F142" s="2"/>
    </row>
    <row r="143" spans="1:6" x14ac:dyDescent="0.35">
      <c r="A143" s="51">
        <v>140</v>
      </c>
      <c r="B143" s="6" t="s">
        <v>1122</v>
      </c>
      <c r="C143" s="2" t="s">
        <v>1121</v>
      </c>
      <c r="D143" s="2" t="s">
        <v>158</v>
      </c>
      <c r="E143" s="2"/>
      <c r="F143" s="2"/>
    </row>
    <row r="144" spans="1:6" x14ac:dyDescent="0.35">
      <c r="A144" s="51">
        <v>141</v>
      </c>
      <c r="B144" s="2" t="s">
        <v>1124</v>
      </c>
      <c r="C144" s="2" t="s">
        <v>1125</v>
      </c>
      <c r="D144" s="2" t="s">
        <v>398</v>
      </c>
      <c r="E144" s="2"/>
      <c r="F144" s="2"/>
    </row>
    <row r="145" spans="1:6" x14ac:dyDescent="0.35">
      <c r="A145" s="51">
        <v>142</v>
      </c>
      <c r="B145" s="2" t="s">
        <v>1126</v>
      </c>
      <c r="C145" s="2" t="s">
        <v>1127</v>
      </c>
      <c r="D145" s="2" t="s">
        <v>398</v>
      </c>
      <c r="E145" s="2"/>
      <c r="F145" s="2"/>
    </row>
    <row r="146" spans="1:6" x14ac:dyDescent="0.35">
      <c r="A146" s="51">
        <v>143</v>
      </c>
      <c r="B146" s="2" t="s">
        <v>1174</v>
      </c>
      <c r="C146" s="2" t="s">
        <v>1149</v>
      </c>
      <c r="D146" s="2" t="s">
        <v>768</v>
      </c>
      <c r="E146" s="2"/>
      <c r="F146" s="2"/>
    </row>
    <row r="147" spans="1:6" x14ac:dyDescent="0.35">
      <c r="A147" s="51">
        <v>144</v>
      </c>
      <c r="B147" s="2" t="s">
        <v>1175</v>
      </c>
      <c r="C147" s="2" t="s">
        <v>1150</v>
      </c>
      <c r="D147" s="2" t="s">
        <v>158</v>
      </c>
      <c r="E147" s="2"/>
      <c r="F147" s="2"/>
    </row>
    <row r="148" spans="1:6" x14ac:dyDescent="0.35">
      <c r="A148" s="51">
        <v>145</v>
      </c>
      <c r="B148" s="2" t="s">
        <v>1176</v>
      </c>
      <c r="C148" s="2" t="s">
        <v>1177</v>
      </c>
      <c r="D148" s="2" t="s">
        <v>398</v>
      </c>
      <c r="E148" s="2"/>
      <c r="F148" s="2"/>
    </row>
    <row r="149" spans="1:6" x14ac:dyDescent="0.35">
      <c r="A149" s="51">
        <v>146</v>
      </c>
      <c r="B149" s="2" t="s">
        <v>1178</v>
      </c>
      <c r="C149" s="2" t="s">
        <v>1179</v>
      </c>
      <c r="D149" s="2" t="s">
        <v>807</v>
      </c>
      <c r="E149" s="2"/>
      <c r="F149" s="2"/>
    </row>
    <row r="150" spans="1:6" x14ac:dyDescent="0.35">
      <c r="A150" s="51">
        <v>147</v>
      </c>
      <c r="B150" s="2"/>
      <c r="C150" s="2"/>
      <c r="D150" s="2"/>
      <c r="E150" s="2"/>
      <c r="F150" s="2"/>
    </row>
    <row r="151" spans="1:6" x14ac:dyDescent="0.35">
      <c r="A151" s="51">
        <v>148</v>
      </c>
      <c r="B151" s="2"/>
      <c r="C151" s="2"/>
      <c r="D151" s="2"/>
      <c r="E151" s="2"/>
      <c r="F151" s="2"/>
    </row>
    <row r="152" spans="1:6" x14ac:dyDescent="0.35">
      <c r="A152" s="51">
        <v>149</v>
      </c>
      <c r="B152" s="2"/>
      <c r="C152" s="2"/>
      <c r="D152" s="2"/>
      <c r="E152" s="2"/>
      <c r="F152" s="2"/>
    </row>
    <row r="153" spans="1:6" x14ac:dyDescent="0.35">
      <c r="A153" s="51">
        <v>150</v>
      </c>
      <c r="B153" s="2"/>
      <c r="C153" s="2"/>
      <c r="D153" s="2"/>
      <c r="E153" s="2"/>
      <c r="F153" s="2"/>
    </row>
    <row r="154" spans="1:6" x14ac:dyDescent="0.35">
      <c r="A154" s="51">
        <v>151</v>
      </c>
      <c r="B154" s="2"/>
      <c r="C154" s="2"/>
      <c r="D154" s="2"/>
      <c r="E154" s="2"/>
      <c r="F154" s="2"/>
    </row>
    <row r="155" spans="1:6" x14ac:dyDescent="0.35">
      <c r="A155" s="51">
        <v>152</v>
      </c>
      <c r="B155" s="2"/>
      <c r="C155" s="2"/>
      <c r="D155" s="2"/>
      <c r="E155" s="2"/>
      <c r="F155" s="2"/>
    </row>
    <row r="156" spans="1:6" x14ac:dyDescent="0.35">
      <c r="A156" s="51">
        <v>153</v>
      </c>
      <c r="B156" s="2"/>
      <c r="C156" s="2"/>
      <c r="D156" s="2"/>
      <c r="E156" s="2"/>
      <c r="F156" s="2"/>
    </row>
    <row r="157" spans="1:6" x14ac:dyDescent="0.35">
      <c r="A157" s="51">
        <v>154</v>
      </c>
      <c r="B157" s="2"/>
      <c r="C157" s="2"/>
      <c r="D157" s="2"/>
      <c r="E157" s="2"/>
      <c r="F157" s="2"/>
    </row>
    <row r="158" spans="1:6" x14ac:dyDescent="0.35">
      <c r="A158" s="51">
        <v>155</v>
      </c>
      <c r="B158" s="2"/>
      <c r="C158" s="2"/>
      <c r="D158" s="2"/>
      <c r="E158" s="2"/>
      <c r="F158" s="2"/>
    </row>
    <row r="159" spans="1:6" x14ac:dyDescent="0.35">
      <c r="A159" s="51">
        <v>156</v>
      </c>
      <c r="B159" s="2"/>
      <c r="C159" s="2"/>
      <c r="D159" s="2"/>
      <c r="E159" s="2"/>
      <c r="F159" s="2"/>
    </row>
    <row r="160" spans="1:6" x14ac:dyDescent="0.35">
      <c r="A160" s="51">
        <v>157</v>
      </c>
      <c r="B160" s="2"/>
      <c r="C160" s="2"/>
      <c r="D160" s="2"/>
      <c r="E160" s="2"/>
      <c r="F160" s="2"/>
    </row>
    <row r="161" spans="1:6" x14ac:dyDescent="0.35">
      <c r="A161" s="51">
        <v>158</v>
      </c>
      <c r="B161" s="2"/>
      <c r="C161" s="2"/>
      <c r="D161" s="2"/>
      <c r="E161" s="2"/>
      <c r="F161" s="2"/>
    </row>
    <row r="162" spans="1:6" x14ac:dyDescent="0.35">
      <c r="A162" s="51">
        <v>159</v>
      </c>
      <c r="B162" s="2"/>
      <c r="C162" s="2"/>
      <c r="D162" s="2"/>
      <c r="E162" s="2"/>
      <c r="F162" s="2"/>
    </row>
    <row r="163" spans="1:6" x14ac:dyDescent="0.35">
      <c r="A163" s="51">
        <v>160</v>
      </c>
      <c r="B163" s="2"/>
      <c r="C163" s="2"/>
      <c r="D163" s="2"/>
      <c r="E163" s="2"/>
      <c r="F163" s="2"/>
    </row>
    <row r="164" spans="1:6" x14ac:dyDescent="0.35">
      <c r="A164" s="51">
        <v>161</v>
      </c>
      <c r="B164" s="2"/>
      <c r="C164" s="2"/>
      <c r="D164" s="2"/>
      <c r="E164" s="2"/>
      <c r="F164" s="2"/>
    </row>
    <row r="165" spans="1:6" x14ac:dyDescent="0.35">
      <c r="A165" s="51">
        <v>162</v>
      </c>
      <c r="B165" s="2"/>
      <c r="C165" s="2"/>
      <c r="D165" s="2"/>
      <c r="E165" s="2"/>
      <c r="F165" s="2"/>
    </row>
    <row r="166" spans="1:6" x14ac:dyDescent="0.35">
      <c r="A166" s="51">
        <v>163</v>
      </c>
      <c r="B166" s="2"/>
      <c r="C166" s="2"/>
      <c r="D166" s="2"/>
      <c r="E166" s="2"/>
      <c r="F166" s="2"/>
    </row>
    <row r="167" spans="1:6" x14ac:dyDescent="0.35">
      <c r="A167" s="51">
        <v>164</v>
      </c>
      <c r="B167" s="2"/>
      <c r="C167" s="2"/>
      <c r="D167" s="2"/>
      <c r="E167" s="2"/>
      <c r="F167" s="2"/>
    </row>
    <row r="168" spans="1:6" x14ac:dyDescent="0.35">
      <c r="A168" s="51">
        <v>165</v>
      </c>
      <c r="B168" s="2"/>
      <c r="C168" s="2"/>
      <c r="D168" s="2"/>
      <c r="E168" s="2"/>
      <c r="F168" s="2"/>
    </row>
    <row r="169" spans="1:6" x14ac:dyDescent="0.35">
      <c r="A169" s="51">
        <v>166</v>
      </c>
      <c r="B169" s="2"/>
      <c r="C169" s="2"/>
      <c r="D169" s="2"/>
      <c r="E169" s="2"/>
      <c r="F169" s="2"/>
    </row>
    <row r="170" spans="1:6" x14ac:dyDescent="0.35">
      <c r="A170" s="51">
        <v>167</v>
      </c>
      <c r="B170" s="2"/>
      <c r="C170" s="2"/>
      <c r="D170" s="2"/>
      <c r="E170" s="2"/>
      <c r="F170" s="2"/>
    </row>
    <row r="171" spans="1:6" x14ac:dyDescent="0.35">
      <c r="A171" s="51">
        <v>168</v>
      </c>
      <c r="B171" s="2"/>
      <c r="C171" s="2"/>
      <c r="D171" s="2"/>
      <c r="E171" s="2"/>
      <c r="F171" s="2"/>
    </row>
    <row r="172" spans="1:6" x14ac:dyDescent="0.35">
      <c r="A172" s="51">
        <v>169</v>
      </c>
      <c r="B172" s="2"/>
      <c r="C172" s="2"/>
      <c r="D172" s="2"/>
      <c r="E172" s="2"/>
      <c r="F172" s="2"/>
    </row>
    <row r="173" spans="1:6" x14ac:dyDescent="0.35">
      <c r="A173" s="51">
        <v>170</v>
      </c>
      <c r="B173" s="2"/>
      <c r="C173" s="2"/>
      <c r="D173" s="2"/>
      <c r="E173" s="2"/>
      <c r="F173" s="2"/>
    </row>
    <row r="174" spans="1:6" x14ac:dyDescent="0.35">
      <c r="A174" s="51">
        <v>171</v>
      </c>
      <c r="B174" s="2"/>
      <c r="C174" s="2"/>
      <c r="D174" s="2"/>
      <c r="E174" s="2"/>
      <c r="F174" s="2"/>
    </row>
    <row r="175" spans="1:6" x14ac:dyDescent="0.35">
      <c r="A175" s="51">
        <v>172</v>
      </c>
      <c r="B175" s="2"/>
      <c r="C175" s="2"/>
      <c r="D175" s="2"/>
      <c r="E175" s="2"/>
      <c r="F175" s="2"/>
    </row>
    <row r="176" spans="1:6" x14ac:dyDescent="0.35">
      <c r="A176" s="51">
        <v>173</v>
      </c>
      <c r="B176" s="2"/>
      <c r="C176" s="2"/>
      <c r="D176" s="2"/>
      <c r="E176" s="2"/>
      <c r="F176" s="2"/>
    </row>
    <row r="177" spans="1:6" x14ac:dyDescent="0.35">
      <c r="A177" s="51">
        <v>174</v>
      </c>
      <c r="B177" s="2"/>
      <c r="C177" s="2"/>
      <c r="D177" s="2"/>
      <c r="E177" s="2"/>
      <c r="F177" s="2"/>
    </row>
    <row r="178" spans="1:6" x14ac:dyDescent="0.35">
      <c r="A178" s="51">
        <v>175</v>
      </c>
      <c r="B178" s="2"/>
      <c r="C178" s="2"/>
      <c r="D178" s="2"/>
      <c r="E178" s="2"/>
      <c r="F178" s="2"/>
    </row>
    <row r="179" spans="1:6" x14ac:dyDescent="0.35">
      <c r="A179" s="51">
        <v>176</v>
      </c>
      <c r="B179" s="2"/>
      <c r="C179" s="2"/>
      <c r="D179" s="2"/>
      <c r="E179" s="2"/>
      <c r="F179" s="2"/>
    </row>
    <row r="180" spans="1:6" x14ac:dyDescent="0.35">
      <c r="A180" s="51">
        <v>177</v>
      </c>
      <c r="B180" s="2"/>
      <c r="C180" s="2"/>
      <c r="D180" s="2"/>
      <c r="E180" s="2"/>
      <c r="F180" s="2"/>
    </row>
    <row r="181" spans="1:6" x14ac:dyDescent="0.35">
      <c r="A181" s="51">
        <v>178</v>
      </c>
      <c r="B181" s="2"/>
      <c r="C181" s="2"/>
      <c r="D181" s="2"/>
      <c r="E181" s="2"/>
      <c r="F181" s="2"/>
    </row>
    <row r="182" spans="1:6" x14ac:dyDescent="0.35">
      <c r="A182" s="51">
        <v>179</v>
      </c>
      <c r="B182" s="2"/>
      <c r="C182" s="2"/>
      <c r="D182" s="2"/>
      <c r="E182" s="2"/>
      <c r="F182" s="2"/>
    </row>
    <row r="183" spans="1:6" x14ac:dyDescent="0.35">
      <c r="A183" s="51">
        <v>180</v>
      </c>
      <c r="B183" s="2"/>
      <c r="C183" s="2"/>
      <c r="D183" s="2"/>
      <c r="E183" s="2"/>
      <c r="F183" s="2"/>
    </row>
    <row r="184" spans="1:6" x14ac:dyDescent="0.35">
      <c r="A184" s="51">
        <v>181</v>
      </c>
      <c r="B184" s="2"/>
      <c r="C184" s="2"/>
      <c r="D184" s="2"/>
      <c r="E184" s="2"/>
      <c r="F184" s="2"/>
    </row>
    <row r="185" spans="1:6" x14ac:dyDescent="0.35">
      <c r="A185" s="51">
        <v>182</v>
      </c>
      <c r="B185" s="2"/>
      <c r="C185" s="2"/>
      <c r="D185" s="2"/>
      <c r="E185" s="2"/>
      <c r="F185" s="2"/>
    </row>
    <row r="186" spans="1:6" x14ac:dyDescent="0.35">
      <c r="A186" s="51">
        <v>183</v>
      </c>
      <c r="B186" s="2"/>
      <c r="C186" s="2"/>
      <c r="D186" s="2"/>
      <c r="E186" s="2"/>
      <c r="F186" s="2"/>
    </row>
    <row r="187" spans="1:6" x14ac:dyDescent="0.35">
      <c r="A187" s="51">
        <v>184</v>
      </c>
      <c r="B187" s="2"/>
      <c r="C187" s="2"/>
      <c r="D187" s="2"/>
      <c r="E187" s="2"/>
      <c r="F187" s="2"/>
    </row>
    <row r="188" spans="1:6" x14ac:dyDescent="0.35">
      <c r="A188" s="51">
        <v>185</v>
      </c>
      <c r="B188" s="2"/>
      <c r="C188" s="2"/>
      <c r="D188" s="2"/>
      <c r="E188" s="2"/>
      <c r="F188" s="2"/>
    </row>
    <row r="189" spans="1:6" x14ac:dyDescent="0.35">
      <c r="A189" s="51">
        <v>186</v>
      </c>
      <c r="B189" s="2"/>
      <c r="C189" s="2"/>
      <c r="D189" s="2"/>
      <c r="E189" s="2"/>
      <c r="F189" s="2"/>
    </row>
    <row r="190" spans="1:6" x14ac:dyDescent="0.35">
      <c r="A190" s="51">
        <v>187</v>
      </c>
      <c r="B190" s="2"/>
      <c r="C190" s="2"/>
      <c r="D190" s="2"/>
      <c r="E190" s="2"/>
      <c r="F190" s="2"/>
    </row>
    <row r="191" spans="1:6" x14ac:dyDescent="0.35">
      <c r="A191" s="51">
        <v>188</v>
      </c>
      <c r="B191" s="2"/>
      <c r="C191" s="2"/>
      <c r="D191" s="2"/>
      <c r="E191" s="2"/>
      <c r="F191" s="2"/>
    </row>
    <row r="192" spans="1:6" x14ac:dyDescent="0.35">
      <c r="A192" s="51">
        <v>189</v>
      </c>
      <c r="B192" s="2"/>
      <c r="C192" s="2"/>
      <c r="D192" s="2"/>
      <c r="E192" s="2"/>
      <c r="F192" s="2"/>
    </row>
    <row r="193" spans="1:6" x14ac:dyDescent="0.35">
      <c r="A193" s="51">
        <v>190</v>
      </c>
      <c r="B193" s="2"/>
      <c r="C193" s="2"/>
      <c r="D193" s="2"/>
      <c r="E193" s="2"/>
      <c r="F193" s="2"/>
    </row>
    <row r="194" spans="1:6" x14ac:dyDescent="0.35">
      <c r="A194" s="51">
        <v>191</v>
      </c>
      <c r="B194" s="2"/>
      <c r="C194" s="2"/>
      <c r="D194" s="2"/>
      <c r="E194" s="2"/>
      <c r="F194" s="2"/>
    </row>
    <row r="195" spans="1:6" x14ac:dyDescent="0.35">
      <c r="A195" s="51">
        <v>192</v>
      </c>
      <c r="B195" s="2"/>
      <c r="C195" s="2"/>
      <c r="D195" s="2"/>
      <c r="E195" s="2"/>
      <c r="F195" s="2"/>
    </row>
    <row r="196" spans="1:6" x14ac:dyDescent="0.35">
      <c r="A196" s="51">
        <v>193</v>
      </c>
      <c r="B196" s="2"/>
      <c r="C196" s="2"/>
      <c r="D196" s="2"/>
      <c r="E196" s="2"/>
      <c r="F196" s="2"/>
    </row>
    <row r="197" spans="1:6" x14ac:dyDescent="0.35">
      <c r="A197" s="51">
        <v>194</v>
      </c>
      <c r="B197" s="2"/>
      <c r="C197" s="2"/>
      <c r="D197" s="2"/>
      <c r="E197" s="2"/>
      <c r="F197" s="2"/>
    </row>
    <row r="198" spans="1:6" x14ac:dyDescent="0.35">
      <c r="A198" s="51">
        <v>195</v>
      </c>
      <c r="B198" s="2"/>
      <c r="C198" s="2"/>
      <c r="D198" s="2"/>
      <c r="E198" s="2"/>
      <c r="F198" s="2"/>
    </row>
    <row r="199" spans="1:6" x14ac:dyDescent="0.35">
      <c r="A199" s="51">
        <v>196</v>
      </c>
      <c r="B199" s="2"/>
      <c r="C199" s="2"/>
      <c r="D199" s="2"/>
      <c r="E199" s="2"/>
      <c r="F199" s="2"/>
    </row>
    <row r="200" spans="1:6" x14ac:dyDescent="0.35">
      <c r="A200" s="51">
        <v>197</v>
      </c>
      <c r="B200" s="2"/>
      <c r="C200" s="2"/>
      <c r="D200" s="2"/>
      <c r="E200" s="2"/>
      <c r="F200" s="2"/>
    </row>
    <row r="201" spans="1:6" x14ac:dyDescent="0.35">
      <c r="A201" s="51">
        <v>198</v>
      </c>
      <c r="B201" s="2"/>
      <c r="C201" s="2"/>
      <c r="D201" s="2"/>
      <c r="E201" s="2"/>
      <c r="F201" s="2"/>
    </row>
    <row r="202" spans="1:6" x14ac:dyDescent="0.35">
      <c r="A202" s="51">
        <v>199</v>
      </c>
      <c r="B202" s="2"/>
      <c r="C202" s="2"/>
      <c r="D202" s="2"/>
      <c r="E202" s="2"/>
      <c r="F202" s="2"/>
    </row>
    <row r="203" spans="1:6" x14ac:dyDescent="0.35">
      <c r="A203" s="51">
        <v>200</v>
      </c>
      <c r="B203" s="2"/>
      <c r="C203" s="2"/>
      <c r="D203" s="2"/>
      <c r="E203" s="2"/>
      <c r="F203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25" workbookViewId="0">
      <selection activeCell="D38" sqref="D38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5.44140625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92" t="s">
        <v>120</v>
      </c>
      <c r="B1" s="92" t="s">
        <v>122</v>
      </c>
      <c r="C1" s="92" t="s">
        <v>121</v>
      </c>
      <c r="D1" s="92"/>
      <c r="E1" s="95" t="s">
        <v>125</v>
      </c>
      <c r="F1" s="100" t="s">
        <v>126</v>
      </c>
      <c r="G1" s="95" t="s">
        <v>127</v>
      </c>
      <c r="H1" s="92" t="s">
        <v>128</v>
      </c>
      <c r="I1" s="92"/>
      <c r="J1" s="92" t="s">
        <v>129</v>
      </c>
      <c r="K1" s="92" t="s">
        <v>130</v>
      </c>
      <c r="L1" s="92" t="s">
        <v>131</v>
      </c>
    </row>
    <row r="2" spans="1:12" x14ac:dyDescent="0.35">
      <c r="A2" s="92"/>
      <c r="B2" s="92"/>
      <c r="C2" s="53" t="s">
        <v>123</v>
      </c>
      <c r="D2" s="4" t="s">
        <v>124</v>
      </c>
      <c r="E2" s="95"/>
      <c r="F2" s="100"/>
      <c r="G2" s="95"/>
      <c r="H2" s="4" t="s">
        <v>123</v>
      </c>
      <c r="I2" s="4" t="s">
        <v>124</v>
      </c>
      <c r="J2" s="92"/>
      <c r="K2" s="92"/>
      <c r="L2" s="92"/>
    </row>
    <row r="3" spans="1:12" x14ac:dyDescent="0.35">
      <c r="A3" s="45">
        <v>1</v>
      </c>
      <c r="B3" s="19" t="str">
        <f>VLOOKUP($C3,table!$B:$D,3,FALSE)</f>
        <v>이력</v>
      </c>
      <c r="C3" s="54" t="s">
        <v>27</v>
      </c>
      <c r="D3" s="2" t="str">
        <f>VLOOKUP($C3,table!$B:$D,2,FALSE)</f>
        <v>T_USER_HIST</v>
      </c>
      <c r="E3" s="96">
        <v>1</v>
      </c>
      <c r="F3" s="97" t="s">
        <v>141</v>
      </c>
      <c r="G3" s="53">
        <v>1</v>
      </c>
      <c r="H3" s="54" t="s">
        <v>139</v>
      </c>
      <c r="I3" s="2" t="str">
        <f>VLOOKUP($H3,domain!$B:$D,2,FALSE)</f>
        <v>USER_ID</v>
      </c>
      <c r="J3" s="97" t="s">
        <v>142</v>
      </c>
      <c r="K3" s="53" t="s">
        <v>135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27</v>
      </c>
      <c r="D4" s="2" t="str">
        <f>VLOOKUP($C4,table!$B:$D,2,FALSE)</f>
        <v>T_USER_HIST</v>
      </c>
      <c r="E4" s="96"/>
      <c r="F4" s="97"/>
      <c r="G4" s="53">
        <v>2</v>
      </c>
      <c r="H4" s="54" t="s">
        <v>140</v>
      </c>
      <c r="I4" s="2" t="str">
        <f>VLOOKUP($H4,domain!$B:$D,2,FALSE)</f>
        <v>HIST_DT</v>
      </c>
      <c r="J4" s="97"/>
      <c r="K4" s="53" t="s">
        <v>135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132</v>
      </c>
      <c r="D5" s="2" t="str">
        <f>VLOOKUP($C5,table!$B:$D,2,FALSE)</f>
        <v>T_CODE</v>
      </c>
      <c r="E5" s="96">
        <v>0</v>
      </c>
      <c r="F5" s="97" t="s">
        <v>133</v>
      </c>
      <c r="G5" s="53">
        <v>1</v>
      </c>
      <c r="H5" s="54" t="s">
        <v>57</v>
      </c>
      <c r="I5" s="2" t="str">
        <f>VLOOKUP($H5,domain!$B:$D,2,FALSE)</f>
        <v>GROUP_ID</v>
      </c>
      <c r="J5" s="97" t="s">
        <v>134</v>
      </c>
      <c r="K5" s="53" t="s">
        <v>135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132</v>
      </c>
      <c r="D6" s="2" t="str">
        <f>VLOOKUP($C6,table!$B:$D,2,FALSE)</f>
        <v>T_CODE</v>
      </c>
      <c r="E6" s="96"/>
      <c r="F6" s="97"/>
      <c r="G6" s="53">
        <v>2</v>
      </c>
      <c r="H6" s="54" t="s">
        <v>107</v>
      </c>
      <c r="I6" s="2" t="str">
        <f>VLOOKUP($H6,domain!$B:$D,2,FALSE)</f>
        <v>CODE_ID</v>
      </c>
      <c r="J6" s="97"/>
      <c r="K6" s="53" t="s">
        <v>135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28</v>
      </c>
      <c r="D7" s="2" t="str">
        <f>VLOOKUP($C7,table!$B:$D,2,FALSE)</f>
        <v>T_DEPT</v>
      </c>
      <c r="E7" s="53">
        <v>0</v>
      </c>
      <c r="F7" s="58" t="s">
        <v>143</v>
      </c>
      <c r="G7" s="53">
        <v>1</v>
      </c>
      <c r="H7" s="54" t="s">
        <v>136</v>
      </c>
      <c r="I7" s="2" t="str">
        <f>VLOOKUP($H7,domain!$B:$D,2,FALSE)</f>
        <v>DEPT_CODE</v>
      </c>
      <c r="J7" s="54" t="s">
        <v>134</v>
      </c>
      <c r="K7" s="53" t="s">
        <v>135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36</v>
      </c>
      <c r="D8" s="2" t="str">
        <f>VLOOKUP($C8,table!$B:$D,2,FALSE)</f>
        <v>T_HDEPT</v>
      </c>
      <c r="E8" s="53">
        <v>0</v>
      </c>
      <c r="F8" s="58" t="s">
        <v>146</v>
      </c>
      <c r="G8" s="53">
        <v>1</v>
      </c>
      <c r="H8" s="54" t="s">
        <v>137</v>
      </c>
      <c r="I8" s="2" t="str">
        <f>VLOOKUP($H8,domain!$B:$D,2,FALSE)</f>
        <v>HDEPT_CODE</v>
      </c>
      <c r="J8" s="54" t="s">
        <v>134</v>
      </c>
      <c r="K8" s="53" t="s">
        <v>135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29</v>
      </c>
      <c r="D9" s="2" t="str">
        <f>VLOOKUP($C9,table!$B:$D,2,FALSE)</f>
        <v>T_PSTN</v>
      </c>
      <c r="E9" s="53">
        <v>0</v>
      </c>
      <c r="F9" s="58" t="s">
        <v>145</v>
      </c>
      <c r="G9" s="53">
        <v>1</v>
      </c>
      <c r="H9" s="54" t="s">
        <v>138</v>
      </c>
      <c r="I9" s="2" t="str">
        <f>VLOOKUP($H9,domain!$B:$D,2,FALSE)</f>
        <v>PSTN_CODE</v>
      </c>
      <c r="J9" s="54" t="s">
        <v>134</v>
      </c>
      <c r="K9" s="53" t="s">
        <v>135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25</v>
      </c>
      <c r="D10" s="2" t="str">
        <f>VLOOKUP($C10,table!$B:$D,2,FALSE)</f>
        <v>T_USER</v>
      </c>
      <c r="E10" s="53">
        <v>0</v>
      </c>
      <c r="F10" s="58" t="s">
        <v>144</v>
      </c>
      <c r="G10" s="53">
        <v>1</v>
      </c>
      <c r="H10" s="54" t="s">
        <v>139</v>
      </c>
      <c r="I10" s="2" t="str">
        <f>VLOOKUP($H10,domain!$B:$D,2,FALSE)</f>
        <v>USER_ID</v>
      </c>
      <c r="J10" s="54" t="s">
        <v>134</v>
      </c>
      <c r="K10" s="53" t="s">
        <v>135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399</v>
      </c>
      <c r="D11" s="2" t="str">
        <f>VLOOKUP($C11,table!$B:$D,2,FALSE)</f>
        <v>T_USER_TEST</v>
      </c>
      <c r="E11" s="53">
        <v>0</v>
      </c>
      <c r="F11" s="58" t="s">
        <v>406</v>
      </c>
      <c r="G11" s="53">
        <v>1</v>
      </c>
      <c r="H11" s="54" t="s">
        <v>139</v>
      </c>
      <c r="I11" s="2" t="str">
        <f>VLOOKUP($H11,domain!$B:$D,2,FALSE)</f>
        <v>USER_ID</v>
      </c>
      <c r="J11" s="54" t="s">
        <v>134</v>
      </c>
      <c r="K11" s="53" t="s">
        <v>135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323</v>
      </c>
      <c r="D12" s="2" t="str">
        <f>VLOOKUP($C12,table!$B:$D,2,FALSE)</f>
        <v>T_DEPT_CL</v>
      </c>
      <c r="E12" s="53">
        <v>0</v>
      </c>
      <c r="F12" s="58" t="s">
        <v>324</v>
      </c>
      <c r="G12" s="53">
        <v>1</v>
      </c>
      <c r="H12" s="54" t="s">
        <v>136</v>
      </c>
      <c r="I12" s="2" t="str">
        <f>VLOOKUP($H12,domain!$B:$D,2,FALSE)</f>
        <v>DEPT_CODE</v>
      </c>
      <c r="J12" s="54" t="s">
        <v>134</v>
      </c>
      <c r="K12" s="53" t="s">
        <v>135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236</v>
      </c>
      <c r="D13" s="2" t="str">
        <f>VLOOKUP($C13,table!$B:$D,2,FALSE)</f>
        <v>T_ID_SN</v>
      </c>
      <c r="E13" s="96">
        <v>0</v>
      </c>
      <c r="F13" s="97" t="s">
        <v>238</v>
      </c>
      <c r="G13" s="53">
        <v>1</v>
      </c>
      <c r="H13" s="54" t="s">
        <v>242</v>
      </c>
      <c r="I13" s="2" t="str">
        <f>VLOOKUP($H13,domain!$B:$D,2,FALSE)</f>
        <v>ID_TY</v>
      </c>
      <c r="J13" s="97" t="s">
        <v>134</v>
      </c>
      <c r="K13" s="53" t="s">
        <v>135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236</v>
      </c>
      <c r="D14" s="2" t="str">
        <f>VLOOKUP($C14,table!$B:$D,2,FALSE)</f>
        <v>T_ID_SN</v>
      </c>
      <c r="E14" s="96"/>
      <c r="F14" s="97"/>
      <c r="G14" s="53">
        <v>2</v>
      </c>
      <c r="H14" s="54" t="s">
        <v>243</v>
      </c>
      <c r="I14" s="2" t="str">
        <f>VLOOKUP($H14,domain!$B:$D,2,FALSE)</f>
        <v>ID_SE</v>
      </c>
      <c r="J14" s="97"/>
      <c r="K14" s="53" t="s">
        <v>135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237</v>
      </c>
      <c r="D15" s="2" t="str">
        <f>VLOOKUP($C15,table!$B:$D,2,FALSE)</f>
        <v>T_FILE</v>
      </c>
      <c r="E15" s="53">
        <v>0</v>
      </c>
      <c r="F15" s="58" t="s">
        <v>239</v>
      </c>
      <c r="G15" s="53">
        <v>1</v>
      </c>
      <c r="H15" s="54" t="s">
        <v>241</v>
      </c>
      <c r="I15" s="2" t="str">
        <f>VLOOKUP($H15,domain!$B:$D,2,FALSE)</f>
        <v>FILE_ID</v>
      </c>
      <c r="J15" s="55" t="s">
        <v>134</v>
      </c>
      <c r="K15" s="53" t="s">
        <v>135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247</v>
      </c>
      <c r="D16" s="2" t="str">
        <f>VLOOKUP($C16,table!$B:$D,2,FALSE)</f>
        <v>T_BBS_NOTICE</v>
      </c>
      <c r="E16" s="53">
        <v>0</v>
      </c>
      <c r="F16" s="58" t="s">
        <v>308</v>
      </c>
      <c r="G16" s="53">
        <v>1</v>
      </c>
      <c r="H16" s="54" t="s">
        <v>403</v>
      </c>
      <c r="I16" s="2" t="str">
        <f>VLOOKUP($H16,domain!$B:$D,2,FALSE)</f>
        <v>NOTICE_ID</v>
      </c>
      <c r="J16" s="55" t="s">
        <v>134</v>
      </c>
      <c r="K16" s="53" t="s">
        <v>135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246</v>
      </c>
      <c r="D17" s="2" t="str">
        <f>VLOOKUP($C17,table!$B:$D,2,FALSE)</f>
        <v>T_BBS_FAQ</v>
      </c>
      <c r="E17" s="53">
        <v>0</v>
      </c>
      <c r="F17" s="58" t="s">
        <v>309</v>
      </c>
      <c r="G17" s="53">
        <v>1</v>
      </c>
      <c r="H17" s="54" t="s">
        <v>541</v>
      </c>
      <c r="I17" s="2" t="str">
        <f>VLOOKUP($H17,domain!$B:$D,2,FALSE)</f>
        <v>FAQ_ID</v>
      </c>
      <c r="J17" s="55" t="s">
        <v>134</v>
      </c>
      <c r="K17" s="53" t="s">
        <v>135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387</v>
      </c>
      <c r="D18" s="2" t="str">
        <f>VLOOKUP($C18,table!$B:$D,2,FALSE)</f>
        <v>T_BBS_QNA</v>
      </c>
      <c r="E18" s="53">
        <v>0</v>
      </c>
      <c r="F18" s="59" t="s">
        <v>388</v>
      </c>
      <c r="G18" s="53">
        <v>1</v>
      </c>
      <c r="H18" s="54" t="s">
        <v>404</v>
      </c>
      <c r="I18" s="2" t="str">
        <f>VLOOKUP($H18,domain!$B:$D,2,FALSE)</f>
        <v>QNA_ID</v>
      </c>
      <c r="J18" s="55" t="s">
        <v>134</v>
      </c>
      <c r="K18" s="53" t="s">
        <v>135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982</v>
      </c>
      <c r="D19" s="2" t="str">
        <f>VLOOKUP($C19,table!$B:$D,2,FALSE)</f>
        <v>T_GROUP</v>
      </c>
      <c r="E19" s="53">
        <v>0</v>
      </c>
      <c r="F19" s="58" t="s">
        <v>149</v>
      </c>
      <c r="G19" s="53">
        <v>1</v>
      </c>
      <c r="H19" s="54" t="s">
        <v>139</v>
      </c>
      <c r="I19" s="2" t="str">
        <f>VLOOKUP($H19,domain!$B:$D,2,FALSE)</f>
        <v>USER_ID</v>
      </c>
      <c r="J19" s="55" t="s">
        <v>134</v>
      </c>
      <c r="K19" s="53" t="s">
        <v>135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983</v>
      </c>
      <c r="D20" s="2" t="str">
        <f>VLOOKUP($C20,table!$B:$D,2,FALSE)</f>
        <v>T_GROUP_AUTH</v>
      </c>
      <c r="E20" s="53">
        <v>0</v>
      </c>
      <c r="F20" s="58" t="s">
        <v>150</v>
      </c>
      <c r="G20" s="53">
        <v>1</v>
      </c>
      <c r="H20" s="54" t="s">
        <v>147</v>
      </c>
      <c r="I20" s="2" t="str">
        <f>VLOOKUP($H20,domain!$B:$D,2,FALSE)</f>
        <v>AUTH_ID</v>
      </c>
      <c r="J20" s="54" t="s">
        <v>134</v>
      </c>
      <c r="K20" s="53" t="s">
        <v>135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1011</v>
      </c>
      <c r="D21" s="2" t="str">
        <f>VLOOKUP($C21,table!$B:$D,2,FALSE)</f>
        <v>T_GROUP_MENU</v>
      </c>
      <c r="E21" s="53">
        <v>0</v>
      </c>
      <c r="F21" s="58" t="s">
        <v>151</v>
      </c>
      <c r="G21" s="53">
        <v>1</v>
      </c>
      <c r="H21" s="54" t="s">
        <v>148</v>
      </c>
      <c r="I21" s="2" t="str">
        <f>VLOOKUP($H21,domain!$B:$D,2,FALSE)</f>
        <v>MENU_ID</v>
      </c>
      <c r="J21" s="54" t="s">
        <v>134</v>
      </c>
      <c r="K21" s="53" t="s">
        <v>135</v>
      </c>
      <c r="L21" s="2"/>
    </row>
    <row r="22" spans="1:12" x14ac:dyDescent="0.35">
      <c r="A22" s="51">
        <v>20</v>
      </c>
      <c r="B22" s="3" t="str">
        <f>VLOOKUP($C22,table!$B:$D,3,FALSE)</f>
        <v>관리자</v>
      </c>
      <c r="C22" s="54" t="s">
        <v>1012</v>
      </c>
      <c r="D22" s="2" t="str">
        <f>VLOOKUP($C22,table!$B:$D,2,FALSE)</f>
        <v>T_GROUP_MENU_AUTH</v>
      </c>
      <c r="E22" s="96">
        <v>0</v>
      </c>
      <c r="F22" s="97" t="s">
        <v>152</v>
      </c>
      <c r="G22" s="53">
        <v>1</v>
      </c>
      <c r="H22" s="54" t="s">
        <v>147</v>
      </c>
      <c r="I22" s="2" t="str">
        <f>VLOOKUP($H22,domain!$B:$D,2,FALSE)</f>
        <v>AUTH_ID</v>
      </c>
      <c r="J22" s="97" t="s">
        <v>134</v>
      </c>
      <c r="K22" s="53" t="s">
        <v>135</v>
      </c>
      <c r="L22" s="2"/>
    </row>
    <row r="23" spans="1:12" x14ac:dyDescent="0.35">
      <c r="A23" s="51">
        <v>21</v>
      </c>
      <c r="B23" s="3" t="str">
        <f>VLOOKUP($C23,table!$B:$D,3,FALSE)</f>
        <v>관리자</v>
      </c>
      <c r="C23" s="73" t="s">
        <v>1012</v>
      </c>
      <c r="D23" s="2" t="str">
        <f>VLOOKUP($C23,table!$B:$D,2,FALSE)</f>
        <v>T_GROUP_MENU_AUTH</v>
      </c>
      <c r="E23" s="96"/>
      <c r="F23" s="97"/>
      <c r="G23" s="53">
        <v>2</v>
      </c>
      <c r="H23" s="54" t="s">
        <v>148</v>
      </c>
      <c r="I23" s="2" t="str">
        <f>VLOOKUP($H23,domain!$B:$D,2,FALSE)</f>
        <v>MENU_ID</v>
      </c>
      <c r="J23" s="97"/>
      <c r="K23" s="53" t="s">
        <v>135</v>
      </c>
      <c r="L23" s="2"/>
    </row>
    <row r="24" spans="1:12" x14ac:dyDescent="0.35">
      <c r="A24" s="51">
        <v>22</v>
      </c>
      <c r="B24" s="26" t="str">
        <f>VLOOKUP($C24,table!$B:$D,3,FALSE)</f>
        <v>사용자</v>
      </c>
      <c r="C24" s="54" t="s">
        <v>30</v>
      </c>
      <c r="D24" s="2" t="str">
        <f>VLOOKUP($C24,table!$B:$D,2,FALSE)</f>
        <v>T_USER_AUTH</v>
      </c>
      <c r="E24" s="53">
        <v>0</v>
      </c>
      <c r="F24" s="58" t="s">
        <v>153</v>
      </c>
      <c r="G24" s="53">
        <v>1</v>
      </c>
      <c r="H24" s="54" t="s">
        <v>139</v>
      </c>
      <c r="I24" s="2" t="str">
        <f>VLOOKUP($H24,domain!$B:$D,2,FALSE)</f>
        <v>USER_ID</v>
      </c>
      <c r="J24" s="55" t="s">
        <v>134</v>
      </c>
      <c r="K24" s="53" t="s">
        <v>135</v>
      </c>
      <c r="L24" s="2"/>
    </row>
    <row r="25" spans="1:12" x14ac:dyDescent="0.35">
      <c r="A25" s="51">
        <v>23</v>
      </c>
      <c r="B25" s="3" t="str">
        <f>VLOOKUP($C25,table!$B:$D,3,FALSE)</f>
        <v>사용자</v>
      </c>
      <c r="C25" s="54" t="s">
        <v>119</v>
      </c>
      <c r="D25" s="2" t="str">
        <f>VLOOKUP($C25,table!$B:$D,2,FALSE)</f>
        <v>T_USER_SYS_AUTH</v>
      </c>
      <c r="E25" s="53">
        <v>0</v>
      </c>
      <c r="F25" s="58" t="s">
        <v>154</v>
      </c>
      <c r="G25" s="53">
        <v>1</v>
      </c>
      <c r="H25" s="54" t="s">
        <v>147</v>
      </c>
      <c r="I25" s="2" t="str">
        <f>VLOOKUP($H25,domain!$B:$D,2,FALSE)</f>
        <v>AUTH_ID</v>
      </c>
      <c r="J25" s="54" t="s">
        <v>134</v>
      </c>
      <c r="K25" s="53" t="s">
        <v>135</v>
      </c>
      <c r="L25" s="2"/>
    </row>
    <row r="26" spans="1:12" x14ac:dyDescent="0.35">
      <c r="A26" s="51">
        <v>24</v>
      </c>
      <c r="B26" s="31" t="str">
        <f>VLOOKUP($C26,table!$B:$D,3,FALSE)</f>
        <v>업무</v>
      </c>
      <c r="C26" s="54" t="s">
        <v>401</v>
      </c>
      <c r="D26" s="2" t="str">
        <f>VLOOKUP($C26,table!$B:$D,2,FALSE)</f>
        <v>T_ROLE_GROUP</v>
      </c>
      <c r="E26" s="53">
        <v>0</v>
      </c>
      <c r="F26" s="58" t="s">
        <v>470</v>
      </c>
      <c r="G26" s="53">
        <v>1</v>
      </c>
      <c r="H26" s="54" t="s">
        <v>468</v>
      </c>
      <c r="I26" s="2" t="str">
        <f>VLOOKUP($H26,domain!$B:$D,2,FALSE)</f>
        <v>GROUP_ID</v>
      </c>
      <c r="J26" s="54" t="s">
        <v>134</v>
      </c>
      <c r="K26" s="53" t="s">
        <v>135</v>
      </c>
      <c r="L26" s="2"/>
    </row>
    <row r="27" spans="1:12" x14ac:dyDescent="0.35">
      <c r="A27" s="51">
        <v>25</v>
      </c>
      <c r="B27" s="31" t="str">
        <f>VLOOKUP($C27,table!$B:$D,3,FALSE)</f>
        <v>업무</v>
      </c>
      <c r="C27" s="54" t="s">
        <v>402</v>
      </c>
      <c r="D27" s="2" t="str">
        <f>VLOOKUP($C27,table!$B:$D,2,FALSE)</f>
        <v>T_ROLE_GROUP_DTL</v>
      </c>
      <c r="E27" s="96">
        <v>0</v>
      </c>
      <c r="F27" s="101" t="s">
        <v>469</v>
      </c>
      <c r="G27" s="53">
        <v>1</v>
      </c>
      <c r="H27" s="54" t="s">
        <v>468</v>
      </c>
      <c r="I27" s="2" t="str">
        <f>VLOOKUP($H27,domain!$B:$D,2,FALSE)</f>
        <v>GROUP_ID</v>
      </c>
      <c r="J27" s="97" t="s">
        <v>134</v>
      </c>
      <c r="K27" s="53" t="s">
        <v>135</v>
      </c>
      <c r="L27" s="2"/>
    </row>
    <row r="28" spans="1:12" x14ac:dyDescent="0.35">
      <c r="A28" s="51">
        <v>26</v>
      </c>
      <c r="B28" s="51" t="str">
        <f>VLOOKUP($C28,table!$B:$D,3,FALSE)</f>
        <v>업무</v>
      </c>
      <c r="C28" s="54" t="s">
        <v>402</v>
      </c>
      <c r="D28" s="2" t="str">
        <f>VLOOKUP($C28,table!$B:$D,2,FALSE)</f>
        <v>T_ROLE_GROUP_DTL</v>
      </c>
      <c r="E28" s="96"/>
      <c r="F28" s="102"/>
      <c r="G28" s="53">
        <v>2</v>
      </c>
      <c r="H28" s="54" t="s">
        <v>451</v>
      </c>
      <c r="I28" s="2" t="str">
        <f>VLOOKUP($H28,domain!$B:$D,2,FALSE)</f>
        <v>REF_TY</v>
      </c>
      <c r="J28" s="97"/>
      <c r="K28" s="53" t="s">
        <v>135</v>
      </c>
      <c r="L28" s="2"/>
    </row>
    <row r="29" spans="1:12" x14ac:dyDescent="0.35">
      <c r="A29" s="51">
        <v>27</v>
      </c>
      <c r="B29" s="51" t="str">
        <f>VLOOKUP($C29,table!$B:$D,3,FALSE)</f>
        <v>업무</v>
      </c>
      <c r="C29" s="54" t="s">
        <v>402</v>
      </c>
      <c r="D29" s="2" t="str">
        <f>VLOOKUP($C29,table!$B:$D,2,FALSE)</f>
        <v>T_ROLE_GROUP_DTL</v>
      </c>
      <c r="E29" s="96"/>
      <c r="F29" s="103"/>
      <c r="G29" s="53">
        <v>3</v>
      </c>
      <c r="H29" s="54" t="s">
        <v>405</v>
      </c>
      <c r="I29" s="2" t="str">
        <f>VLOOKUP($H29,domain!$B:$D,2,FALSE)</f>
        <v>REF_ID</v>
      </c>
      <c r="J29" s="97"/>
      <c r="K29" s="53" t="s">
        <v>135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4" t="s">
        <v>743</v>
      </c>
      <c r="D30" s="2" t="str">
        <f>VLOOKUP($C30,table!$B:$D,2,FALSE)</f>
        <v>T_LOG_RQST_MGR_SYS</v>
      </c>
      <c r="E30" s="96">
        <v>1</v>
      </c>
      <c r="F30" s="97" t="s">
        <v>753</v>
      </c>
      <c r="G30" s="53">
        <v>1</v>
      </c>
      <c r="H30" s="54" t="s">
        <v>139</v>
      </c>
      <c r="I30" s="2" t="str">
        <f>VLOOKUP($H30,domain!$B:$D,2,FALSE)</f>
        <v>USER_ID</v>
      </c>
      <c r="J30" s="110" t="s">
        <v>142</v>
      </c>
      <c r="K30" s="53" t="s">
        <v>135</v>
      </c>
      <c r="L30" s="2"/>
    </row>
    <row r="31" spans="1:12" s="41" customFormat="1" x14ac:dyDescent="0.35">
      <c r="A31" s="51">
        <v>29</v>
      </c>
      <c r="B31" s="51" t="str">
        <f>VLOOKUP($C31,table!$B:$D,3,FALSE)</f>
        <v>로그</v>
      </c>
      <c r="C31" s="54" t="s">
        <v>743</v>
      </c>
      <c r="D31" s="2" t="str">
        <f>VLOOKUP($C31,table!$B:$D,2,FALSE)</f>
        <v>T_LOG_RQST_MGR_SYS</v>
      </c>
      <c r="E31" s="96"/>
      <c r="F31" s="97"/>
      <c r="G31" s="53">
        <v>2</v>
      </c>
      <c r="H31" s="54" t="s">
        <v>754</v>
      </c>
      <c r="I31" s="2" t="str">
        <f>VLOOKUP($H31,domain!$B:$D,2,FALSE)</f>
        <v>LOG_DT</v>
      </c>
      <c r="J31" s="110"/>
      <c r="K31" s="53" t="s">
        <v>135</v>
      </c>
      <c r="L31" s="2"/>
    </row>
    <row r="32" spans="1:12" x14ac:dyDescent="0.35">
      <c r="A32" s="51">
        <v>30</v>
      </c>
      <c r="B32" s="51" t="str">
        <f>VLOOKUP($C32,table!$B:$D,3,FALSE)</f>
        <v>로그</v>
      </c>
      <c r="C32" s="54" t="s">
        <v>769</v>
      </c>
      <c r="D32" s="2" t="str">
        <f>VLOOKUP($C32,table!$B:$D,2,FALSE)</f>
        <v>T_LOGIN_USER_HIST</v>
      </c>
      <c r="E32" s="96">
        <v>1</v>
      </c>
      <c r="F32" s="97" t="s">
        <v>775</v>
      </c>
      <c r="G32" s="53">
        <v>1</v>
      </c>
      <c r="H32" s="54" t="s">
        <v>139</v>
      </c>
      <c r="I32" s="2" t="str">
        <f>VLOOKUP($H32,domain!$B:$D,2,FALSE)</f>
        <v>USER_ID</v>
      </c>
      <c r="J32" s="110" t="s">
        <v>142</v>
      </c>
      <c r="K32" s="53" t="s">
        <v>135</v>
      </c>
      <c r="L32" s="2"/>
    </row>
    <row r="33" spans="1:12" x14ac:dyDescent="0.35">
      <c r="A33" s="51">
        <v>31</v>
      </c>
      <c r="B33" s="51" t="str">
        <f>VLOOKUP($C33,table!$B:$D,3,FALSE)</f>
        <v>로그</v>
      </c>
      <c r="C33" s="54" t="s">
        <v>769</v>
      </c>
      <c r="D33" s="2" t="str">
        <f>VLOOKUP($C33,table!$B:$D,2,FALSE)</f>
        <v>T_LOGIN_USER_HIST</v>
      </c>
      <c r="E33" s="96"/>
      <c r="F33" s="97"/>
      <c r="G33" s="53">
        <v>2</v>
      </c>
      <c r="H33" s="54" t="s">
        <v>754</v>
      </c>
      <c r="I33" s="2" t="str">
        <f>VLOOKUP($H33,domain!$B:$D,2,FALSE)</f>
        <v>LOG_DT</v>
      </c>
      <c r="J33" s="110"/>
      <c r="K33" s="53" t="s">
        <v>135</v>
      </c>
      <c r="L33" s="2"/>
    </row>
    <row r="34" spans="1:12" s="41" customFormat="1" x14ac:dyDescent="0.35">
      <c r="A34" s="51">
        <v>32</v>
      </c>
      <c r="B34" s="51" t="str">
        <f>VLOOKUP($C34,table!$B:$D,3,FALSE)</f>
        <v>공통</v>
      </c>
      <c r="C34" s="57" t="s">
        <v>789</v>
      </c>
      <c r="D34" s="2" t="str">
        <f>VLOOKUP($C34,table!$B:$D,2,FALSE)</f>
        <v>T_HOLIDAY</v>
      </c>
      <c r="E34" s="56">
        <v>1</v>
      </c>
      <c r="F34" s="58" t="s">
        <v>800</v>
      </c>
      <c r="G34" s="56">
        <v>1</v>
      </c>
      <c r="H34" s="58" t="s">
        <v>799</v>
      </c>
      <c r="I34" s="2" t="str">
        <f>VLOOKUP($H34,domain!$B:$D,2,FALSE)</f>
        <v>SOLAR_DATE</v>
      </c>
      <c r="J34" s="58" t="s">
        <v>134</v>
      </c>
      <c r="K34" s="56" t="s">
        <v>135</v>
      </c>
      <c r="L34" s="2"/>
    </row>
    <row r="35" spans="1:12" s="41" customFormat="1" x14ac:dyDescent="0.35">
      <c r="A35" s="51">
        <v>33</v>
      </c>
      <c r="B35" s="51" t="str">
        <f>VLOOKUP($C35,table!$B:$D,3,FALSE)</f>
        <v>로그</v>
      </c>
      <c r="C35" s="57" t="s">
        <v>479</v>
      </c>
      <c r="D35" s="2" t="str">
        <f>VLOOKUP($C35,table!$B:$D,2,FALSE)</f>
        <v>T_LOG_REF_INFO</v>
      </c>
      <c r="E35" s="104">
        <v>0</v>
      </c>
      <c r="F35" s="104" t="s">
        <v>813</v>
      </c>
      <c r="G35" s="56">
        <v>1</v>
      </c>
      <c r="H35" s="58" t="s">
        <v>811</v>
      </c>
      <c r="I35" s="2" t="str">
        <f>VLOOKUP($H35,domain!$B:$D,2,FALSE)</f>
        <v>LOG_ID</v>
      </c>
      <c r="J35" s="107" t="s">
        <v>134</v>
      </c>
      <c r="K35" s="56" t="s">
        <v>135</v>
      </c>
      <c r="L35" s="2"/>
    </row>
    <row r="36" spans="1:12" s="41" customFormat="1" x14ac:dyDescent="0.35">
      <c r="A36" s="51">
        <v>34</v>
      </c>
      <c r="B36" s="51" t="str">
        <f>VLOOKUP($C36,table!$B:$D,3,FALSE)</f>
        <v>로그</v>
      </c>
      <c r="C36" s="57" t="s">
        <v>479</v>
      </c>
      <c r="D36" s="2" t="str">
        <f>VLOOKUP($C36,table!$B:$D,2,FALSE)</f>
        <v>T_LOG_REF_INFO</v>
      </c>
      <c r="E36" s="105"/>
      <c r="F36" s="105"/>
      <c r="G36" s="56">
        <v>2</v>
      </c>
      <c r="H36" s="58" t="s">
        <v>480</v>
      </c>
      <c r="I36" s="2" t="str">
        <f>VLOOKUP($H36,domain!$B:$D,2,FALSE)</f>
        <v>CONTROLLER_NM</v>
      </c>
      <c r="J36" s="108"/>
      <c r="K36" s="56" t="s">
        <v>135</v>
      </c>
      <c r="L36" s="2"/>
    </row>
    <row r="37" spans="1:12" s="41" customFormat="1" x14ac:dyDescent="0.35">
      <c r="A37" s="51">
        <v>35</v>
      </c>
      <c r="B37" s="51" t="str">
        <f>VLOOKUP($C37,table!$B:$D,3,FALSE)</f>
        <v>로그</v>
      </c>
      <c r="C37" s="57" t="s">
        <v>479</v>
      </c>
      <c r="D37" s="2" t="str">
        <f>VLOOKUP($C37,table!$B:$D,2,FALSE)</f>
        <v>T_LOG_REF_INFO</v>
      </c>
      <c r="E37" s="106"/>
      <c r="F37" s="106"/>
      <c r="G37" s="56">
        <v>3</v>
      </c>
      <c r="H37" s="58" t="s">
        <v>481</v>
      </c>
      <c r="I37" s="2" t="str">
        <f>VLOOKUP($H37,domain!$B:$D,2,FALSE)</f>
        <v>METHOD_NM</v>
      </c>
      <c r="J37" s="109"/>
      <c r="K37" s="56" t="s">
        <v>135</v>
      </c>
      <c r="L37" s="2"/>
    </row>
    <row r="38" spans="1:12" s="41" customFormat="1" x14ac:dyDescent="0.35">
      <c r="A38" s="15">
        <v>36</v>
      </c>
      <c r="B38" s="51" t="str">
        <f>VLOOKUP($C38,table!$B:$D,3,FALSE)</f>
        <v>관리자</v>
      </c>
      <c r="C38" s="64" t="s">
        <v>738</v>
      </c>
      <c r="D38" s="2" t="str">
        <f>VLOOKUP($C38,table!$B:$D,2,FALSE)</f>
        <v>T_DOMAIN</v>
      </c>
      <c r="E38" s="63">
        <v>0</v>
      </c>
      <c r="F38" s="62" t="s">
        <v>960</v>
      </c>
      <c r="G38" s="63">
        <v>1</v>
      </c>
      <c r="H38" s="62" t="s">
        <v>947</v>
      </c>
      <c r="I38" s="2" t="str">
        <f>VLOOKUP($H38,domain!$B:$D,2,FALSE)</f>
        <v>DOMAIN_ID</v>
      </c>
      <c r="J38" s="62" t="s">
        <v>134</v>
      </c>
      <c r="K38" s="63" t="s">
        <v>135</v>
      </c>
      <c r="L38" s="2"/>
    </row>
    <row r="39" spans="1:12" s="41" customFormat="1" x14ac:dyDescent="0.35">
      <c r="A39" s="51">
        <v>37</v>
      </c>
      <c r="B39" s="51" t="str">
        <f>VLOOKUP($C39,table!$B:$D,3,FALSE)</f>
        <v>관리자</v>
      </c>
      <c r="C39" s="73" t="s">
        <v>1013</v>
      </c>
      <c r="D39" s="2" t="str">
        <f>VLOOKUP($C39,table!$B:$D,2,FALSE)</f>
        <v>T_COMPANY</v>
      </c>
      <c r="E39" s="96">
        <v>1</v>
      </c>
      <c r="F39" s="97" t="str">
        <f>D39&amp;"_PK"</f>
        <v>T_COMPANY_PK</v>
      </c>
      <c r="G39" s="72">
        <v>1</v>
      </c>
      <c r="H39" s="73" t="s">
        <v>1022</v>
      </c>
      <c r="I39" s="2" t="str">
        <f>VLOOKUP($H39,domain!$B:$D,2,FALSE)</f>
        <v>COMPANY_ID</v>
      </c>
      <c r="J39" s="98" t="s">
        <v>134</v>
      </c>
      <c r="K39" s="72" t="s">
        <v>135</v>
      </c>
      <c r="L39" s="2"/>
    </row>
    <row r="40" spans="1:12" s="41" customFormat="1" x14ac:dyDescent="0.35">
      <c r="A40" s="15">
        <v>38</v>
      </c>
      <c r="B40" s="51" t="str">
        <f>VLOOKUP($C40,table!$B:$D,3,FALSE)</f>
        <v>관리자</v>
      </c>
      <c r="C40" s="73" t="s">
        <v>1013</v>
      </c>
      <c r="D40" s="2" t="str">
        <f>VLOOKUP($C40,table!$B:$D,2,FALSE)</f>
        <v>T_COMPANY</v>
      </c>
      <c r="E40" s="96"/>
      <c r="F40" s="97"/>
      <c r="G40" s="72">
        <v>2</v>
      </c>
      <c r="H40" s="73" t="s">
        <v>1016</v>
      </c>
      <c r="I40" s="2" t="str">
        <f>VLOOKUP($H40,domain!$B:$D,2,FALSE)</f>
        <v>COMPANY_NO</v>
      </c>
      <c r="J40" s="99"/>
      <c r="K40" s="72" t="s">
        <v>135</v>
      </c>
      <c r="L40" s="2"/>
    </row>
    <row r="41" spans="1:12" s="41" customFormat="1" x14ac:dyDescent="0.35">
      <c r="A41" s="51">
        <v>39</v>
      </c>
      <c r="B41" s="51" t="str">
        <f>VLOOKUP($C41,table!$B:$D,3,FALSE)</f>
        <v>공통</v>
      </c>
      <c r="C41" s="64" t="s">
        <v>1061</v>
      </c>
      <c r="D41" s="2" t="str">
        <f>VLOOKUP($C41,table!$B:$D,2,FALSE)</f>
        <v>T_RESET_PASSWORD</v>
      </c>
      <c r="E41" s="63"/>
      <c r="F41" s="84" t="str">
        <f>D41&amp;"_PK"</f>
        <v>T_RESET_PASSWORD_PK</v>
      </c>
      <c r="G41" s="63">
        <v>1</v>
      </c>
      <c r="H41" s="62" t="s">
        <v>1062</v>
      </c>
      <c r="I41" s="2" t="str">
        <f>VLOOKUP($H41,domain!$B:$D,2,FALSE)</f>
        <v>RESET_ID</v>
      </c>
      <c r="J41" s="86" t="s">
        <v>134</v>
      </c>
      <c r="K41" s="83" t="s">
        <v>135</v>
      </c>
      <c r="L41" s="2"/>
    </row>
    <row r="42" spans="1:12" x14ac:dyDescent="0.35">
      <c r="A42" s="15">
        <v>40</v>
      </c>
      <c r="B42" s="51" t="str">
        <f>VLOOKUP($C42,table!$B:$D,3,FALSE)</f>
        <v>공통</v>
      </c>
      <c r="C42" s="64" t="s">
        <v>1059</v>
      </c>
      <c r="D42" s="2" t="str">
        <f>VLOOKUP($C42,table!$B:$D,2,FALSE)</f>
        <v>T_REPORT</v>
      </c>
      <c r="E42" s="63"/>
      <c r="F42" s="84" t="str">
        <f>D42&amp;"_PK"</f>
        <v>T_REPORT_PK</v>
      </c>
      <c r="G42" s="63">
        <v>1</v>
      </c>
      <c r="H42" s="62" t="s">
        <v>1064</v>
      </c>
      <c r="I42" s="2" t="str">
        <f>VLOOKUP($H42,domain!$B:$D,2,FALSE)</f>
        <v>REPORT_ID</v>
      </c>
      <c r="J42" s="86" t="s">
        <v>134</v>
      </c>
      <c r="K42" s="83" t="s">
        <v>135</v>
      </c>
      <c r="L42" s="2"/>
    </row>
    <row r="43" spans="1:12" s="41" customFormat="1" x14ac:dyDescent="0.35">
      <c r="A43" s="15">
        <v>41</v>
      </c>
      <c r="B43" s="51" t="str">
        <f>VLOOKUP($C43,table!$B:$D,3,FALSE)</f>
        <v>공통</v>
      </c>
      <c r="C43" s="85" t="s">
        <v>1083</v>
      </c>
      <c r="D43" s="2" t="str">
        <f>VLOOKUP($C43,table!$B:$D,2,FALSE)</f>
        <v>T_ALARM</v>
      </c>
      <c r="E43" s="83"/>
      <c r="F43" s="84" t="str">
        <f>D43&amp;"_PK"</f>
        <v>T_ALARM_PK</v>
      </c>
      <c r="G43" s="83">
        <v>1</v>
      </c>
      <c r="H43" s="84" t="s">
        <v>1117</v>
      </c>
      <c r="I43" s="2" t="str">
        <f>VLOOKUP($H43,domain!$B:$D,2,FALSE)</f>
        <v>ALARM_ID</v>
      </c>
      <c r="J43" s="86" t="s">
        <v>134</v>
      </c>
      <c r="K43" s="83" t="s">
        <v>135</v>
      </c>
      <c r="L43" s="2"/>
    </row>
    <row r="44" spans="1:12" x14ac:dyDescent="0.35">
      <c r="A44" s="15"/>
      <c r="B44" s="51"/>
      <c r="C44" s="64"/>
      <c r="D44" s="2"/>
      <c r="E44" s="63"/>
      <c r="F44" s="62"/>
      <c r="G44" s="63"/>
      <c r="H44" s="62"/>
      <c r="I44" s="2"/>
      <c r="J44" s="62"/>
      <c r="K44" s="63"/>
      <c r="L44" s="2"/>
    </row>
    <row r="45" spans="1:12" x14ac:dyDescent="0.35">
      <c r="A45" s="15"/>
      <c r="B45" s="51"/>
      <c r="C45" s="64"/>
      <c r="D45" s="2"/>
      <c r="E45" s="63"/>
      <c r="F45" s="62"/>
      <c r="G45" s="63"/>
      <c r="H45" s="62"/>
      <c r="I45" s="2"/>
      <c r="J45" s="62"/>
      <c r="K45" s="63"/>
      <c r="L45" s="2"/>
    </row>
    <row r="46" spans="1:12" x14ac:dyDescent="0.35">
      <c r="A46" s="15"/>
      <c r="B46" s="51"/>
      <c r="C46" s="64"/>
      <c r="D46" s="2"/>
      <c r="E46" s="63"/>
      <c r="F46" s="62"/>
      <c r="G46" s="63"/>
      <c r="H46" s="62"/>
      <c r="I46" s="2"/>
      <c r="J46" s="62"/>
      <c r="K46" s="63"/>
      <c r="L46" s="2"/>
    </row>
    <row r="47" spans="1:12" x14ac:dyDescent="0.35">
      <c r="A47" s="15"/>
      <c r="B47" s="51"/>
      <c r="C47" s="64"/>
      <c r="D47" s="2"/>
      <c r="E47" s="63"/>
      <c r="F47" s="62"/>
      <c r="G47" s="63"/>
      <c r="H47" s="62"/>
      <c r="I47" s="2"/>
      <c r="J47" s="62"/>
      <c r="K47" s="63"/>
      <c r="L47" s="2"/>
    </row>
    <row r="48" spans="1:12" x14ac:dyDescent="0.35">
      <c r="A48" s="15"/>
      <c r="B48" s="51"/>
      <c r="C48" s="64"/>
      <c r="D48" s="2"/>
      <c r="E48" s="63"/>
      <c r="F48" s="62"/>
      <c r="G48" s="63"/>
      <c r="H48" s="62"/>
      <c r="I48" s="2"/>
      <c r="J48" s="62"/>
      <c r="K48" s="63"/>
      <c r="L48" s="2"/>
    </row>
    <row r="49" spans="1:12" x14ac:dyDescent="0.35">
      <c r="A49" s="15"/>
      <c r="B49" s="51"/>
      <c r="C49" s="64"/>
      <c r="D49" s="2"/>
      <c r="E49" s="63"/>
      <c r="F49" s="62"/>
      <c r="G49" s="63"/>
      <c r="H49" s="62"/>
      <c r="I49" s="2"/>
      <c r="J49" s="62"/>
      <c r="K49" s="63"/>
      <c r="L49" s="2"/>
    </row>
  </sheetData>
  <mergeCells count="37">
    <mergeCell ref="E35:E37"/>
    <mergeCell ref="F35:F37"/>
    <mergeCell ref="J35:J37"/>
    <mergeCell ref="E30:E31"/>
    <mergeCell ref="F30:F31"/>
    <mergeCell ref="J30:J31"/>
    <mergeCell ref="E32:E33"/>
    <mergeCell ref="F32:F33"/>
    <mergeCell ref="J32:J33"/>
    <mergeCell ref="E3:E4"/>
    <mergeCell ref="J27:J29"/>
    <mergeCell ref="E27:E29"/>
    <mergeCell ref="F27:F29"/>
    <mergeCell ref="E13:E14"/>
    <mergeCell ref="F13:F14"/>
    <mergeCell ref="J13:J14"/>
    <mergeCell ref="L1:L2"/>
    <mergeCell ref="K1:K2"/>
    <mergeCell ref="J1:J2"/>
    <mergeCell ref="H1:I1"/>
    <mergeCell ref="G1:G2"/>
    <mergeCell ref="E39:E40"/>
    <mergeCell ref="F39:F40"/>
    <mergeCell ref="J39:J40"/>
    <mergeCell ref="A1:A2"/>
    <mergeCell ref="B1:B2"/>
    <mergeCell ref="C1:D1"/>
    <mergeCell ref="E1:E2"/>
    <mergeCell ref="F1:F2"/>
    <mergeCell ref="J3:J4"/>
    <mergeCell ref="E22:E23"/>
    <mergeCell ref="J22:J23"/>
    <mergeCell ref="F22:F23"/>
    <mergeCell ref="E5:E6"/>
    <mergeCell ref="F5:F6"/>
    <mergeCell ref="J5:J6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56"/>
  <sheetViews>
    <sheetView topLeftCell="A316" zoomScale="115" zoomScaleNormal="115" workbookViewId="0">
      <selection activeCell="D326" sqref="D326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11" max="11" width="10.44140625" customWidth="1"/>
    <col min="13" max="13" width="8.6640625" style="4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11" t="str">
        <f>VLOOKUP(C3,table!B:D,3,FALSE)</f>
        <v>로그</v>
      </c>
      <c r="B3" s="111"/>
      <c r="C3" s="112" t="s">
        <v>479</v>
      </c>
      <c r="D3" s="112"/>
      <c r="E3" s="112"/>
      <c r="F3" s="112"/>
      <c r="G3" s="112"/>
      <c r="H3" s="111" t="s">
        <v>162</v>
      </c>
    </row>
    <row r="4" spans="1:8" x14ac:dyDescent="0.35">
      <c r="A4" s="111"/>
      <c r="B4" s="111"/>
      <c r="C4" s="112" t="str">
        <f>VLOOKUP(C3,table!B:D,2,FALSE)</f>
        <v>T_LOG_REF_INFO</v>
      </c>
      <c r="D4" s="112"/>
      <c r="E4" s="112"/>
      <c r="F4" s="112"/>
      <c r="G4" s="112"/>
      <c r="H4" s="111"/>
    </row>
    <row r="5" spans="1:8" x14ac:dyDescent="0.35">
      <c r="A5" s="111" t="s">
        <v>2</v>
      </c>
      <c r="B5" s="8" t="s">
        <v>811</v>
      </c>
      <c r="C5" s="8" t="s">
        <v>480</v>
      </c>
      <c r="D5" s="8" t="s">
        <v>481</v>
      </c>
      <c r="E5" s="8" t="s">
        <v>482</v>
      </c>
      <c r="F5" s="8" t="s">
        <v>483</v>
      </c>
      <c r="G5" s="8" t="s">
        <v>484</v>
      </c>
      <c r="H5" s="2" t="str">
        <f>"TRUNCATE TABLE "&amp;$C4&amp;";"</f>
        <v>TRUNCATE TABLE T_LOG_REF_INFO;</v>
      </c>
    </row>
    <row r="6" spans="1:8" x14ac:dyDescent="0.35">
      <c r="A6" s="111"/>
      <c r="B6" s="8" t="s">
        <v>812</v>
      </c>
      <c r="C6" s="8" t="s">
        <v>489</v>
      </c>
      <c r="D6" s="8" t="s">
        <v>488</v>
      </c>
      <c r="E6" s="8" t="s">
        <v>487</v>
      </c>
      <c r="F6" s="8" t="s">
        <v>486</v>
      </c>
      <c r="G6" s="8" t="s">
        <v>485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300</v>
      </c>
      <c r="C7" s="9" t="s">
        <v>490</v>
      </c>
      <c r="D7" s="9" t="s">
        <v>491</v>
      </c>
      <c r="E7" s="9" t="s">
        <v>492</v>
      </c>
      <c r="F7" s="9" t="s">
        <v>477</v>
      </c>
      <c r="G7" s="9" t="s">
        <v>478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299</v>
      </c>
      <c r="C8" s="9" t="s">
        <v>495</v>
      </c>
      <c r="D8" s="9" t="s">
        <v>494</v>
      </c>
      <c r="E8" s="9" t="s">
        <v>493</v>
      </c>
      <c r="F8" s="9" t="s">
        <v>477</v>
      </c>
      <c r="G8" s="9" t="s">
        <v>478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199</v>
      </c>
      <c r="C9" s="9" t="s">
        <v>496</v>
      </c>
      <c r="D9" s="9" t="s">
        <v>516</v>
      </c>
      <c r="E9" s="9" t="s">
        <v>524</v>
      </c>
      <c r="F9" s="9" t="s">
        <v>477</v>
      </c>
      <c r="G9" s="9" t="s">
        <v>478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200</v>
      </c>
      <c r="C10" s="9" t="s">
        <v>496</v>
      </c>
      <c r="D10" s="9" t="s">
        <v>517</v>
      </c>
      <c r="E10" s="9" t="s">
        <v>525</v>
      </c>
      <c r="F10" s="9" t="s">
        <v>477</v>
      </c>
      <c r="G10" s="9" t="s">
        <v>478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201</v>
      </c>
      <c r="C11" s="9" t="s">
        <v>496</v>
      </c>
      <c r="D11" s="9" t="s">
        <v>518</v>
      </c>
      <c r="E11" s="9" t="s">
        <v>526</v>
      </c>
      <c r="F11" s="9" t="s">
        <v>477</v>
      </c>
      <c r="G11" s="9" t="s">
        <v>478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202</v>
      </c>
      <c r="C12" s="9" t="s">
        <v>496</v>
      </c>
      <c r="D12" s="9" t="s">
        <v>519</v>
      </c>
      <c r="E12" s="9" t="s">
        <v>527</v>
      </c>
      <c r="F12" s="9" t="s">
        <v>477</v>
      </c>
      <c r="G12" s="9" t="s">
        <v>478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203</v>
      </c>
      <c r="C13" s="9" t="s">
        <v>496</v>
      </c>
      <c r="D13" s="9" t="s">
        <v>504</v>
      </c>
      <c r="E13" s="9" t="s">
        <v>524</v>
      </c>
      <c r="F13" s="9" t="s">
        <v>477</v>
      </c>
      <c r="G13" s="9" t="s">
        <v>478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204</v>
      </c>
      <c r="C14" s="9" t="s">
        <v>496</v>
      </c>
      <c r="D14" s="9" t="s">
        <v>505</v>
      </c>
      <c r="E14" s="9" t="s">
        <v>528</v>
      </c>
      <c r="F14" s="9" t="s">
        <v>477</v>
      </c>
      <c r="G14" s="9" t="s">
        <v>478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205</v>
      </c>
      <c r="C15" s="9" t="s">
        <v>497</v>
      </c>
      <c r="D15" s="9" t="s">
        <v>520</v>
      </c>
      <c r="E15" s="9" t="s">
        <v>529</v>
      </c>
      <c r="F15" s="9" t="s">
        <v>477</v>
      </c>
      <c r="G15" s="9" t="s">
        <v>478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167</v>
      </c>
      <c r="C16" s="9" t="s">
        <v>498</v>
      </c>
      <c r="D16" s="9" t="s">
        <v>521</v>
      </c>
      <c r="E16" s="9" t="s">
        <v>530</v>
      </c>
      <c r="F16" s="9" t="s">
        <v>477</v>
      </c>
      <c r="G16" s="9" t="s">
        <v>478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626</v>
      </c>
      <c r="C17" s="9" t="s">
        <v>499</v>
      </c>
      <c r="D17" s="9" t="s">
        <v>507</v>
      </c>
      <c r="E17" s="9" t="s">
        <v>531</v>
      </c>
      <c r="F17" s="9" t="s">
        <v>477</v>
      </c>
      <c r="G17" s="9" t="s">
        <v>478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627</v>
      </c>
      <c r="C18" s="9" t="s">
        <v>500</v>
      </c>
      <c r="D18" s="9" t="s">
        <v>507</v>
      </c>
      <c r="E18" s="9" t="s">
        <v>532</v>
      </c>
      <c r="F18" s="9" t="s">
        <v>477</v>
      </c>
      <c r="G18" s="9" t="s">
        <v>478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628</v>
      </c>
      <c r="C19" s="9" t="s">
        <v>500</v>
      </c>
      <c r="D19" s="9" t="s">
        <v>506</v>
      </c>
      <c r="E19" s="9" t="s">
        <v>533</v>
      </c>
      <c r="F19" s="9" t="s">
        <v>477</v>
      </c>
      <c r="G19" s="9" t="s">
        <v>478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629</v>
      </c>
      <c r="C20" s="9" t="s">
        <v>500</v>
      </c>
      <c r="D20" s="9" t="s">
        <v>508</v>
      </c>
      <c r="E20" s="9" t="s">
        <v>810</v>
      </c>
      <c r="F20" s="9" t="s">
        <v>277</v>
      </c>
      <c r="G20" s="9" t="s">
        <v>165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630</v>
      </c>
      <c r="C21" s="9" t="s">
        <v>500</v>
      </c>
      <c r="D21" s="9" t="s">
        <v>513</v>
      </c>
      <c r="E21" s="9" t="s">
        <v>534</v>
      </c>
      <c r="F21" s="9" t="s">
        <v>477</v>
      </c>
      <c r="G21" s="9" t="s">
        <v>478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631</v>
      </c>
      <c r="C22" s="9" t="s">
        <v>500</v>
      </c>
      <c r="D22" s="9" t="s">
        <v>522</v>
      </c>
      <c r="E22" s="9" t="s">
        <v>535</v>
      </c>
      <c r="F22" s="9" t="s">
        <v>477</v>
      </c>
      <c r="G22" s="9" t="s">
        <v>478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632</v>
      </c>
      <c r="C23" s="9" t="s">
        <v>501</v>
      </c>
      <c r="D23" s="9" t="s">
        <v>514</v>
      </c>
      <c r="E23" s="9" t="s">
        <v>536</v>
      </c>
      <c r="F23" s="9" t="s">
        <v>477</v>
      </c>
      <c r="G23" s="9" t="s">
        <v>478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633</v>
      </c>
      <c r="C24" s="9" t="s">
        <v>501</v>
      </c>
      <c r="D24" s="9" t="s">
        <v>504</v>
      </c>
      <c r="E24" s="9" t="s">
        <v>537</v>
      </c>
      <c r="F24" s="9" t="s">
        <v>477</v>
      </c>
      <c r="G24" s="9" t="s">
        <v>478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634</v>
      </c>
      <c r="C25" s="9" t="s">
        <v>501</v>
      </c>
      <c r="D25" s="9" t="s">
        <v>505</v>
      </c>
      <c r="E25" s="9" t="s">
        <v>538</v>
      </c>
      <c r="F25" s="9" t="s">
        <v>477</v>
      </c>
      <c r="G25" s="9" t="s">
        <v>478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635</v>
      </c>
      <c r="C26" s="9" t="s">
        <v>501</v>
      </c>
      <c r="D26" s="9" t="s">
        <v>523</v>
      </c>
      <c r="E26" s="9" t="s">
        <v>539</v>
      </c>
      <c r="F26" s="9" t="s">
        <v>477</v>
      </c>
      <c r="G26" s="9" t="s">
        <v>478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636</v>
      </c>
      <c r="C27" s="9" t="s">
        <v>502</v>
      </c>
      <c r="D27" s="9" t="s">
        <v>514</v>
      </c>
      <c r="E27" s="9" t="s">
        <v>540</v>
      </c>
      <c r="F27" s="9" t="s">
        <v>477</v>
      </c>
      <c r="G27" s="9" t="s">
        <v>478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637</v>
      </c>
      <c r="C28" s="9" t="s">
        <v>502</v>
      </c>
      <c r="D28" s="9" t="s">
        <v>515</v>
      </c>
      <c r="E28" s="9" t="s">
        <v>540</v>
      </c>
      <c r="F28" s="9" t="s">
        <v>477</v>
      </c>
      <c r="G28" s="9" t="s">
        <v>478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638</v>
      </c>
      <c r="C29" s="9" t="s">
        <v>503</v>
      </c>
      <c r="D29" s="9" t="s">
        <v>507</v>
      </c>
      <c r="E29" s="9" t="s">
        <v>509</v>
      </c>
      <c r="F29" s="9" t="s">
        <v>477</v>
      </c>
      <c r="G29" s="9" t="s">
        <v>478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639</v>
      </c>
      <c r="C30" s="9" t="s">
        <v>503</v>
      </c>
      <c r="D30" s="9" t="s">
        <v>508</v>
      </c>
      <c r="E30" s="9" t="s">
        <v>510</v>
      </c>
      <c r="F30" s="9" t="s">
        <v>477</v>
      </c>
      <c r="G30" s="9" t="s">
        <v>478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640</v>
      </c>
      <c r="C31" s="9" t="s">
        <v>503</v>
      </c>
      <c r="D31" s="9" t="s">
        <v>505</v>
      </c>
      <c r="E31" s="9" t="s">
        <v>511</v>
      </c>
      <c r="F31" s="9" t="s">
        <v>477</v>
      </c>
      <c r="G31" s="9" t="s">
        <v>478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641</v>
      </c>
      <c r="C32" s="9" t="s">
        <v>503</v>
      </c>
      <c r="D32" s="9" t="s">
        <v>506</v>
      </c>
      <c r="E32" s="9" t="s">
        <v>512</v>
      </c>
      <c r="F32" s="9" t="s">
        <v>477</v>
      </c>
      <c r="G32" s="9" t="s">
        <v>478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642</v>
      </c>
      <c r="C33" s="18" t="s">
        <v>499</v>
      </c>
      <c r="D33" s="18" t="s">
        <v>816</v>
      </c>
      <c r="E33" s="18" t="s">
        <v>817</v>
      </c>
      <c r="F33" s="9" t="s">
        <v>277</v>
      </c>
      <c r="G33" s="9" t="s">
        <v>165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643</v>
      </c>
      <c r="C34" s="18" t="s">
        <v>499</v>
      </c>
      <c r="D34" s="2" t="s">
        <v>814</v>
      </c>
      <c r="E34" s="18" t="s">
        <v>815</v>
      </c>
      <c r="F34" s="9" t="s">
        <v>277</v>
      </c>
      <c r="G34" s="9" t="s">
        <v>165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644</v>
      </c>
      <c r="C35" s="2" t="s">
        <v>818</v>
      </c>
      <c r="D35" s="2" t="s">
        <v>821</v>
      </c>
      <c r="E35" s="18" t="s">
        <v>825</v>
      </c>
      <c r="F35" s="9" t="s">
        <v>277</v>
      </c>
      <c r="G35" s="9" t="s">
        <v>165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652</v>
      </c>
      <c r="C36" s="2" t="s">
        <v>818</v>
      </c>
      <c r="D36" s="2" t="s">
        <v>822</v>
      </c>
      <c r="E36" s="18" t="s">
        <v>826</v>
      </c>
      <c r="F36" s="9" t="s">
        <v>277</v>
      </c>
      <c r="G36" s="9" t="s">
        <v>165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653</v>
      </c>
      <c r="C37" s="2" t="s">
        <v>819</v>
      </c>
      <c r="D37" s="2" t="s">
        <v>823</v>
      </c>
      <c r="E37" s="18" t="s">
        <v>827</v>
      </c>
      <c r="F37" s="9" t="s">
        <v>277</v>
      </c>
      <c r="G37" s="9" t="s">
        <v>165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654</v>
      </c>
      <c r="C38" s="2" t="s">
        <v>820</v>
      </c>
      <c r="D38" s="2" t="s">
        <v>824</v>
      </c>
      <c r="E38" s="18" t="s">
        <v>828</v>
      </c>
      <c r="F38" s="9" t="s">
        <v>277</v>
      </c>
      <c r="G38" s="9" t="s">
        <v>165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655</v>
      </c>
      <c r="C39" s="2" t="s">
        <v>818</v>
      </c>
      <c r="D39" s="2" t="s">
        <v>829</v>
      </c>
      <c r="E39" s="18" t="s">
        <v>830</v>
      </c>
      <c r="F39" s="9" t="s">
        <v>277</v>
      </c>
      <c r="G39" s="9" t="s">
        <v>165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656</v>
      </c>
      <c r="C40" s="2" t="s">
        <v>833</v>
      </c>
      <c r="D40" s="2" t="s">
        <v>831</v>
      </c>
      <c r="E40" s="18" t="s">
        <v>862</v>
      </c>
      <c r="F40" s="9" t="s">
        <v>277</v>
      </c>
      <c r="G40" s="9" t="s">
        <v>165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739</v>
      </c>
      <c r="C41" s="2" t="s">
        <v>833</v>
      </c>
      <c r="D41" s="2" t="s">
        <v>832</v>
      </c>
      <c r="E41" s="18" t="s">
        <v>834</v>
      </c>
      <c r="F41" s="9" t="s">
        <v>277</v>
      </c>
      <c r="G41" s="9" t="s">
        <v>165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657</v>
      </c>
      <c r="C42" s="2" t="s">
        <v>818</v>
      </c>
      <c r="D42" s="2" t="s">
        <v>835</v>
      </c>
      <c r="E42" s="18" t="s">
        <v>860</v>
      </c>
      <c r="F42" s="9" t="s">
        <v>277</v>
      </c>
      <c r="G42" s="9" t="s">
        <v>165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740</v>
      </c>
      <c r="C43" s="2" t="s">
        <v>818</v>
      </c>
      <c r="D43" s="2" t="s">
        <v>836</v>
      </c>
      <c r="E43" s="18" t="s">
        <v>861</v>
      </c>
      <c r="F43" s="9" t="s">
        <v>277</v>
      </c>
      <c r="G43" s="9" t="s">
        <v>165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863</v>
      </c>
      <c r="C44" s="2" t="s">
        <v>818</v>
      </c>
      <c r="D44" s="2" t="s">
        <v>837</v>
      </c>
      <c r="E44" s="18" t="s">
        <v>859</v>
      </c>
      <c r="F44" s="9" t="s">
        <v>277</v>
      </c>
      <c r="G44" s="9" t="s">
        <v>165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864</v>
      </c>
      <c r="C45" s="2" t="s">
        <v>820</v>
      </c>
      <c r="D45" s="2" t="s">
        <v>838</v>
      </c>
      <c r="E45" s="18" t="s">
        <v>858</v>
      </c>
      <c r="F45" s="9" t="s">
        <v>277</v>
      </c>
      <c r="G45" s="9" t="s">
        <v>165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865</v>
      </c>
      <c r="C46" s="2" t="s">
        <v>820</v>
      </c>
      <c r="D46" s="2" t="s">
        <v>839</v>
      </c>
      <c r="E46" s="18" t="s">
        <v>857</v>
      </c>
      <c r="F46" s="9" t="s">
        <v>277</v>
      </c>
      <c r="G46" s="9" t="s">
        <v>165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866</v>
      </c>
      <c r="C47" s="2" t="s">
        <v>820</v>
      </c>
      <c r="D47" s="2" t="s">
        <v>840</v>
      </c>
      <c r="E47" s="18" t="s">
        <v>856</v>
      </c>
      <c r="F47" s="9" t="s">
        <v>277</v>
      </c>
      <c r="G47" s="9" t="s">
        <v>165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867</v>
      </c>
      <c r="C48" s="2" t="s">
        <v>820</v>
      </c>
      <c r="D48" s="2" t="s">
        <v>841</v>
      </c>
      <c r="E48" s="18" t="s">
        <v>855</v>
      </c>
      <c r="F48" s="9" t="s">
        <v>277</v>
      </c>
      <c r="G48" s="9" t="s">
        <v>165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868</v>
      </c>
      <c r="C49" s="2" t="s">
        <v>833</v>
      </c>
      <c r="D49" s="2" t="s">
        <v>842</v>
      </c>
      <c r="E49" s="18" t="s">
        <v>849</v>
      </c>
      <c r="F49" s="9" t="s">
        <v>277</v>
      </c>
      <c r="G49" s="9" t="s">
        <v>165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869</v>
      </c>
      <c r="C50" s="2" t="s">
        <v>833</v>
      </c>
      <c r="D50" s="2" t="s">
        <v>843</v>
      </c>
      <c r="E50" s="18" t="s">
        <v>854</v>
      </c>
      <c r="F50" s="9" t="s">
        <v>277</v>
      </c>
      <c r="G50" s="9" t="s">
        <v>165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870</v>
      </c>
      <c r="C51" s="2" t="s">
        <v>848</v>
      </c>
      <c r="D51" s="2" t="s">
        <v>844</v>
      </c>
      <c r="E51" s="18" t="s">
        <v>852</v>
      </c>
      <c r="F51" s="9" t="s">
        <v>277</v>
      </c>
      <c r="G51" s="9" t="s">
        <v>165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871</v>
      </c>
      <c r="C52" s="2" t="s">
        <v>848</v>
      </c>
      <c r="D52" s="2" t="s">
        <v>845</v>
      </c>
      <c r="E52" s="18" t="s">
        <v>853</v>
      </c>
      <c r="F52" s="9" t="s">
        <v>277</v>
      </c>
      <c r="G52" s="9" t="s">
        <v>165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872</v>
      </c>
      <c r="C53" s="2" t="s">
        <v>848</v>
      </c>
      <c r="D53" s="2" t="s">
        <v>846</v>
      </c>
      <c r="E53" s="2" t="s">
        <v>851</v>
      </c>
      <c r="F53" s="9" t="s">
        <v>277</v>
      </c>
      <c r="G53" s="9" t="s">
        <v>165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873</v>
      </c>
      <c r="C54" s="2" t="s">
        <v>848</v>
      </c>
      <c r="D54" s="2" t="s">
        <v>847</v>
      </c>
      <c r="E54" s="2" t="s">
        <v>850</v>
      </c>
      <c r="F54" s="9" t="s">
        <v>277</v>
      </c>
      <c r="G54" s="9" t="s">
        <v>165</v>
      </c>
      <c r="H54" s="2" t="str">
        <f t="shared" si="0"/>
        <v>('48','StatisticsController','getKnowledge','지식통계 조회','SYSTEM',NOW());</v>
      </c>
    </row>
    <row r="64" spans="1:13" x14ac:dyDescent="0.35">
      <c r="A64" s="111" t="str">
        <f>VLOOKUP(C64,table!B:D,3,FALSE)</f>
        <v>공통</v>
      </c>
      <c r="B64" s="111"/>
      <c r="C64" s="112" t="s">
        <v>166</v>
      </c>
      <c r="D64" s="112"/>
      <c r="E64" s="112"/>
      <c r="F64" s="112"/>
      <c r="G64" s="112"/>
      <c r="H64" s="112"/>
      <c r="I64" s="112"/>
      <c r="J64" s="112"/>
      <c r="K64" s="112"/>
      <c r="L64" s="111" t="s">
        <v>162</v>
      </c>
      <c r="M64"/>
    </row>
    <row r="65" spans="1:13" x14ac:dyDescent="0.35">
      <c r="A65" s="111"/>
      <c r="B65" s="111"/>
      <c r="C65" s="112" t="str">
        <f>VLOOKUP(C64,table!B:D,2,FALSE)</f>
        <v>T_CODE</v>
      </c>
      <c r="D65" s="112"/>
      <c r="E65" s="112"/>
      <c r="F65" s="112"/>
      <c r="G65" s="112"/>
      <c r="H65" s="112"/>
      <c r="I65" s="112"/>
      <c r="J65" s="112"/>
      <c r="K65" s="112"/>
      <c r="L65" s="111"/>
      <c r="M65"/>
    </row>
    <row r="66" spans="1:13" x14ac:dyDescent="0.35">
      <c r="A66" s="111" t="s">
        <v>163</v>
      </c>
      <c r="B66" s="8" t="s">
        <v>57</v>
      </c>
      <c r="C66" s="8" t="s">
        <v>107</v>
      </c>
      <c r="D66" s="8" t="s">
        <v>109</v>
      </c>
      <c r="E66" s="8" t="s">
        <v>111</v>
      </c>
      <c r="F66" s="8" t="s">
        <v>98</v>
      </c>
      <c r="G66" s="8" t="s">
        <v>79</v>
      </c>
      <c r="H66" s="8" t="s">
        <v>61</v>
      </c>
      <c r="I66" s="8" t="s">
        <v>385</v>
      </c>
      <c r="J66" s="8" t="s">
        <v>88</v>
      </c>
      <c r="K66" s="8" t="s">
        <v>92</v>
      </c>
      <c r="L66" s="2" t="str">
        <f>"TRUNCATE TABLE "&amp;$C65&amp;";"</f>
        <v>TRUNCATE TABLE T_CODE;</v>
      </c>
      <c r="M66" s="10"/>
    </row>
    <row r="67" spans="1:13" x14ac:dyDescent="0.35">
      <c r="A67" s="111"/>
      <c r="B67" s="8" t="s">
        <v>58</v>
      </c>
      <c r="C67" s="8" t="s">
        <v>108</v>
      </c>
      <c r="D67" s="8" t="s">
        <v>110</v>
      </c>
      <c r="E67" s="8" t="s">
        <v>112</v>
      </c>
      <c r="F67" s="8" t="s">
        <v>99</v>
      </c>
      <c r="G67" s="8" t="s">
        <v>80</v>
      </c>
      <c r="H67" s="8" t="s">
        <v>62</v>
      </c>
      <c r="I67" s="8" t="s">
        <v>59</v>
      </c>
      <c r="J67" s="8" t="s">
        <v>89</v>
      </c>
      <c r="K67" s="8" t="s">
        <v>93</v>
      </c>
      <c r="L67" s="2" t="str">
        <f>"INSERT INTO "&amp;C65&amp;" ("&amp;B67&amp;","&amp;C67&amp;","&amp;D67&amp;","&amp;E67&amp;","&amp;F67&amp;","&amp;G67&amp;","&amp;H67&amp;","&amp;I67&amp;","&amp;J67&amp;","&amp;K67&amp;") VALUES"</f>
        <v>INSERT INTO T_CODE (GROUP_ID,CODE_ID,CODE_NM,CODE_DSC,ORD_SEQ,USE_YN,RGST_ID,RGST_DT,MODI_ID,MODI_DT) VALUES</v>
      </c>
      <c r="M67" s="10"/>
    </row>
    <row r="68" spans="1:13" ht="17.399999999999999" x14ac:dyDescent="0.35">
      <c r="A68" s="23">
        <v>1</v>
      </c>
      <c r="B68" s="37" t="s">
        <v>58</v>
      </c>
      <c r="C68" s="9" t="s">
        <v>560</v>
      </c>
      <c r="D68" s="9" t="s">
        <v>562</v>
      </c>
      <c r="E68" s="9"/>
      <c r="F68" s="9"/>
      <c r="G68" s="9" t="s">
        <v>32</v>
      </c>
      <c r="H68" s="9" t="s">
        <v>277</v>
      </c>
      <c r="I68" s="9" t="s">
        <v>165</v>
      </c>
      <c r="J68" s="9" t="s">
        <v>277</v>
      </c>
      <c r="K68" s="9" t="s">
        <v>165</v>
      </c>
      <c r="L68" s="2" t="str">
        <f>"('"&amp;B68&amp;"','"&amp;C68&amp;"','"&amp;D68&amp;"',"&amp;IF(E68="","NULL","'"&amp;E68&amp;"'")&amp;","&amp;IF(F68="","NULL",F68)&amp;",'"&amp;G68&amp;"','"&amp;H68&amp;"',"&amp;I68&amp;",'"&amp;J68&amp;"',"&amp;K68&amp;IF(A69="",");","),")</f>
        <v>('GROUP_ID','ACCOUNT_LOCK_PD','미사용 잠금 기간 설정',NULL,NULL,'Y','SYSTEM',NOW(),'SYSTEM',NOW()),</v>
      </c>
      <c r="M68" s="10"/>
    </row>
    <row r="69" spans="1:13" x14ac:dyDescent="0.35">
      <c r="A69" s="51">
        <v>2</v>
      </c>
      <c r="B69" s="9" t="s">
        <v>560</v>
      </c>
      <c r="C69" s="9" t="s">
        <v>561</v>
      </c>
      <c r="D69" s="9" t="s">
        <v>874</v>
      </c>
      <c r="E69" s="9" t="s">
        <v>563</v>
      </c>
      <c r="F69" s="9"/>
      <c r="G69" s="9" t="s">
        <v>32</v>
      </c>
      <c r="H69" s="9" t="s">
        <v>277</v>
      </c>
      <c r="I69" s="9" t="s">
        <v>165</v>
      </c>
      <c r="J69" s="9" t="s">
        <v>277</v>
      </c>
      <c r="K69" s="9" t="s">
        <v>165</v>
      </c>
      <c r="L69" s="2" t="str">
        <f t="shared" ref="L69:L132" si="1">"('"&amp;B69&amp;"','"&amp;C69&amp;"','"&amp;D69&amp;"',"&amp;IF(E69="","NULL","'"&amp;E69&amp;"'")&amp;","&amp;IF(F69="","NULL",F69)&amp;",'"&amp;G69&amp;"','"&amp;H69&amp;"',"&amp;I69&amp;",'"&amp;J69&amp;"',"&amp;K69&amp;IF(A70="",");","),")</f>
        <v>('ACCOUNT_LOCK_PD','LOCK_PD','180','장기 미사용 사용자 잠금 기간',NULL,'Y','SYSTEM',NOW(),'SYSTEM',NOW()),</v>
      </c>
      <c r="M69" s="10"/>
    </row>
    <row r="70" spans="1:13" ht="17.399999999999999" x14ac:dyDescent="0.35">
      <c r="A70" s="51">
        <v>3</v>
      </c>
      <c r="B70" s="37" t="s">
        <v>894</v>
      </c>
      <c r="C70" s="9" t="s">
        <v>564</v>
      </c>
      <c r="D70" s="9" t="s">
        <v>565</v>
      </c>
      <c r="E70" s="9"/>
      <c r="F70" s="9"/>
      <c r="G70" s="9" t="s">
        <v>32</v>
      </c>
      <c r="H70" s="9" t="s">
        <v>277</v>
      </c>
      <c r="I70" s="9" t="s">
        <v>165</v>
      </c>
      <c r="J70" s="9" t="s">
        <v>277</v>
      </c>
      <c r="K70" s="9" t="s">
        <v>165</v>
      </c>
      <c r="L70" s="2" t="str">
        <f t="shared" si="1"/>
        <v>('GROUP_ID','ACTIVE_YN','활성화 여부',NULL,NULL,'Y','SYSTEM',NOW(),'SYSTEM',NOW()),</v>
      </c>
      <c r="M70" s="10"/>
    </row>
    <row r="71" spans="1:13" x14ac:dyDescent="0.35">
      <c r="A71" s="51">
        <v>4</v>
      </c>
      <c r="B71" s="9" t="s">
        <v>564</v>
      </c>
      <c r="C71" s="9" t="s">
        <v>569</v>
      </c>
      <c r="D71" s="9" t="s">
        <v>566</v>
      </c>
      <c r="E71" s="9"/>
      <c r="F71" s="9"/>
      <c r="G71" s="9" t="s">
        <v>32</v>
      </c>
      <c r="H71" s="9" t="s">
        <v>277</v>
      </c>
      <c r="I71" s="9" t="s">
        <v>165</v>
      </c>
      <c r="J71" s="9" t="s">
        <v>277</v>
      </c>
      <c r="K71" s="9" t="s">
        <v>165</v>
      </c>
      <c r="L71" s="2" t="str">
        <f t="shared" si="1"/>
        <v>('ACTIVE_YN','N','비활성',NULL,NULL,'Y','SYSTEM',NOW(),'SYSTEM',NOW()),</v>
      </c>
      <c r="M71" s="10"/>
    </row>
    <row r="72" spans="1:13" x14ac:dyDescent="0.35">
      <c r="A72" s="51">
        <v>5</v>
      </c>
      <c r="B72" s="9" t="s">
        <v>564</v>
      </c>
      <c r="C72" s="9" t="s">
        <v>568</v>
      </c>
      <c r="D72" s="9" t="s">
        <v>567</v>
      </c>
      <c r="E72" s="9"/>
      <c r="F72" s="9"/>
      <c r="G72" s="9" t="s">
        <v>32</v>
      </c>
      <c r="H72" s="9" t="s">
        <v>277</v>
      </c>
      <c r="I72" s="9" t="s">
        <v>165</v>
      </c>
      <c r="J72" s="9" t="s">
        <v>277</v>
      </c>
      <c r="K72" s="9" t="s">
        <v>165</v>
      </c>
      <c r="L72" s="2" t="str">
        <f t="shared" si="1"/>
        <v>('ACTIVE_YN','Y','활성',NULL,NULL,'Y','SYSTEM',NOW(),'SYSTEM',NOW()),</v>
      </c>
      <c r="M72" s="10"/>
    </row>
    <row r="73" spans="1:13" s="41" customFormat="1" ht="17.399999999999999" x14ac:dyDescent="0.35">
      <c r="A73" s="51">
        <v>6</v>
      </c>
      <c r="B73" s="37" t="s">
        <v>894</v>
      </c>
      <c r="C73" s="9" t="s">
        <v>875</v>
      </c>
      <c r="D73" s="9" t="s">
        <v>895</v>
      </c>
      <c r="E73" s="9" t="s">
        <v>895</v>
      </c>
      <c r="F73" s="9"/>
      <c r="G73" s="9" t="s">
        <v>32</v>
      </c>
      <c r="H73" s="9" t="s">
        <v>277</v>
      </c>
      <c r="I73" s="9" t="s">
        <v>165</v>
      </c>
      <c r="J73" s="9" t="s">
        <v>277</v>
      </c>
      <c r="K73" s="9" t="s">
        <v>165</v>
      </c>
      <c r="L73" s="2" t="str">
        <f t="shared" si="1"/>
        <v>('GROUP_ID','CHATBOT_STAT_CD','챗봇 통계 코드','챗봇 통계 코드',NULL,'Y','SYSTEM',NOW(),'SYSTEM',NOW()),</v>
      </c>
      <c r="M73" s="10"/>
    </row>
    <row r="74" spans="1:13" s="41" customFormat="1" x14ac:dyDescent="0.35">
      <c r="A74" s="51">
        <v>7</v>
      </c>
      <c r="B74" s="9" t="s">
        <v>875</v>
      </c>
      <c r="C74" s="9" t="s">
        <v>887</v>
      </c>
      <c r="D74" s="9" t="s">
        <v>888</v>
      </c>
      <c r="E74" s="9" t="s">
        <v>888</v>
      </c>
      <c r="F74" s="9" t="s">
        <v>889</v>
      </c>
      <c r="G74" s="9" t="s">
        <v>32</v>
      </c>
      <c r="H74" s="9" t="s">
        <v>277</v>
      </c>
      <c r="I74" s="9" t="s">
        <v>165</v>
      </c>
      <c r="J74" s="9" t="s">
        <v>277</v>
      </c>
      <c r="K74" s="9" t="s">
        <v>165</v>
      </c>
      <c r="L74" s="2" t="str">
        <f t="shared" si="1"/>
        <v>('CHATBOT_STAT_CD','TOTAL_SESSION_COUNT','모든 세션 건수','모든 세션 건수',1,'Y','SYSTEM',NOW(),'SYSTEM',NOW()),</v>
      </c>
      <c r="M74" s="10"/>
    </row>
    <row r="75" spans="1:13" s="41" customFormat="1" x14ac:dyDescent="0.35">
      <c r="A75" s="51">
        <v>8</v>
      </c>
      <c r="B75" s="9" t="s">
        <v>875</v>
      </c>
      <c r="C75" s="9" t="s">
        <v>882</v>
      </c>
      <c r="D75" s="9" t="s">
        <v>883</v>
      </c>
      <c r="E75" s="9" t="s">
        <v>883</v>
      </c>
      <c r="F75" s="9" t="s">
        <v>884</v>
      </c>
      <c r="G75" s="9" t="s">
        <v>32</v>
      </c>
      <c r="H75" s="9" t="s">
        <v>277</v>
      </c>
      <c r="I75" s="9" t="s">
        <v>165</v>
      </c>
      <c r="J75" s="9" t="s">
        <v>277</v>
      </c>
      <c r="K75" s="9" t="s">
        <v>165</v>
      </c>
      <c r="L75" s="2" t="str">
        <f t="shared" si="1"/>
        <v>('CHATBOT_STAT_CD','TOTAL_MESSAGE_COUNT','모든 메시지 건수','모든 메시지 건수',2,'Y','SYSTEM',NOW(),'SYSTEM',NOW()),</v>
      </c>
      <c r="M75" s="10"/>
    </row>
    <row r="76" spans="1:13" s="41" customFormat="1" x14ac:dyDescent="0.35">
      <c r="A76" s="51">
        <v>9</v>
      </c>
      <c r="B76" s="9" t="s">
        <v>875</v>
      </c>
      <c r="C76" s="9" t="s">
        <v>876</v>
      </c>
      <c r="D76" s="9" t="s">
        <v>877</v>
      </c>
      <c r="E76" s="9" t="s">
        <v>877</v>
      </c>
      <c r="F76" s="9" t="s">
        <v>199</v>
      </c>
      <c r="G76" s="9" t="s">
        <v>32</v>
      </c>
      <c r="H76" s="9" t="s">
        <v>277</v>
      </c>
      <c r="I76" s="9" t="s">
        <v>165</v>
      </c>
      <c r="J76" s="9" t="s">
        <v>277</v>
      </c>
      <c r="K76" s="9" t="s">
        <v>165</v>
      </c>
      <c r="L76" s="2" t="str">
        <f t="shared" si="1"/>
        <v>('CHATBOT_STAT_CD','AVG_MESSAGE_COUNT_PER_SESSION','세션 당 평균 메시지 건수','세션 당 평균 메시지 건수',3,'Y','SYSTEM',NOW(),'SYSTEM',NOW()),</v>
      </c>
      <c r="M76" s="10"/>
    </row>
    <row r="77" spans="1:13" s="41" customFormat="1" x14ac:dyDescent="0.35">
      <c r="A77" s="51">
        <v>10</v>
      </c>
      <c r="B77" s="9" t="s">
        <v>875</v>
      </c>
      <c r="C77" s="9" t="s">
        <v>878</v>
      </c>
      <c r="D77" s="9" t="s">
        <v>879</v>
      </c>
      <c r="E77" s="9" t="s">
        <v>879</v>
      </c>
      <c r="F77" s="9" t="s">
        <v>200</v>
      </c>
      <c r="G77" s="9" t="s">
        <v>32</v>
      </c>
      <c r="H77" s="9" t="s">
        <v>277</v>
      </c>
      <c r="I77" s="9" t="s">
        <v>165</v>
      </c>
      <c r="J77" s="9" t="s">
        <v>277</v>
      </c>
      <c r="K77" s="9" t="s">
        <v>165</v>
      </c>
      <c r="L77" s="2" t="str">
        <f t="shared" si="1"/>
        <v>('CHATBOT_STAT_CD','TOTAL_ACTIVE_USER_COUNT','실사용자','실사용자',4,'Y','SYSTEM',NOW(),'SYSTEM',NOW()),</v>
      </c>
      <c r="M77" s="10"/>
    </row>
    <row r="78" spans="1:13" s="41" customFormat="1" x14ac:dyDescent="0.35">
      <c r="A78" s="51">
        <v>11</v>
      </c>
      <c r="B78" s="9" t="s">
        <v>875</v>
      </c>
      <c r="C78" s="9" t="s">
        <v>885</v>
      </c>
      <c r="D78" s="9" t="s">
        <v>886</v>
      </c>
      <c r="E78" s="9" t="s">
        <v>886</v>
      </c>
      <c r="F78" s="9" t="s">
        <v>201</v>
      </c>
      <c r="G78" s="9" t="s">
        <v>32</v>
      </c>
      <c r="H78" s="9" t="s">
        <v>277</v>
      </c>
      <c r="I78" s="9" t="s">
        <v>165</v>
      </c>
      <c r="J78" s="9" t="s">
        <v>277</v>
      </c>
      <c r="K78" s="9" t="s">
        <v>165</v>
      </c>
      <c r="L78" s="2" t="str">
        <f t="shared" si="1"/>
        <v>('CHATBOT_STAT_CD','TOTAL_NORMAL_MESSAGING_USER_COUNT','일반 메시지 사용자','일반 메시지 사용자',5,'Y','SYSTEM',NOW(),'SYSTEM',NOW()),</v>
      </c>
      <c r="M78" s="10"/>
    </row>
    <row r="79" spans="1:13" s="41" customFormat="1" x14ac:dyDescent="0.35">
      <c r="A79" s="51">
        <v>12</v>
      </c>
      <c r="B79" s="9" t="s">
        <v>875</v>
      </c>
      <c r="C79" s="9" t="s">
        <v>892</v>
      </c>
      <c r="D79" s="9" t="s">
        <v>893</v>
      </c>
      <c r="E79" s="9" t="s">
        <v>893</v>
      </c>
      <c r="F79" s="9" t="s">
        <v>202</v>
      </c>
      <c r="G79" s="9" t="s">
        <v>32</v>
      </c>
      <c r="H79" s="9" t="s">
        <v>277</v>
      </c>
      <c r="I79" s="9" t="s">
        <v>165</v>
      </c>
      <c r="J79" s="9" t="s">
        <v>277</v>
      </c>
      <c r="K79" s="9" t="s">
        <v>165</v>
      </c>
      <c r="L79" s="2" t="str">
        <f t="shared" si="1"/>
        <v>('CHATBOT_STAT_CD','TOTAL_VALID_MESSAGE_COUNT','일반 메시지 건수','일반 메시지 건수',6,'Y','SYSTEM',NOW(),'SYSTEM',NOW()),</v>
      </c>
      <c r="M79" s="10"/>
    </row>
    <row r="80" spans="1:13" s="41" customFormat="1" x14ac:dyDescent="0.35">
      <c r="A80" s="51">
        <v>13</v>
      </c>
      <c r="B80" s="9" t="s">
        <v>875</v>
      </c>
      <c r="C80" s="9" t="s">
        <v>880</v>
      </c>
      <c r="D80" s="9" t="s">
        <v>881</v>
      </c>
      <c r="E80" s="9" t="s">
        <v>881</v>
      </c>
      <c r="F80" s="9" t="s">
        <v>203</v>
      </c>
      <c r="G80" s="9" t="s">
        <v>32</v>
      </c>
      <c r="H80" s="9" t="s">
        <v>277</v>
      </c>
      <c r="I80" s="9" t="s">
        <v>165</v>
      </c>
      <c r="J80" s="9" t="s">
        <v>277</v>
      </c>
      <c r="K80" s="9" t="s">
        <v>165</v>
      </c>
      <c r="L80" s="2" t="str">
        <f t="shared" si="1"/>
        <v>('CHATBOT_STAT_CD','TOTAL_FAILED_MESSAGE_COUNT','실패 대화','실패 대화',7,'Y','SYSTEM',NOW(),'SYSTEM',NOW()),</v>
      </c>
      <c r="M80" s="10"/>
    </row>
    <row r="81" spans="1:13" s="41" customFormat="1" x14ac:dyDescent="0.35">
      <c r="A81" s="51">
        <v>14</v>
      </c>
      <c r="B81" s="9" t="s">
        <v>875</v>
      </c>
      <c r="C81" s="9" t="s">
        <v>890</v>
      </c>
      <c r="D81" s="9" t="s">
        <v>891</v>
      </c>
      <c r="E81" s="9" t="s">
        <v>891</v>
      </c>
      <c r="F81" s="9" t="s">
        <v>204</v>
      </c>
      <c r="G81" s="9" t="s">
        <v>32</v>
      </c>
      <c r="H81" s="9" t="s">
        <v>277</v>
      </c>
      <c r="I81" s="9" t="s">
        <v>165</v>
      </c>
      <c r="J81" s="9" t="s">
        <v>277</v>
      </c>
      <c r="K81" s="9" t="s">
        <v>165</v>
      </c>
      <c r="L81" s="2" t="str">
        <f t="shared" si="1"/>
        <v>('CHATBOT_STAT_CD','TOTAL_SINGLE_ANSWER_MESSAGE_COUNT','단일 답변 건수','단일 답변 건수',8,'Y','SYSTEM',NOW(),'SYSTEM',NOW()),</v>
      </c>
      <c r="M81" s="10"/>
    </row>
    <row r="82" spans="1:13" ht="17.399999999999999" x14ac:dyDescent="0.35">
      <c r="A82" s="51">
        <v>15</v>
      </c>
      <c r="B82" s="39" t="s">
        <v>894</v>
      </c>
      <c r="C82" s="9" t="s">
        <v>570</v>
      </c>
      <c r="D82" s="9" t="s">
        <v>571</v>
      </c>
      <c r="E82" s="9"/>
      <c r="F82" s="9"/>
      <c r="G82" s="9" t="s">
        <v>32</v>
      </c>
      <c r="H82" s="9" t="s">
        <v>277</v>
      </c>
      <c r="I82" s="9" t="s">
        <v>165</v>
      </c>
      <c r="J82" s="9" t="s">
        <v>277</v>
      </c>
      <c r="K82" s="9" t="s">
        <v>165</v>
      </c>
      <c r="L82" s="2" t="str">
        <f t="shared" si="1"/>
        <v>('GROUP_ID','COMPANY_CODE','회사 구분',NULL,NULL,'Y','SYSTEM',NOW(),'SYSTEM',NOW()),</v>
      </c>
      <c r="M82" s="10"/>
    </row>
    <row r="83" spans="1:13" x14ac:dyDescent="0.35">
      <c r="A83" s="51">
        <v>16</v>
      </c>
      <c r="B83" s="9" t="s">
        <v>570</v>
      </c>
      <c r="C83" s="9" t="s">
        <v>902</v>
      </c>
      <c r="D83" s="9" t="s">
        <v>903</v>
      </c>
      <c r="E83" s="9"/>
      <c r="F83" s="9" t="s">
        <v>300</v>
      </c>
      <c r="G83" s="9" t="s">
        <v>32</v>
      </c>
      <c r="H83" s="9" t="s">
        <v>277</v>
      </c>
      <c r="I83" s="9" t="s">
        <v>165</v>
      </c>
      <c r="J83" s="9" t="s">
        <v>277</v>
      </c>
      <c r="K83" s="9" t="s">
        <v>165</v>
      </c>
      <c r="L83" s="2" t="str">
        <f t="shared" si="1"/>
        <v>('COMPANY_CODE','SB','신한은행',NULL,1,'Y','SYSTEM',NOW(),'SYSTEM',NOW()),</v>
      </c>
      <c r="M83" s="10"/>
    </row>
    <row r="84" spans="1:13" x14ac:dyDescent="0.35">
      <c r="A84" s="51">
        <v>17</v>
      </c>
      <c r="B84" s="9" t="s">
        <v>570</v>
      </c>
      <c r="C84" s="9" t="s">
        <v>573</v>
      </c>
      <c r="D84" s="9" t="s">
        <v>575</v>
      </c>
      <c r="E84" s="9"/>
      <c r="F84" s="9" t="s">
        <v>299</v>
      </c>
      <c r="G84" s="9" t="s">
        <v>32</v>
      </c>
      <c r="H84" s="9" t="s">
        <v>277</v>
      </c>
      <c r="I84" s="9" t="s">
        <v>165</v>
      </c>
      <c r="J84" s="9" t="s">
        <v>277</v>
      </c>
      <c r="K84" s="9" t="s">
        <v>165</v>
      </c>
      <c r="L84" s="2" t="str">
        <f t="shared" si="1"/>
        <v>('COMPANY_CODE','GS','신한금융투자',NULL,2,'Y','SYSTEM',NOW(),'SYSTEM',NOW()),</v>
      </c>
      <c r="M84" s="10"/>
    </row>
    <row r="85" spans="1:13" x14ac:dyDescent="0.35">
      <c r="A85" s="51">
        <v>18</v>
      </c>
      <c r="B85" s="9" t="s">
        <v>570</v>
      </c>
      <c r="C85" s="9" t="s">
        <v>572</v>
      </c>
      <c r="D85" s="9" t="s">
        <v>574</v>
      </c>
      <c r="E85" s="9"/>
      <c r="F85" s="9" t="s">
        <v>301</v>
      </c>
      <c r="G85" s="9" t="s">
        <v>32</v>
      </c>
      <c r="H85" s="9" t="s">
        <v>277</v>
      </c>
      <c r="I85" s="9" t="s">
        <v>165</v>
      </c>
      <c r="J85" s="9" t="s">
        <v>277</v>
      </c>
      <c r="K85" s="9" t="s">
        <v>165</v>
      </c>
      <c r="L85" s="2" t="str">
        <f t="shared" si="1"/>
        <v>('COMPANY_CODE','DS','신한DS',NULL,3,'Y','SYSTEM',NOW(),'SYSTEM',NOW()),</v>
      </c>
      <c r="M85" s="10"/>
    </row>
    <row r="86" spans="1:13" s="41" customFormat="1" x14ac:dyDescent="0.35">
      <c r="A86" s="51">
        <v>19</v>
      </c>
      <c r="B86" s="9" t="s">
        <v>570</v>
      </c>
      <c r="C86" s="9" t="s">
        <v>904</v>
      </c>
      <c r="D86" s="9" t="s">
        <v>733</v>
      </c>
      <c r="E86" s="9"/>
      <c r="F86" s="9" t="s">
        <v>945</v>
      </c>
      <c r="G86" s="9"/>
      <c r="H86" s="9" t="s">
        <v>277</v>
      </c>
      <c r="I86" s="9" t="s">
        <v>165</v>
      </c>
      <c r="J86" s="9" t="s">
        <v>277</v>
      </c>
      <c r="K86" s="9" t="s">
        <v>165</v>
      </c>
      <c r="L86" s="2" t="str">
        <f t="shared" si="1"/>
        <v>('COMPANY_CODE','RT','알티데이터랩',NULL,4,'','SYSTEM',NOW(),'SYSTEM',NOW()),</v>
      </c>
      <c r="M86" s="10"/>
    </row>
    <row r="87" spans="1:13" s="41" customFormat="1" ht="17.399999999999999" x14ac:dyDescent="0.35">
      <c r="A87" s="51">
        <v>20</v>
      </c>
      <c r="B87" s="39" t="s">
        <v>894</v>
      </c>
      <c r="C87" s="9" t="s">
        <v>896</v>
      </c>
      <c r="D87" s="9" t="s">
        <v>901</v>
      </c>
      <c r="E87" s="9" t="s">
        <v>901</v>
      </c>
      <c r="F87" s="9"/>
      <c r="G87" s="9" t="s">
        <v>32</v>
      </c>
      <c r="H87" s="9" t="s">
        <v>277</v>
      </c>
      <c r="I87" s="9" t="s">
        <v>165</v>
      </c>
      <c r="J87" s="9" t="s">
        <v>277</v>
      </c>
      <c r="K87" s="9" t="s">
        <v>165</v>
      </c>
      <c r="L87" s="2" t="str">
        <f t="shared" si="1"/>
        <v>('GROUP_ID','DATE_LIMIT_YN','기간 시용 적용 여부','기간 시용 적용 여부',NULL,'Y','SYSTEM',NOW(),'SYSTEM',NOW()),</v>
      </c>
      <c r="M87" s="10"/>
    </row>
    <row r="88" spans="1:13" s="41" customFormat="1" x14ac:dyDescent="0.35">
      <c r="A88" s="51">
        <v>21</v>
      </c>
      <c r="B88" s="9" t="s">
        <v>896</v>
      </c>
      <c r="C88" s="9" t="s">
        <v>32</v>
      </c>
      <c r="D88" s="9" t="s">
        <v>899</v>
      </c>
      <c r="E88" s="9" t="s">
        <v>900</v>
      </c>
      <c r="F88" s="9" t="s">
        <v>889</v>
      </c>
      <c r="G88" s="9" t="s">
        <v>32</v>
      </c>
      <c r="H88" s="9" t="s">
        <v>277</v>
      </c>
      <c r="I88" s="9" t="s">
        <v>165</v>
      </c>
      <c r="J88" s="9" t="s">
        <v>277</v>
      </c>
      <c r="K88" s="9" t="s">
        <v>165</v>
      </c>
      <c r="L88" s="2" t="str">
        <f t="shared" si="1"/>
        <v>('DATE_LIMIT_YN','Y','사용','기간 적용 여부 사용',1,'Y','SYSTEM',NOW(),'SYSTEM',NOW()),</v>
      </c>
      <c r="M88" s="10"/>
    </row>
    <row r="89" spans="1:13" s="41" customFormat="1" x14ac:dyDescent="0.35">
      <c r="A89" s="51">
        <v>22</v>
      </c>
      <c r="B89" s="9" t="s">
        <v>896</v>
      </c>
      <c r="C89" s="9" t="s">
        <v>33</v>
      </c>
      <c r="D89" s="9" t="s">
        <v>897</v>
      </c>
      <c r="E89" s="9" t="s">
        <v>898</v>
      </c>
      <c r="F89" s="9" t="s">
        <v>884</v>
      </c>
      <c r="G89" s="9" t="s">
        <v>32</v>
      </c>
      <c r="H89" s="9" t="s">
        <v>277</v>
      </c>
      <c r="I89" s="9" t="s">
        <v>165</v>
      </c>
      <c r="J89" s="9" t="s">
        <v>277</v>
      </c>
      <c r="K89" s="9" t="s">
        <v>165</v>
      </c>
      <c r="L89" s="2" t="str">
        <f t="shared" si="1"/>
        <v>('DATE_LIMIT_YN','N','미사용','기간 적용 여부 미사용',2,'Y','SYSTEM',NOW(),'SYSTEM',NOW()),</v>
      </c>
      <c r="M89" s="10"/>
    </row>
    <row r="90" spans="1:13" ht="17.399999999999999" x14ac:dyDescent="0.35">
      <c r="A90" s="51">
        <v>23</v>
      </c>
      <c r="B90" s="37" t="s">
        <v>58</v>
      </c>
      <c r="C90" s="9" t="s">
        <v>577</v>
      </c>
      <c r="D90" s="9" t="s">
        <v>578</v>
      </c>
      <c r="E90" s="9"/>
      <c r="F90" s="9"/>
      <c r="G90" s="9" t="s">
        <v>32</v>
      </c>
      <c r="H90" s="9" t="s">
        <v>277</v>
      </c>
      <c r="I90" s="9" t="s">
        <v>165</v>
      </c>
      <c r="J90" s="9" t="s">
        <v>277</v>
      </c>
      <c r="K90" s="9" t="s">
        <v>165</v>
      </c>
      <c r="L90" s="2" t="str">
        <f t="shared" si="1"/>
        <v>('GROUP_ID','FAQ_CAT','FAQ 카테고리',NULL,NULL,'Y','SYSTEM',NOW(),'SYSTEM',NOW()),</v>
      </c>
      <c r="M90" s="10"/>
    </row>
    <row r="91" spans="1:13" x14ac:dyDescent="0.35">
      <c r="A91" s="51">
        <v>24</v>
      </c>
      <c r="B91" s="9" t="s">
        <v>577</v>
      </c>
      <c r="C91" s="9" t="s">
        <v>579</v>
      </c>
      <c r="D91" s="9" t="s">
        <v>582</v>
      </c>
      <c r="E91" s="9"/>
      <c r="F91" s="9"/>
      <c r="G91" s="9" t="s">
        <v>32</v>
      </c>
      <c r="H91" s="9" t="s">
        <v>277</v>
      </c>
      <c r="I91" s="9" t="s">
        <v>165</v>
      </c>
      <c r="J91" s="9" t="s">
        <v>277</v>
      </c>
      <c r="K91" s="9" t="s">
        <v>165</v>
      </c>
      <c r="L91" s="2" t="str">
        <f t="shared" si="1"/>
        <v>('FAQ_CAT','ETC','기타',NULL,NULL,'Y','SYSTEM',NOW(),'SYSTEM',NOW()),</v>
      </c>
      <c r="M91" s="10"/>
    </row>
    <row r="92" spans="1:13" x14ac:dyDescent="0.35">
      <c r="A92" s="51">
        <v>25</v>
      </c>
      <c r="B92" s="9" t="s">
        <v>577</v>
      </c>
      <c r="C92" s="9" t="s">
        <v>580</v>
      </c>
      <c r="D92" s="9" t="s">
        <v>583</v>
      </c>
      <c r="E92" s="9"/>
      <c r="F92" s="9"/>
      <c r="G92" s="9" t="s">
        <v>32</v>
      </c>
      <c r="H92" s="9" t="s">
        <v>277</v>
      </c>
      <c r="I92" s="9" t="s">
        <v>165</v>
      </c>
      <c r="J92" s="9" t="s">
        <v>277</v>
      </c>
      <c r="K92" s="9" t="s">
        <v>165</v>
      </c>
      <c r="L92" s="2" t="str">
        <f t="shared" si="1"/>
        <v>('FAQ_CAT','LOGIN','로그인',NULL,NULL,'Y','SYSTEM',NOW(),'SYSTEM',NOW()),</v>
      </c>
      <c r="M92" s="10"/>
    </row>
    <row r="93" spans="1:13" x14ac:dyDescent="0.35">
      <c r="A93" s="51">
        <v>26</v>
      </c>
      <c r="B93" s="9" t="s">
        <v>577</v>
      </c>
      <c r="C93" s="9" t="s">
        <v>581</v>
      </c>
      <c r="D93" s="9" t="s">
        <v>584</v>
      </c>
      <c r="E93" s="9"/>
      <c r="F93" s="9"/>
      <c r="G93" s="9" t="s">
        <v>32</v>
      </c>
      <c r="H93" s="9" t="s">
        <v>277</v>
      </c>
      <c r="I93" s="9" t="s">
        <v>165</v>
      </c>
      <c r="J93" s="9" t="s">
        <v>277</v>
      </c>
      <c r="K93" s="9" t="s">
        <v>165</v>
      </c>
      <c r="L93" s="2" t="str">
        <f t="shared" si="1"/>
        <v>('FAQ_CAT','MANUAL','사용문의',NULL,NULL,'Y','SYSTEM',NOW(),'SYSTEM',NOW()),</v>
      </c>
      <c r="M93" s="10"/>
    </row>
    <row r="94" spans="1:13" x14ac:dyDescent="0.35">
      <c r="A94" s="51">
        <v>27</v>
      </c>
      <c r="B94" s="9" t="s">
        <v>577</v>
      </c>
      <c r="C94" s="9" t="s">
        <v>576</v>
      </c>
      <c r="D94" s="9" t="s">
        <v>585</v>
      </c>
      <c r="E94" s="9"/>
      <c r="F94" s="9"/>
      <c r="G94" s="9" t="s">
        <v>32</v>
      </c>
      <c r="H94" s="9" t="s">
        <v>277</v>
      </c>
      <c r="I94" s="9" t="s">
        <v>165</v>
      </c>
      <c r="J94" s="9" t="s">
        <v>277</v>
      </c>
      <c r="K94" s="9" t="s">
        <v>165</v>
      </c>
      <c r="L94" s="2" t="str">
        <f t="shared" si="1"/>
        <v>('FAQ_CAT','PROJECT','프로젝트',NULL,NULL,'Y','SYSTEM',NOW(),'SYSTEM',NOW()),</v>
      </c>
      <c r="M94" s="10"/>
    </row>
    <row r="95" spans="1:13" x14ac:dyDescent="0.35">
      <c r="A95" s="51">
        <v>28</v>
      </c>
      <c r="B95" s="9" t="s">
        <v>577</v>
      </c>
      <c r="C95" s="9" t="s">
        <v>555</v>
      </c>
      <c r="D95" s="9" t="s">
        <v>556</v>
      </c>
      <c r="E95" s="9"/>
      <c r="F95" s="9"/>
      <c r="G95" s="9" t="s">
        <v>32</v>
      </c>
      <c r="H95" s="9" t="s">
        <v>277</v>
      </c>
      <c r="I95" s="9" t="s">
        <v>165</v>
      </c>
      <c r="J95" s="9" t="s">
        <v>277</v>
      </c>
      <c r="K95" s="9" t="s">
        <v>165</v>
      </c>
      <c r="L95" s="2" t="str">
        <f t="shared" si="1"/>
        <v>('FAQ_CAT','SYSTEM','시스템',NULL,NULL,'Y','SYSTEM',NOW(),'SYSTEM',NOW()),</v>
      </c>
      <c r="M95" s="10"/>
    </row>
    <row r="96" spans="1:13" s="41" customFormat="1" ht="17.399999999999999" x14ac:dyDescent="0.35">
      <c r="A96" s="51">
        <v>29</v>
      </c>
      <c r="B96" s="37" t="s">
        <v>58</v>
      </c>
      <c r="C96" s="9" t="s">
        <v>699</v>
      </c>
      <c r="D96" s="9" t="s">
        <v>702</v>
      </c>
      <c r="E96" s="9" t="s">
        <v>703</v>
      </c>
      <c r="F96" s="9"/>
      <c r="G96" s="9" t="s">
        <v>32</v>
      </c>
      <c r="H96" s="9" t="s">
        <v>277</v>
      </c>
      <c r="I96" s="9" t="s">
        <v>165</v>
      </c>
      <c r="J96" s="9" t="s">
        <v>277</v>
      </c>
      <c r="K96" s="9" t="s">
        <v>165</v>
      </c>
      <c r="L96" s="2" t="str">
        <f t="shared" si="1"/>
        <v>('GROUP_ID','FILE','대용량 파일 설정','배치에서 사용',NULL,'Y','SYSTEM',NOW(),'SYSTEM',NOW()),</v>
      </c>
      <c r="M96" s="10"/>
    </row>
    <row r="97" spans="1:13" s="41" customFormat="1" x14ac:dyDescent="0.35">
      <c r="A97" s="51">
        <v>30</v>
      </c>
      <c r="B97" s="9" t="s">
        <v>699</v>
      </c>
      <c r="C97" s="9" t="s">
        <v>700</v>
      </c>
      <c r="D97" s="2">
        <v>180</v>
      </c>
      <c r="E97" s="18" t="s">
        <v>694</v>
      </c>
      <c r="F97" s="9"/>
      <c r="G97" s="9" t="s">
        <v>32</v>
      </c>
      <c r="H97" s="9" t="s">
        <v>277</v>
      </c>
      <c r="I97" s="9" t="s">
        <v>165</v>
      </c>
      <c r="J97" s="9" t="s">
        <v>277</v>
      </c>
      <c r="K97" s="9" t="s">
        <v>165</v>
      </c>
      <c r="L97" s="2" t="str">
        <f t="shared" si="1"/>
        <v>('FILE','PD','180','대용량 파일 유지 기간 / 단위 일(INTERVAL)',NULL,'Y','SYSTEM',NOW(),'SYSTEM',NOW()),</v>
      </c>
      <c r="M97" s="10"/>
    </row>
    <row r="98" spans="1:13" s="41" customFormat="1" x14ac:dyDescent="0.35">
      <c r="A98" s="51">
        <v>31</v>
      </c>
      <c r="B98" s="9" t="s">
        <v>699</v>
      </c>
      <c r="C98" s="9" t="s">
        <v>701</v>
      </c>
      <c r="D98" s="2">
        <v>10485760</v>
      </c>
      <c r="E98" s="18" t="s">
        <v>693</v>
      </c>
      <c r="F98" s="9"/>
      <c r="G98" s="9" t="s">
        <v>32</v>
      </c>
      <c r="H98" s="9" t="s">
        <v>277</v>
      </c>
      <c r="I98" s="9" t="s">
        <v>165</v>
      </c>
      <c r="J98" s="9" t="s">
        <v>277</v>
      </c>
      <c r="K98" s="9" t="s">
        <v>165</v>
      </c>
      <c r="L98" s="2" t="str">
        <f t="shared" si="1"/>
        <v>('FILE','LIMIT','10485760','대용량 파일 사이즈 / 단위 byte',NULL,'Y','SYSTEM',NOW(),'SYSTEM',NOW()),</v>
      </c>
      <c r="M98" s="10"/>
    </row>
    <row r="99" spans="1:13" ht="17.399999999999999" x14ac:dyDescent="0.35">
      <c r="A99" s="51">
        <v>32</v>
      </c>
      <c r="B99" s="37" t="s">
        <v>58</v>
      </c>
      <c r="C99" s="9" t="s">
        <v>586</v>
      </c>
      <c r="D99" s="9" t="s">
        <v>587</v>
      </c>
      <c r="E99" s="9"/>
      <c r="F99" s="9"/>
      <c r="G99" s="9" t="s">
        <v>32</v>
      </c>
      <c r="H99" s="9" t="s">
        <v>277</v>
      </c>
      <c r="I99" s="9" t="s">
        <v>165</v>
      </c>
      <c r="J99" s="9" t="s">
        <v>277</v>
      </c>
      <c r="K99" s="9" t="s">
        <v>165</v>
      </c>
      <c r="L99" s="2" t="str">
        <f t="shared" si="1"/>
        <v>('GROUP_ID','IMPORTANT_YN','중요 여부',NULL,NULL,'Y','SYSTEM',NOW(),'SYSTEM',NOW()),</v>
      </c>
      <c r="M99" s="10"/>
    </row>
    <row r="100" spans="1:13" x14ac:dyDescent="0.35">
      <c r="A100" s="51">
        <v>33</v>
      </c>
      <c r="B100" s="9" t="s">
        <v>586</v>
      </c>
      <c r="C100" s="9" t="s">
        <v>569</v>
      </c>
      <c r="D100" s="9" t="s">
        <v>588</v>
      </c>
      <c r="E100" s="9"/>
      <c r="F100" s="9"/>
      <c r="G100" s="9" t="s">
        <v>32</v>
      </c>
      <c r="H100" s="9" t="s">
        <v>277</v>
      </c>
      <c r="I100" s="9" t="s">
        <v>165</v>
      </c>
      <c r="J100" s="9" t="s">
        <v>277</v>
      </c>
      <c r="K100" s="9" t="s">
        <v>165</v>
      </c>
      <c r="L100" s="2" t="str">
        <f t="shared" si="1"/>
        <v>('IMPORTANT_YN','N','일반',NULL,NULL,'Y','SYSTEM',NOW(),'SYSTEM',NOW()),</v>
      </c>
      <c r="M100" s="10"/>
    </row>
    <row r="101" spans="1:13" x14ac:dyDescent="0.35">
      <c r="A101" s="51">
        <v>34</v>
      </c>
      <c r="B101" s="9" t="s">
        <v>586</v>
      </c>
      <c r="C101" s="9" t="s">
        <v>568</v>
      </c>
      <c r="D101" s="9" t="s">
        <v>589</v>
      </c>
      <c r="E101" s="9"/>
      <c r="F101" s="9"/>
      <c r="G101" s="9" t="s">
        <v>32</v>
      </c>
      <c r="H101" s="9" t="s">
        <v>277</v>
      </c>
      <c r="I101" s="9" t="s">
        <v>165</v>
      </c>
      <c r="J101" s="9" t="s">
        <v>277</v>
      </c>
      <c r="K101" s="9" t="s">
        <v>165</v>
      </c>
      <c r="L101" s="2" t="str">
        <f t="shared" si="1"/>
        <v>('IMPORTANT_YN','Y','중요',NULL,NULL,'Y','SYSTEM',NOW(),'SYSTEM',NOW()),</v>
      </c>
      <c r="M101" s="10"/>
    </row>
    <row r="102" spans="1:13" s="41" customFormat="1" ht="17.399999999999999" x14ac:dyDescent="0.35">
      <c r="A102" s="51">
        <v>35</v>
      </c>
      <c r="B102" s="37" t="s">
        <v>58</v>
      </c>
      <c r="C102" s="9" t="s">
        <v>704</v>
      </c>
      <c r="D102" s="9" t="s">
        <v>705</v>
      </c>
      <c r="E102" s="9"/>
      <c r="F102" s="9"/>
      <c r="G102" s="9" t="s">
        <v>32</v>
      </c>
      <c r="H102" s="9" t="s">
        <v>277</v>
      </c>
      <c r="I102" s="9" t="s">
        <v>165</v>
      </c>
      <c r="J102" s="9" t="s">
        <v>277</v>
      </c>
      <c r="K102" s="9" t="s">
        <v>165</v>
      </c>
      <c r="L102" s="2" t="str">
        <f t="shared" si="1"/>
        <v>('GROUP_ID','LANG','언어',NULL,NULL,'Y','SYSTEM',NOW(),'SYSTEM',NOW()),</v>
      </c>
      <c r="M102" s="10"/>
    </row>
    <row r="103" spans="1:13" s="41" customFormat="1" x14ac:dyDescent="0.35">
      <c r="A103" s="51">
        <v>36</v>
      </c>
      <c r="B103" s="9" t="s">
        <v>704</v>
      </c>
      <c r="C103" s="9" t="s">
        <v>706</v>
      </c>
      <c r="D103" s="9" t="s">
        <v>710</v>
      </c>
      <c r="E103" s="9"/>
      <c r="F103" s="9"/>
      <c r="G103" s="9" t="s">
        <v>32</v>
      </c>
      <c r="H103" s="9" t="s">
        <v>277</v>
      </c>
      <c r="I103" s="9" t="s">
        <v>165</v>
      </c>
      <c r="J103" s="9" t="s">
        <v>277</v>
      </c>
      <c r="K103" s="9" t="s">
        <v>165</v>
      </c>
      <c r="L103" s="2" t="str">
        <f t="shared" si="1"/>
        <v>('LANG','chn','중국어',NULL,NULL,'Y','SYSTEM',NOW(),'SYSTEM',NOW()),</v>
      </c>
      <c r="M103" s="10"/>
    </row>
    <row r="104" spans="1:13" s="41" customFormat="1" x14ac:dyDescent="0.35">
      <c r="A104" s="51">
        <v>37</v>
      </c>
      <c r="B104" s="9" t="s">
        <v>704</v>
      </c>
      <c r="C104" s="9" t="s">
        <v>707</v>
      </c>
      <c r="D104" s="9" t="s">
        <v>711</v>
      </c>
      <c r="E104" s="9"/>
      <c r="F104" s="9"/>
      <c r="G104" s="9" t="s">
        <v>32</v>
      </c>
      <c r="H104" s="9" t="s">
        <v>277</v>
      </c>
      <c r="I104" s="9" t="s">
        <v>165</v>
      </c>
      <c r="J104" s="9" t="s">
        <v>277</v>
      </c>
      <c r="K104" s="9" t="s">
        <v>165</v>
      </c>
      <c r="L104" s="2" t="str">
        <f t="shared" si="1"/>
        <v>('LANG','eng','영어',NULL,NULL,'Y','SYSTEM',NOW(),'SYSTEM',NOW()),</v>
      </c>
      <c r="M104" s="10"/>
    </row>
    <row r="105" spans="1:13" s="41" customFormat="1" x14ac:dyDescent="0.35">
      <c r="A105" s="51">
        <v>38</v>
      </c>
      <c r="B105" s="9" t="s">
        <v>704</v>
      </c>
      <c r="C105" s="9" t="s">
        <v>708</v>
      </c>
      <c r="D105" s="9" t="s">
        <v>712</v>
      </c>
      <c r="E105" s="9"/>
      <c r="F105" s="9"/>
      <c r="G105" s="9" t="s">
        <v>32</v>
      </c>
      <c r="H105" s="9" t="s">
        <v>277</v>
      </c>
      <c r="I105" s="9" t="s">
        <v>165</v>
      </c>
      <c r="J105" s="9" t="s">
        <v>277</v>
      </c>
      <c r="K105" s="9" t="s">
        <v>165</v>
      </c>
      <c r="L105" s="2" t="str">
        <f t="shared" si="1"/>
        <v>('LANG','jpn','일본어',NULL,NULL,'Y','SYSTEM',NOW(),'SYSTEM',NOW()),</v>
      </c>
      <c r="M105" s="10"/>
    </row>
    <row r="106" spans="1:13" s="41" customFormat="1" x14ac:dyDescent="0.35">
      <c r="A106" s="51">
        <v>39</v>
      </c>
      <c r="B106" s="9" t="s">
        <v>704</v>
      </c>
      <c r="C106" s="9" t="s">
        <v>709</v>
      </c>
      <c r="D106" s="9" t="s">
        <v>713</v>
      </c>
      <c r="E106" s="9"/>
      <c r="F106" s="9"/>
      <c r="G106" s="9" t="s">
        <v>32</v>
      </c>
      <c r="H106" s="9" t="s">
        <v>277</v>
      </c>
      <c r="I106" s="9" t="s">
        <v>165</v>
      </c>
      <c r="J106" s="9" t="s">
        <v>277</v>
      </c>
      <c r="K106" s="9" t="s">
        <v>165</v>
      </c>
      <c r="L106" s="2" t="str">
        <f t="shared" si="1"/>
        <v>('LANG','kor','한국어',NULL,NULL,'Y','SYSTEM',NOW(),'SYSTEM',NOW()),</v>
      </c>
      <c r="M106" s="10"/>
    </row>
    <row r="107" spans="1:13" ht="17.399999999999999" x14ac:dyDescent="0.35">
      <c r="A107" s="51">
        <v>40</v>
      </c>
      <c r="B107" s="37" t="s">
        <v>58</v>
      </c>
      <c r="C107" s="9" t="s">
        <v>590</v>
      </c>
      <c r="D107" s="9" t="s">
        <v>591</v>
      </c>
      <c r="E107" s="9"/>
      <c r="F107" s="9"/>
      <c r="G107" s="9" t="s">
        <v>32</v>
      </c>
      <c r="H107" s="9" t="s">
        <v>277</v>
      </c>
      <c r="I107" s="9" t="s">
        <v>165</v>
      </c>
      <c r="J107" s="9" t="s">
        <v>277</v>
      </c>
      <c r="K107" s="9" t="s">
        <v>165</v>
      </c>
      <c r="L107" s="2" t="str">
        <f t="shared" si="1"/>
        <v>('GROUP_ID','LOGIN_MESSAGE','로그인 실패 메시지',NULL,NULL,'Y','SYSTEM',NOW(),'SYSTEM',NOW()),</v>
      </c>
      <c r="M107" s="10"/>
    </row>
    <row r="108" spans="1:13" x14ac:dyDescent="0.35">
      <c r="A108" s="51">
        <v>41</v>
      </c>
      <c r="B108" s="9" t="s">
        <v>905</v>
      </c>
      <c r="C108" s="9" t="s">
        <v>906</v>
      </c>
      <c r="D108" s="9" t="s">
        <v>907</v>
      </c>
      <c r="E108" s="9" t="s">
        <v>908</v>
      </c>
      <c r="F108" s="9"/>
      <c r="G108" s="9" t="s">
        <v>32</v>
      </c>
      <c r="H108" s="9" t="s">
        <v>277</v>
      </c>
      <c r="I108" s="9" t="s">
        <v>165</v>
      </c>
      <c r="J108" s="9" t="s">
        <v>277</v>
      </c>
      <c r="K108" s="9" t="s">
        <v>165</v>
      </c>
      <c r="L108" s="2" t="str">
        <f t="shared" si="1"/>
        <v>('LOGIN_MESSAGE','ACCOUNT_DISABLE','계정 미사용','사용자 계정으로 로그인 할 수 없습니다.',NULL,'Y','SYSTEM',NOW(),'SYSTEM',NOW()),</v>
      </c>
      <c r="M108" s="10"/>
    </row>
    <row r="109" spans="1:13" x14ac:dyDescent="0.35">
      <c r="A109" s="51">
        <v>42</v>
      </c>
      <c r="B109" s="9" t="s">
        <v>905</v>
      </c>
      <c r="C109" s="9" t="s">
        <v>909</v>
      </c>
      <c r="D109" s="9" t="s">
        <v>910</v>
      </c>
      <c r="E109" s="9" t="s">
        <v>911</v>
      </c>
      <c r="F109" s="9"/>
      <c r="G109" s="9" t="s">
        <v>32</v>
      </c>
      <c r="H109" s="9" t="s">
        <v>277</v>
      </c>
      <c r="I109" s="9" t="s">
        <v>165</v>
      </c>
      <c r="J109" s="9" t="s">
        <v>277</v>
      </c>
      <c r="K109" s="9" t="s">
        <v>165</v>
      </c>
      <c r="L109" s="2" t="str">
        <f t="shared" si="1"/>
        <v>('LOGIN_MESSAGE','ACCOUNT_EXPIRE','계정 만료','사용자 계정이 만료되었습니다.',NULL,'Y','SYSTEM',NOW(),'SYSTEM',NOW()),</v>
      </c>
      <c r="M109" s="10"/>
    </row>
    <row r="110" spans="1:13" x14ac:dyDescent="0.35">
      <c r="A110" s="51">
        <v>43</v>
      </c>
      <c r="B110" s="9" t="s">
        <v>905</v>
      </c>
      <c r="C110" s="9" t="s">
        <v>912</v>
      </c>
      <c r="D110" s="9" t="s">
        <v>913</v>
      </c>
      <c r="E110" s="9" t="s">
        <v>914</v>
      </c>
      <c r="F110" s="9"/>
      <c r="G110" s="9" t="s">
        <v>32</v>
      </c>
      <c r="H110" s="9" t="s">
        <v>277</v>
      </c>
      <c r="I110" s="9" t="s">
        <v>165</v>
      </c>
      <c r="J110" s="9" t="s">
        <v>277</v>
      </c>
      <c r="K110" s="9" t="s">
        <v>165</v>
      </c>
      <c r="L110" s="2" t="str">
        <f t="shared" si="1"/>
        <v>('LOGIN_MESSAGE','ACCOUNT_LOCK','계정 잠김','사용자 계정이 잠겨있습니다.',NULL,'Y','SYSTEM',NOW(),'SYSTEM',NOW()),</v>
      </c>
      <c r="M110" s="10"/>
    </row>
    <row r="111" spans="1:13" x14ac:dyDescent="0.35">
      <c r="A111" s="51">
        <v>44</v>
      </c>
      <c r="B111" s="9" t="s">
        <v>905</v>
      </c>
      <c r="C111" s="9" t="s">
        <v>915</v>
      </c>
      <c r="D111" s="9" t="s">
        <v>916</v>
      </c>
      <c r="E111" s="9" t="s">
        <v>917</v>
      </c>
      <c r="F111" s="9"/>
      <c r="G111" s="9" t="s">
        <v>32</v>
      </c>
      <c r="H111" s="9" t="s">
        <v>277</v>
      </c>
      <c r="I111" s="9" t="s">
        <v>165</v>
      </c>
      <c r="J111" s="9" t="s">
        <v>277</v>
      </c>
      <c r="K111" s="9" t="s">
        <v>165</v>
      </c>
      <c r="L111" s="2" t="str">
        <f t="shared" si="1"/>
        <v>('LOGIN_MESSAGE','AUTH_FAIL','계정 권한 없음','사용자 계정의 권한이 없습니다.',NULL,'Y','SYSTEM',NOW(),'SYSTEM',NOW()),</v>
      </c>
      <c r="M111" s="10"/>
    </row>
    <row r="112" spans="1:13" x14ac:dyDescent="0.35">
      <c r="A112" s="51">
        <v>45</v>
      </c>
      <c r="B112" s="9" t="s">
        <v>905</v>
      </c>
      <c r="C112" s="9" t="s">
        <v>918</v>
      </c>
      <c r="D112" s="9" t="s">
        <v>919</v>
      </c>
      <c r="E112" s="9" t="s">
        <v>920</v>
      </c>
      <c r="F112" s="9"/>
      <c r="G112" s="9" t="s">
        <v>32</v>
      </c>
      <c r="H112" s="9" t="s">
        <v>277</v>
      </c>
      <c r="I112" s="9" t="s">
        <v>165</v>
      </c>
      <c r="J112" s="9" t="s">
        <v>277</v>
      </c>
      <c r="K112" s="9" t="s">
        <v>165</v>
      </c>
      <c r="L112" s="2" t="str">
        <f t="shared" si="1"/>
        <v>('LOGIN_MESSAGE','DB_CONNECT_FAIL','UDB 연결 실패','UDB 인증 서버와 연결이 원활하지 않습니다.',NULL,'Y','SYSTEM',NOW(),'SYSTEM',NOW()),</v>
      </c>
      <c r="M112" s="10"/>
    </row>
    <row r="113" spans="1:13" x14ac:dyDescent="0.35">
      <c r="A113" s="51">
        <v>46</v>
      </c>
      <c r="B113" s="9" t="s">
        <v>905</v>
      </c>
      <c r="C113" s="9" t="s">
        <v>921</v>
      </c>
      <c r="D113" s="9" t="s">
        <v>922</v>
      </c>
      <c r="E113" s="9" t="s">
        <v>923</v>
      </c>
      <c r="F113" s="9"/>
      <c r="G113" s="9" t="s">
        <v>32</v>
      </c>
      <c r="H113" s="9" t="s">
        <v>277</v>
      </c>
      <c r="I113" s="9" t="s">
        <v>165</v>
      </c>
      <c r="J113" s="9" t="s">
        <v>277</v>
      </c>
      <c r="K113" s="9" t="s">
        <v>165</v>
      </c>
      <c r="L113" s="2" t="str">
        <f t="shared" si="1"/>
        <v>('LOGIN_MESSAGE','DB_LOGIN_FAIL','UDB 인증 실패','UDB 인증을 실패하였습니다.',NULL,'Y','SYSTEM',NOW(),'SYSTEM',NOW()),</v>
      </c>
      <c r="M113" s="10"/>
    </row>
    <row r="114" spans="1:13" x14ac:dyDescent="0.35">
      <c r="A114" s="51">
        <v>47</v>
      </c>
      <c r="B114" s="9" t="s">
        <v>905</v>
      </c>
      <c r="C114" s="9" t="s">
        <v>924</v>
      </c>
      <c r="D114" s="9" t="s">
        <v>925</v>
      </c>
      <c r="E114" s="9" t="s">
        <v>926</v>
      </c>
      <c r="F114" s="9"/>
      <c r="G114" s="9" t="s">
        <v>32</v>
      </c>
      <c r="H114" s="9" t="s">
        <v>277</v>
      </c>
      <c r="I114" s="9" t="s">
        <v>165</v>
      </c>
      <c r="J114" s="9" t="s">
        <v>277</v>
      </c>
      <c r="K114" s="9" t="s">
        <v>165</v>
      </c>
      <c r="L114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14" s="10"/>
    </row>
    <row r="115" spans="1:13" x14ac:dyDescent="0.35">
      <c r="A115" s="51">
        <v>48</v>
      </c>
      <c r="B115" s="9" t="s">
        <v>905</v>
      </c>
      <c r="C115" s="9" t="s">
        <v>927</v>
      </c>
      <c r="D115" s="9" t="s">
        <v>928</v>
      </c>
      <c r="E115" s="9" t="s">
        <v>929</v>
      </c>
      <c r="F115" s="9"/>
      <c r="G115" s="9" t="s">
        <v>32</v>
      </c>
      <c r="H115" s="9" t="s">
        <v>277</v>
      </c>
      <c r="I115" s="9" t="s">
        <v>165</v>
      </c>
      <c r="J115" s="9" t="s">
        <v>277</v>
      </c>
      <c r="K115" s="9" t="s">
        <v>165</v>
      </c>
      <c r="L115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15" s="10"/>
    </row>
    <row r="116" spans="1:13" x14ac:dyDescent="0.35">
      <c r="A116" s="51">
        <v>49</v>
      </c>
      <c r="B116" s="9" t="s">
        <v>905</v>
      </c>
      <c r="C116" s="9" t="s">
        <v>930</v>
      </c>
      <c r="D116" s="9" t="s">
        <v>931</v>
      </c>
      <c r="E116" s="9" t="s">
        <v>932</v>
      </c>
      <c r="F116" s="9"/>
      <c r="G116" s="9" t="s">
        <v>32</v>
      </c>
      <c r="H116" s="9" t="s">
        <v>277</v>
      </c>
      <c r="I116" s="9" t="s">
        <v>165</v>
      </c>
      <c r="J116" s="9" t="s">
        <v>277</v>
      </c>
      <c r="K116" s="9" t="s">
        <v>165</v>
      </c>
      <c r="L116" s="2" t="str">
        <f t="shared" si="1"/>
        <v>('LOGIN_MESSAGE','DB_LOGIN_NOT_MATCH','사용자 및 비밀번호 불일치','사용자 및 비밀번호가 일치하지 않습니다.',NULL,'Y','SYSTEM',NOW(),'SYSTEM',NOW()),</v>
      </c>
      <c r="M116" s="10"/>
    </row>
    <row r="117" spans="1:13" x14ac:dyDescent="0.35">
      <c r="A117" s="51">
        <v>50</v>
      </c>
      <c r="B117" s="9" t="s">
        <v>905</v>
      </c>
      <c r="C117" s="9" t="s">
        <v>933</v>
      </c>
      <c r="D117" s="9" t="s">
        <v>934</v>
      </c>
      <c r="E117" s="9" t="s">
        <v>935</v>
      </c>
      <c r="F117" s="9"/>
      <c r="G117" s="9" t="s">
        <v>32</v>
      </c>
      <c r="H117" s="9" t="s">
        <v>277</v>
      </c>
      <c r="I117" s="9" t="s">
        <v>165</v>
      </c>
      <c r="J117" s="9" t="s">
        <v>277</v>
      </c>
      <c r="K117" s="9" t="s">
        <v>165</v>
      </c>
      <c r="L117" s="2" t="str">
        <f t="shared" si="1"/>
        <v>('LOGIN_MESSAGE','LOGIN_FAIL','기본 실패 메시지','로그인을 하지 못하였습니다.',NULL,'Y','SYSTEM',NOW(),'SYSTEM',NOW()),</v>
      </c>
      <c r="M117" s="10"/>
    </row>
    <row r="118" spans="1:13" s="41" customFormat="1" x14ac:dyDescent="0.35">
      <c r="A118" s="51">
        <v>51</v>
      </c>
      <c r="B118" s="12" t="s">
        <v>905</v>
      </c>
      <c r="C118" s="9" t="s">
        <v>936</v>
      </c>
      <c r="D118" s="9" t="s">
        <v>937</v>
      </c>
      <c r="E118" s="9" t="s">
        <v>938</v>
      </c>
      <c r="F118" s="9"/>
      <c r="G118" s="9" t="s">
        <v>32</v>
      </c>
      <c r="H118" s="9" t="s">
        <v>277</v>
      </c>
      <c r="I118" s="9" t="s">
        <v>165</v>
      </c>
      <c r="J118" s="9" t="s">
        <v>277</v>
      </c>
      <c r="K118" s="9" t="s">
        <v>165</v>
      </c>
      <c r="L118" s="2" t="str">
        <f t="shared" si="1"/>
        <v>('LOGIN_MESSAGE','SSO_CONNECT_FAIL','SSO 연결 실패','SSO 인증 서버와 연결이 원활하지 않습니다.',NULL,'Y','SYSTEM',NOW(),'SYSTEM',NOW()),</v>
      </c>
      <c r="M118" s="10"/>
    </row>
    <row r="119" spans="1:13" s="41" customFormat="1" x14ac:dyDescent="0.35">
      <c r="A119" s="51">
        <v>52</v>
      </c>
      <c r="B119" s="12" t="s">
        <v>905</v>
      </c>
      <c r="C119" s="9" t="s">
        <v>939</v>
      </c>
      <c r="D119" s="9" t="s">
        <v>940</v>
      </c>
      <c r="E119" s="9" t="s">
        <v>941</v>
      </c>
      <c r="F119" s="9"/>
      <c r="G119" s="9" t="s">
        <v>32</v>
      </c>
      <c r="H119" s="9" t="s">
        <v>277</v>
      </c>
      <c r="I119" s="9" t="s">
        <v>165</v>
      </c>
      <c r="J119" s="9" t="s">
        <v>277</v>
      </c>
      <c r="K119" s="9" t="s">
        <v>165</v>
      </c>
      <c r="L119" s="2" t="str">
        <f t="shared" si="1"/>
        <v>('LOGIN_MESSAGE','SSO_LOGIN_FAIL','SSO 인증 실패','SSO 인증을 실패하였습니다.',NULL,'Y','SYSTEM',NOW(),'SYSTEM',NOW()),</v>
      </c>
      <c r="M119" s="10"/>
    </row>
    <row r="120" spans="1:13" s="41" customFormat="1" x14ac:dyDescent="0.35">
      <c r="A120" s="51">
        <v>53</v>
      </c>
      <c r="B120" s="12" t="s">
        <v>905</v>
      </c>
      <c r="C120" s="9" t="s">
        <v>942</v>
      </c>
      <c r="D120" s="9" t="s">
        <v>943</v>
      </c>
      <c r="E120" s="9" t="s">
        <v>944</v>
      </c>
      <c r="F120" s="9"/>
      <c r="G120" s="9" t="s">
        <v>32</v>
      </c>
      <c r="H120" s="9" t="s">
        <v>277</v>
      </c>
      <c r="I120" s="9" t="s">
        <v>165</v>
      </c>
      <c r="J120" s="9" t="s">
        <v>277</v>
      </c>
      <c r="K120" s="9" t="s">
        <v>165</v>
      </c>
      <c r="L120" s="2" t="str">
        <f t="shared" si="1"/>
        <v>('LOGIN_MESSAGE','USER_NOT_FOUND','사용자 조회 불가','사용자 정보를 조회하지 못하였습니다.',NULL,'Y','SYSTEM',NOW(),'SYSTEM',NOW()),</v>
      </c>
      <c r="M120" s="10"/>
    </row>
    <row r="121" spans="1:13" ht="17.399999999999999" x14ac:dyDescent="0.35">
      <c r="A121" s="51">
        <v>54</v>
      </c>
      <c r="B121" s="37" t="s">
        <v>58</v>
      </c>
      <c r="C121" s="9" t="s">
        <v>592</v>
      </c>
      <c r="D121" s="9" t="s">
        <v>593</v>
      </c>
      <c r="E121" s="9"/>
      <c r="F121" s="9"/>
      <c r="G121" s="9" t="s">
        <v>32</v>
      </c>
      <c r="H121" s="9" t="s">
        <v>277</v>
      </c>
      <c r="I121" s="9" t="s">
        <v>165</v>
      </c>
      <c r="J121" s="9" t="s">
        <v>277</v>
      </c>
      <c r="K121" s="9" t="s">
        <v>165</v>
      </c>
      <c r="L121" s="2" t="str">
        <f t="shared" si="1"/>
        <v>('GROUP_ID','MENU_SE','메뉴 구분',NULL,NULL,'Y','SYSTEM',NOW(),'SYSTEM',NOW()),</v>
      </c>
      <c r="M121" s="10"/>
    </row>
    <row r="122" spans="1:13" x14ac:dyDescent="0.35">
      <c r="A122" s="51">
        <v>55</v>
      </c>
      <c r="B122" s="9" t="s">
        <v>592</v>
      </c>
      <c r="C122" s="9" t="s">
        <v>595</v>
      </c>
      <c r="D122" s="9" t="s">
        <v>596</v>
      </c>
      <c r="E122" s="9"/>
      <c r="F122" s="9"/>
      <c r="G122" s="9" t="s">
        <v>32</v>
      </c>
      <c r="H122" s="9" t="s">
        <v>277</v>
      </c>
      <c r="I122" s="9" t="s">
        <v>165</v>
      </c>
      <c r="J122" s="9" t="s">
        <v>277</v>
      </c>
      <c r="K122" s="9" t="s">
        <v>165</v>
      </c>
      <c r="L122" s="2" t="str">
        <f t="shared" si="1"/>
        <v>('MENU_SE','F','기능',NULL,NULL,'Y','SYSTEM',NOW(),'SYSTEM',NOW()),</v>
      </c>
      <c r="M122" s="10"/>
    </row>
    <row r="123" spans="1:13" x14ac:dyDescent="0.35">
      <c r="A123" s="51">
        <v>56</v>
      </c>
      <c r="B123" s="9" t="s">
        <v>592</v>
      </c>
      <c r="C123" s="9" t="s">
        <v>594</v>
      </c>
      <c r="D123" s="9" t="s">
        <v>593</v>
      </c>
      <c r="E123" s="9"/>
      <c r="F123" s="9"/>
      <c r="G123" s="9" t="s">
        <v>32</v>
      </c>
      <c r="H123" s="9" t="s">
        <v>277</v>
      </c>
      <c r="I123" s="9" t="s">
        <v>165</v>
      </c>
      <c r="J123" s="9" t="s">
        <v>277</v>
      </c>
      <c r="K123" s="9" t="s">
        <v>165</v>
      </c>
      <c r="L123" s="2" t="str">
        <f t="shared" si="1"/>
        <v>('MENU_SE','M','메뉴 구분',NULL,NULL,'Y','SYSTEM',NOW(),'SYSTEM',NOW()),</v>
      </c>
      <c r="M123" s="10"/>
    </row>
    <row r="124" spans="1:13" ht="17.399999999999999" x14ac:dyDescent="0.35">
      <c r="A124" s="51">
        <v>57</v>
      </c>
      <c r="B124" s="37" t="s">
        <v>58</v>
      </c>
      <c r="C124" s="9" t="s">
        <v>597</v>
      </c>
      <c r="D124" s="9" t="s">
        <v>598</v>
      </c>
      <c r="E124" s="9"/>
      <c r="F124" s="9"/>
      <c r="G124" s="9" t="s">
        <v>32</v>
      </c>
      <c r="H124" s="9" t="s">
        <v>277</v>
      </c>
      <c r="I124" s="9" t="s">
        <v>165</v>
      </c>
      <c r="J124" s="9" t="s">
        <v>277</v>
      </c>
      <c r="K124" s="9" t="s">
        <v>165</v>
      </c>
      <c r="L124" s="2" t="str">
        <f t="shared" si="1"/>
        <v>('GROUP_ID','OPEN_YN','공개 여부',NULL,NULL,'Y','SYSTEM',NOW(),'SYSTEM',NOW()),</v>
      </c>
      <c r="M124" s="10"/>
    </row>
    <row r="125" spans="1:13" x14ac:dyDescent="0.35">
      <c r="A125" s="51">
        <v>58</v>
      </c>
      <c r="B125" s="9" t="s">
        <v>597</v>
      </c>
      <c r="C125" s="9" t="s">
        <v>569</v>
      </c>
      <c r="D125" s="9" t="s">
        <v>599</v>
      </c>
      <c r="E125" s="9"/>
      <c r="F125" s="9"/>
      <c r="G125" s="9" t="s">
        <v>32</v>
      </c>
      <c r="H125" s="9" t="s">
        <v>277</v>
      </c>
      <c r="I125" s="9" t="s">
        <v>165</v>
      </c>
      <c r="J125" s="9" t="s">
        <v>277</v>
      </c>
      <c r="K125" s="9" t="s">
        <v>165</v>
      </c>
      <c r="L125" s="2" t="str">
        <f t="shared" si="1"/>
        <v>('OPEN_YN','N','비공개',NULL,NULL,'Y','SYSTEM',NOW(),'SYSTEM',NOW()),</v>
      </c>
      <c r="M125" s="10"/>
    </row>
    <row r="126" spans="1:13" x14ac:dyDescent="0.35">
      <c r="A126" s="51">
        <v>59</v>
      </c>
      <c r="B126" s="9" t="s">
        <v>597</v>
      </c>
      <c r="C126" s="9" t="s">
        <v>568</v>
      </c>
      <c r="D126" s="9" t="s">
        <v>600</v>
      </c>
      <c r="E126" s="9"/>
      <c r="F126" s="9"/>
      <c r="G126" s="9" t="s">
        <v>32</v>
      </c>
      <c r="H126" s="9" t="s">
        <v>277</v>
      </c>
      <c r="I126" s="9" t="s">
        <v>165</v>
      </c>
      <c r="J126" s="9" t="s">
        <v>277</v>
      </c>
      <c r="K126" s="9" t="s">
        <v>165</v>
      </c>
      <c r="L126" s="2" t="str">
        <f t="shared" si="1"/>
        <v>('OPEN_YN','Y','공개',NULL,NULL,'Y','SYSTEM',NOW(),'SYSTEM',NOW()),</v>
      </c>
      <c r="M126" s="10"/>
    </row>
    <row r="127" spans="1:13" s="41" customFormat="1" ht="17.399999999999999" x14ac:dyDescent="0.35">
      <c r="A127" s="51">
        <v>60</v>
      </c>
      <c r="B127" s="37" t="s">
        <v>58</v>
      </c>
      <c r="C127" s="9" t="s">
        <v>714</v>
      </c>
      <c r="D127" s="9" t="s">
        <v>715</v>
      </c>
      <c r="E127" s="9" t="s">
        <v>718</v>
      </c>
      <c r="F127" s="9"/>
      <c r="G127" s="9" t="s">
        <v>32</v>
      </c>
      <c r="H127" s="9" t="s">
        <v>277</v>
      </c>
      <c r="I127" s="9" t="s">
        <v>165</v>
      </c>
      <c r="J127" s="9" t="s">
        <v>277</v>
      </c>
      <c r="K127" s="9" t="s">
        <v>165</v>
      </c>
      <c r="L127" s="2" t="str">
        <f t="shared" si="1"/>
        <v>('GROUP_ID','POPUP_YN','팝업 사용 여부','공지사항 팝업 설정',NULL,'Y','SYSTEM',NOW(),'SYSTEM',NOW()),</v>
      </c>
      <c r="M127" s="10"/>
    </row>
    <row r="128" spans="1:13" s="41" customFormat="1" x14ac:dyDescent="0.35">
      <c r="A128" s="51">
        <v>61</v>
      </c>
      <c r="B128" s="9" t="s">
        <v>714</v>
      </c>
      <c r="C128" s="9" t="s">
        <v>719</v>
      </c>
      <c r="D128" s="9" t="s">
        <v>716</v>
      </c>
      <c r="E128" s="9"/>
      <c r="F128" s="9"/>
      <c r="G128" s="9" t="s">
        <v>32</v>
      </c>
      <c r="H128" s="9" t="s">
        <v>277</v>
      </c>
      <c r="I128" s="9" t="s">
        <v>165</v>
      </c>
      <c r="J128" s="9" t="s">
        <v>277</v>
      </c>
      <c r="K128" s="9" t="s">
        <v>165</v>
      </c>
      <c r="L128" s="2" t="str">
        <f t="shared" si="1"/>
        <v>('POPUP_YN','N','팝업 미사용',NULL,NULL,'Y','SYSTEM',NOW(),'SYSTEM',NOW()),</v>
      </c>
      <c r="M128" s="10"/>
    </row>
    <row r="129" spans="1:13" s="41" customFormat="1" x14ac:dyDescent="0.35">
      <c r="A129" s="51">
        <v>62</v>
      </c>
      <c r="B129" s="9" t="s">
        <v>714</v>
      </c>
      <c r="C129" s="9" t="s">
        <v>720</v>
      </c>
      <c r="D129" s="9" t="s">
        <v>717</v>
      </c>
      <c r="E129" s="9"/>
      <c r="F129" s="9"/>
      <c r="G129" s="9" t="s">
        <v>32</v>
      </c>
      <c r="H129" s="9" t="s">
        <v>277</v>
      </c>
      <c r="I129" s="9" t="s">
        <v>165</v>
      </c>
      <c r="J129" s="9" t="s">
        <v>277</v>
      </c>
      <c r="K129" s="9" t="s">
        <v>165</v>
      </c>
      <c r="L129" s="2" t="str">
        <f t="shared" si="1"/>
        <v>('POPUP_YN','Y','팝업 사용',NULL,NULL,'Y','SYSTEM',NOW(),'SYSTEM',NOW()),</v>
      </c>
      <c r="M129" s="10"/>
    </row>
    <row r="130" spans="1:13" ht="17.399999999999999" x14ac:dyDescent="0.35">
      <c r="A130" s="51">
        <v>63</v>
      </c>
      <c r="B130" s="37" t="s">
        <v>58</v>
      </c>
      <c r="C130" s="18" t="s">
        <v>601</v>
      </c>
      <c r="D130" s="18" t="s">
        <v>602</v>
      </c>
      <c r="E130" s="18"/>
      <c r="F130" s="9"/>
      <c r="G130" s="9" t="s">
        <v>32</v>
      </c>
      <c r="H130" s="9" t="s">
        <v>277</v>
      </c>
      <c r="I130" s="9" t="s">
        <v>165</v>
      </c>
      <c r="J130" s="9" t="s">
        <v>277</v>
      </c>
      <c r="K130" s="9" t="s">
        <v>165</v>
      </c>
      <c r="L130" s="2" t="str">
        <f t="shared" si="1"/>
        <v>('GROUP_ID','QNA_CAT','QNA 카테고리',NULL,NULL,'Y','SYSTEM',NOW(),'SYSTEM',NOW()),</v>
      </c>
      <c r="M130" s="10"/>
    </row>
    <row r="131" spans="1:13" x14ac:dyDescent="0.35">
      <c r="A131" s="51">
        <v>64</v>
      </c>
      <c r="B131" s="18" t="s">
        <v>601</v>
      </c>
      <c r="C131" s="9" t="s">
        <v>579</v>
      </c>
      <c r="D131" s="9" t="s">
        <v>582</v>
      </c>
      <c r="E131" s="18"/>
      <c r="F131" s="9"/>
      <c r="G131" s="9" t="s">
        <v>32</v>
      </c>
      <c r="H131" s="9" t="s">
        <v>277</v>
      </c>
      <c r="I131" s="9" t="s">
        <v>165</v>
      </c>
      <c r="J131" s="9" t="s">
        <v>277</v>
      </c>
      <c r="K131" s="9" t="s">
        <v>165</v>
      </c>
      <c r="L131" s="2" t="str">
        <f t="shared" si="1"/>
        <v>('QNA_CAT','ETC','기타',NULL,NULL,'Y','SYSTEM',NOW(),'SYSTEM',NOW()),</v>
      </c>
      <c r="M131" s="10"/>
    </row>
    <row r="132" spans="1:13" x14ac:dyDescent="0.35">
      <c r="A132" s="51">
        <v>65</v>
      </c>
      <c r="B132" s="18" t="s">
        <v>601</v>
      </c>
      <c r="C132" s="9" t="s">
        <v>580</v>
      </c>
      <c r="D132" s="9" t="s">
        <v>583</v>
      </c>
      <c r="E132" s="18"/>
      <c r="F132" s="9"/>
      <c r="G132" s="9" t="s">
        <v>32</v>
      </c>
      <c r="H132" s="9" t="s">
        <v>277</v>
      </c>
      <c r="I132" s="9" t="s">
        <v>165</v>
      </c>
      <c r="J132" s="9" t="s">
        <v>277</v>
      </c>
      <c r="K132" s="9" t="s">
        <v>165</v>
      </c>
      <c r="L132" s="2" t="str">
        <f t="shared" si="1"/>
        <v>('QNA_CAT','LOGIN','로그인',NULL,NULL,'Y','SYSTEM',NOW(),'SYSTEM',NOW()),</v>
      </c>
      <c r="M132" s="10"/>
    </row>
    <row r="133" spans="1:13" x14ac:dyDescent="0.35">
      <c r="A133" s="51">
        <v>66</v>
      </c>
      <c r="B133" s="18" t="s">
        <v>601</v>
      </c>
      <c r="C133" s="9" t="s">
        <v>581</v>
      </c>
      <c r="D133" s="9" t="s">
        <v>584</v>
      </c>
      <c r="E133" s="18"/>
      <c r="F133" s="9"/>
      <c r="G133" s="9" t="s">
        <v>32</v>
      </c>
      <c r="H133" s="9" t="s">
        <v>277</v>
      </c>
      <c r="I133" s="9" t="s">
        <v>165</v>
      </c>
      <c r="J133" s="9" t="s">
        <v>277</v>
      </c>
      <c r="K133" s="9" t="s">
        <v>165</v>
      </c>
      <c r="L133" s="2" t="str">
        <f t="shared" ref="L133:L146" si="2">"('"&amp;B133&amp;"','"&amp;C133&amp;"','"&amp;D133&amp;"',"&amp;IF(E133="","NULL","'"&amp;E133&amp;"'")&amp;","&amp;IF(F133="","NULL",F133)&amp;",'"&amp;G133&amp;"','"&amp;H133&amp;"',"&amp;I133&amp;",'"&amp;J133&amp;"',"&amp;K133&amp;IF(A134="",");","),")</f>
        <v>('QNA_CAT','MANUAL','사용문의',NULL,NULL,'Y','SYSTEM',NOW(),'SYSTEM',NOW()),</v>
      </c>
      <c r="M133" s="10"/>
    </row>
    <row r="134" spans="1:13" x14ac:dyDescent="0.35">
      <c r="A134" s="51">
        <v>67</v>
      </c>
      <c r="B134" s="18" t="s">
        <v>601</v>
      </c>
      <c r="C134" s="9" t="s">
        <v>576</v>
      </c>
      <c r="D134" s="9" t="s">
        <v>585</v>
      </c>
      <c r="E134" s="18"/>
      <c r="F134" s="9"/>
      <c r="G134" s="9" t="s">
        <v>32</v>
      </c>
      <c r="H134" s="9" t="s">
        <v>277</v>
      </c>
      <c r="I134" s="9" t="s">
        <v>165</v>
      </c>
      <c r="J134" s="9" t="s">
        <v>277</v>
      </c>
      <c r="K134" s="9" t="s">
        <v>165</v>
      </c>
      <c r="L134" s="2" t="str">
        <f t="shared" si="2"/>
        <v>('QNA_CAT','PROJECT','프로젝트',NULL,NULL,'Y','SYSTEM',NOW(),'SYSTEM',NOW()),</v>
      </c>
      <c r="M134" s="10"/>
    </row>
    <row r="135" spans="1:13" x14ac:dyDescent="0.35">
      <c r="A135" s="51">
        <v>68</v>
      </c>
      <c r="B135" s="18" t="s">
        <v>601</v>
      </c>
      <c r="C135" s="9" t="s">
        <v>555</v>
      </c>
      <c r="D135" s="9" t="s">
        <v>556</v>
      </c>
      <c r="E135" s="18"/>
      <c r="F135" s="9"/>
      <c r="G135" s="9" t="s">
        <v>32</v>
      </c>
      <c r="H135" s="9" t="s">
        <v>277</v>
      </c>
      <c r="I135" s="9" t="s">
        <v>165</v>
      </c>
      <c r="J135" s="9" t="s">
        <v>277</v>
      </c>
      <c r="K135" s="9" t="s">
        <v>165</v>
      </c>
      <c r="L135" s="2" t="str">
        <f t="shared" si="2"/>
        <v>('QNA_CAT','SYSTEM','시스템',NULL,NULL,'Y','SYSTEM',NOW(),'SYSTEM',NOW()),</v>
      </c>
      <c r="M135" s="10"/>
    </row>
    <row r="136" spans="1:13" ht="17.399999999999999" x14ac:dyDescent="0.35">
      <c r="A136" s="51">
        <v>69</v>
      </c>
      <c r="B136" s="37" t="s">
        <v>58</v>
      </c>
      <c r="C136" s="18" t="s">
        <v>603</v>
      </c>
      <c r="D136" s="18" t="s">
        <v>604</v>
      </c>
      <c r="E136" s="18"/>
      <c r="F136" s="9"/>
      <c r="G136" s="9" t="s">
        <v>32</v>
      </c>
      <c r="H136" s="9" t="s">
        <v>277</v>
      </c>
      <c r="I136" s="9" t="s">
        <v>165</v>
      </c>
      <c r="J136" s="9" t="s">
        <v>277</v>
      </c>
      <c r="K136" s="9" t="s">
        <v>165</v>
      </c>
      <c r="L136" s="2" t="str">
        <f t="shared" si="2"/>
        <v>('GROUP_ID','QNA_STAT_CODE','QNA 답변 상태',NULL,NULL,'Y','SYSTEM',NOW(),'SYSTEM',NOW()),</v>
      </c>
      <c r="M136" s="10"/>
    </row>
    <row r="137" spans="1:13" x14ac:dyDescent="0.35">
      <c r="A137" s="51">
        <v>70</v>
      </c>
      <c r="B137" s="18" t="s">
        <v>603</v>
      </c>
      <c r="C137" s="18" t="s">
        <v>605</v>
      </c>
      <c r="D137" s="18" t="s">
        <v>609</v>
      </c>
      <c r="E137" s="18"/>
      <c r="F137" s="9"/>
      <c r="G137" s="9" t="s">
        <v>32</v>
      </c>
      <c r="H137" s="9" t="s">
        <v>277</v>
      </c>
      <c r="I137" s="9" t="s">
        <v>165</v>
      </c>
      <c r="J137" s="9" t="s">
        <v>277</v>
      </c>
      <c r="K137" s="9" t="s">
        <v>165</v>
      </c>
      <c r="L137" s="2" t="str">
        <f t="shared" si="2"/>
        <v>('QNA_STAT_CODE','ANSWERED','답변 완료',NULL,NULL,'Y','SYSTEM',NOW(),'SYSTEM',NOW()),</v>
      </c>
      <c r="M137" s="10"/>
    </row>
    <row r="138" spans="1:13" x14ac:dyDescent="0.35">
      <c r="A138" s="51">
        <v>71</v>
      </c>
      <c r="B138" s="18" t="s">
        <v>603</v>
      </c>
      <c r="C138" s="18" t="s">
        <v>606</v>
      </c>
      <c r="D138" s="18" t="s">
        <v>610</v>
      </c>
      <c r="E138" s="18"/>
      <c r="F138" s="9"/>
      <c r="G138" s="9" t="s">
        <v>32</v>
      </c>
      <c r="H138" s="9" t="s">
        <v>277</v>
      </c>
      <c r="I138" s="9" t="s">
        <v>165</v>
      </c>
      <c r="J138" s="9" t="s">
        <v>277</v>
      </c>
      <c r="K138" s="9" t="s">
        <v>165</v>
      </c>
      <c r="L138" s="2" t="str">
        <f t="shared" si="2"/>
        <v>('QNA_STAT_CODE','READED','확인중',NULL,NULL,'Y','SYSTEM',NOW(),'SYSTEM',NOW()),</v>
      </c>
      <c r="M138" s="10"/>
    </row>
    <row r="139" spans="1:13" x14ac:dyDescent="0.35">
      <c r="A139" s="51">
        <v>72</v>
      </c>
      <c r="B139" s="18" t="s">
        <v>603</v>
      </c>
      <c r="C139" s="18" t="s">
        <v>607</v>
      </c>
      <c r="D139" s="18" t="s">
        <v>608</v>
      </c>
      <c r="E139" s="18"/>
      <c r="F139" s="9"/>
      <c r="G139" s="9" t="s">
        <v>32</v>
      </c>
      <c r="H139" s="9" t="s">
        <v>277</v>
      </c>
      <c r="I139" s="9" t="s">
        <v>165</v>
      </c>
      <c r="J139" s="9" t="s">
        <v>277</v>
      </c>
      <c r="K139" s="9" t="s">
        <v>165</v>
      </c>
      <c r="L139" s="2" t="str">
        <f t="shared" si="2"/>
        <v>('QNA_STAT_CODE','UNREAD','미확인',NULL,NULL,'Y','SYSTEM',NOW(),'SYSTEM',NOW()),</v>
      </c>
      <c r="M139" s="10"/>
    </row>
    <row r="140" spans="1:13" ht="17.399999999999999" x14ac:dyDescent="0.35">
      <c r="A140" s="51">
        <v>73</v>
      </c>
      <c r="B140" s="37" t="s">
        <v>58</v>
      </c>
      <c r="C140" s="18" t="s">
        <v>611</v>
      </c>
      <c r="D140" s="18" t="s">
        <v>612</v>
      </c>
      <c r="E140" s="18"/>
      <c r="F140" s="9"/>
      <c r="G140" s="9" t="s">
        <v>32</v>
      </c>
      <c r="H140" s="9" t="s">
        <v>277</v>
      </c>
      <c r="I140" s="9" t="s">
        <v>165</v>
      </c>
      <c r="J140" s="9" t="s">
        <v>277</v>
      </c>
      <c r="K140" s="9" t="s">
        <v>165</v>
      </c>
      <c r="L140" s="2" t="str">
        <f t="shared" si="2"/>
        <v>('GROUP_ID','USER_SEARCH_CODE','사용자 검색 구분',NULL,NULL,'Y','SYSTEM',NOW(),'SYSTEM',NOW()),</v>
      </c>
      <c r="M140" s="10"/>
    </row>
    <row r="141" spans="1:13" x14ac:dyDescent="0.35">
      <c r="A141" s="51">
        <v>74</v>
      </c>
      <c r="B141" s="18" t="s">
        <v>611</v>
      </c>
      <c r="C141" s="18" t="s">
        <v>618</v>
      </c>
      <c r="D141" s="18" t="s">
        <v>622</v>
      </c>
      <c r="E141" s="18"/>
      <c r="F141" s="9"/>
      <c r="G141" s="9" t="s">
        <v>32</v>
      </c>
      <c r="H141" s="9" t="s">
        <v>277</v>
      </c>
      <c r="I141" s="9" t="s">
        <v>165</v>
      </c>
      <c r="J141" s="9" t="s">
        <v>277</v>
      </c>
      <c r="K141" s="9" t="s">
        <v>165</v>
      </c>
      <c r="L141" s="2" t="str">
        <f t="shared" si="2"/>
        <v>('USER_SEARCH_CODE','deptNm','부서명',NULL,NULL,'Y','SYSTEM',NOW(),'SYSTEM',NOW()),</v>
      </c>
      <c r="M141" s="10"/>
    </row>
    <row r="142" spans="1:13" x14ac:dyDescent="0.35">
      <c r="A142" s="51">
        <v>75</v>
      </c>
      <c r="B142" s="18" t="s">
        <v>611</v>
      </c>
      <c r="C142" s="18" t="s">
        <v>617</v>
      </c>
      <c r="D142" s="18" t="s">
        <v>621</v>
      </c>
      <c r="E142" s="18"/>
      <c r="F142" s="9"/>
      <c r="G142" s="9" t="s">
        <v>32</v>
      </c>
      <c r="H142" s="9" t="s">
        <v>277</v>
      </c>
      <c r="I142" s="9" t="s">
        <v>165</v>
      </c>
      <c r="J142" s="9" t="s">
        <v>277</v>
      </c>
      <c r="K142" s="9" t="s">
        <v>165</v>
      </c>
      <c r="L142" s="2" t="str">
        <f t="shared" si="2"/>
        <v>('USER_SEARCH_CODE','userId','사번',NULL,NULL,'Y','SYSTEM',NOW(),'SYSTEM',NOW()),</v>
      </c>
      <c r="M142" s="10"/>
    </row>
    <row r="143" spans="1:13" x14ac:dyDescent="0.35">
      <c r="A143" s="51">
        <v>76</v>
      </c>
      <c r="B143" s="18" t="s">
        <v>611</v>
      </c>
      <c r="C143" s="18" t="s">
        <v>619</v>
      </c>
      <c r="D143" s="18" t="s">
        <v>620</v>
      </c>
      <c r="E143" s="18"/>
      <c r="F143" s="9"/>
      <c r="G143" s="9" t="s">
        <v>32</v>
      </c>
      <c r="H143" s="9" t="s">
        <v>277</v>
      </c>
      <c r="I143" s="9" t="s">
        <v>165</v>
      </c>
      <c r="J143" s="9" t="s">
        <v>277</v>
      </c>
      <c r="K143" s="9" t="s">
        <v>165</v>
      </c>
      <c r="L143" s="2" t="str">
        <f t="shared" si="2"/>
        <v>('USER_SEARCH_CODE','userNm','성명',NULL,NULL,'Y','SYSTEM',NOW(),'SYSTEM',NOW()),</v>
      </c>
      <c r="M143" s="10"/>
    </row>
    <row r="144" spans="1:13" ht="17.399999999999999" x14ac:dyDescent="0.35">
      <c r="A144" s="51">
        <v>77</v>
      </c>
      <c r="B144" s="39" t="s">
        <v>58</v>
      </c>
      <c r="C144" s="18" t="s">
        <v>613</v>
      </c>
      <c r="D144" s="18" t="s">
        <v>616</v>
      </c>
      <c r="E144" s="18"/>
      <c r="F144" s="9"/>
      <c r="G144" s="9" t="s">
        <v>32</v>
      </c>
      <c r="H144" s="9" t="s">
        <v>277</v>
      </c>
      <c r="I144" s="9" t="s">
        <v>165</v>
      </c>
      <c r="J144" s="9" t="s">
        <v>277</v>
      </c>
      <c r="K144" s="9" t="s">
        <v>165</v>
      </c>
      <c r="L144" s="2" t="str">
        <f t="shared" si="2"/>
        <v>('GROUP_ID','USE_YN','사용 여부',NULL,NULL,'Y','SYSTEM',NOW(),'SYSTEM',NOW()),</v>
      </c>
      <c r="M144" s="10"/>
    </row>
    <row r="145" spans="1:13" x14ac:dyDescent="0.35">
      <c r="A145" s="51">
        <v>78</v>
      </c>
      <c r="B145" s="18" t="s">
        <v>613</v>
      </c>
      <c r="C145" s="9" t="s">
        <v>569</v>
      </c>
      <c r="D145" s="18" t="s">
        <v>615</v>
      </c>
      <c r="E145" s="18"/>
      <c r="F145" s="9"/>
      <c r="G145" s="9" t="s">
        <v>32</v>
      </c>
      <c r="H145" s="9" t="s">
        <v>277</v>
      </c>
      <c r="I145" s="9" t="s">
        <v>165</v>
      </c>
      <c r="J145" s="9" t="s">
        <v>277</v>
      </c>
      <c r="K145" s="9" t="s">
        <v>165</v>
      </c>
      <c r="L145" s="2" t="str">
        <f t="shared" si="2"/>
        <v>('USE_YN','N','미사용',NULL,NULL,'Y','SYSTEM',NOW(),'SYSTEM',NOW()),</v>
      </c>
      <c r="M145" s="10"/>
    </row>
    <row r="146" spans="1:13" x14ac:dyDescent="0.35">
      <c r="A146" s="51">
        <v>79</v>
      </c>
      <c r="B146" s="18" t="s">
        <v>613</v>
      </c>
      <c r="C146" s="9" t="s">
        <v>568</v>
      </c>
      <c r="D146" s="18" t="s">
        <v>614</v>
      </c>
      <c r="E146" s="18"/>
      <c r="F146" s="9"/>
      <c r="G146" s="9" t="s">
        <v>32</v>
      </c>
      <c r="H146" s="9" t="s">
        <v>277</v>
      </c>
      <c r="I146" s="9" t="s">
        <v>165</v>
      </c>
      <c r="J146" s="9" t="s">
        <v>277</v>
      </c>
      <c r="K146" s="9" t="s">
        <v>165</v>
      </c>
      <c r="L146" s="2" t="str">
        <f t="shared" si="2"/>
        <v>('USE_YN','Y','사용',NULL,NULL,'Y','SYSTEM',NOW(),'SYSTEM',NOW());</v>
      </c>
      <c r="M146" s="10"/>
    </row>
    <row r="147" spans="1:13" s="41" customFormat="1" x14ac:dyDescent="0.35">
      <c r="E147" s="17"/>
      <c r="F147" s="12"/>
      <c r="G147" s="12"/>
      <c r="H147" s="12"/>
      <c r="I147" s="12"/>
      <c r="J147" s="12"/>
    </row>
    <row r="148" spans="1:13" x14ac:dyDescent="0.35">
      <c r="E148" s="17"/>
      <c r="F148" s="12"/>
      <c r="G148" s="12"/>
      <c r="H148" s="12"/>
      <c r="I148" s="12"/>
      <c r="J148" s="12"/>
    </row>
    <row r="149" spans="1:13" x14ac:dyDescent="0.35">
      <c r="E149" s="17"/>
      <c r="F149" s="12"/>
      <c r="G149" s="12"/>
      <c r="H149" s="12"/>
      <c r="I149" s="12"/>
      <c r="J149" s="12"/>
    </row>
    <row r="150" spans="1:13" x14ac:dyDescent="0.35">
      <c r="A150" s="111" t="str">
        <f>VLOOKUP(C150,table!B:D,3,FALSE)</f>
        <v>공통</v>
      </c>
      <c r="B150" s="111"/>
      <c r="C150" s="112" t="s">
        <v>28</v>
      </c>
      <c r="D150" s="112"/>
      <c r="E150" s="112"/>
      <c r="F150" s="112"/>
      <c r="G150" s="112"/>
      <c r="H150" s="112"/>
      <c r="I150" s="112"/>
      <c r="J150" s="112"/>
      <c r="K150" s="111" t="s">
        <v>162</v>
      </c>
    </row>
    <row r="151" spans="1:13" x14ac:dyDescent="0.35">
      <c r="A151" s="111"/>
      <c r="B151" s="111"/>
      <c r="C151" s="112" t="str">
        <f>VLOOKUP(C150,table!B:D,2,FALSE)</f>
        <v>T_DEPT</v>
      </c>
      <c r="D151" s="112"/>
      <c r="E151" s="112"/>
      <c r="F151" s="112"/>
      <c r="G151" s="112"/>
      <c r="H151" s="112"/>
      <c r="I151" s="112"/>
      <c r="J151" s="112"/>
      <c r="K151" s="111"/>
    </row>
    <row r="152" spans="1:13" x14ac:dyDescent="0.35">
      <c r="A152" s="111" t="s">
        <v>163</v>
      </c>
      <c r="B152" s="8" t="s">
        <v>77</v>
      </c>
      <c r="C152" s="8" t="s">
        <v>75</v>
      </c>
      <c r="D152" s="8" t="s">
        <v>73</v>
      </c>
      <c r="E152" s="8" t="s">
        <v>79</v>
      </c>
      <c r="F152" s="8" t="s">
        <v>90</v>
      </c>
      <c r="G152" s="8" t="s">
        <v>61</v>
      </c>
      <c r="H152" s="8" t="s">
        <v>385</v>
      </c>
      <c r="I152" s="8" t="s">
        <v>88</v>
      </c>
      <c r="J152" s="8" t="s">
        <v>92</v>
      </c>
      <c r="K152" s="2" t="str">
        <f>"TRUNCATE TABLE "&amp;$C151&amp;";"</f>
        <v>TRUNCATE TABLE T_DEPT;</v>
      </c>
    </row>
    <row r="153" spans="1:13" x14ac:dyDescent="0.35">
      <c r="A153" s="111"/>
      <c r="B153" s="8" t="s">
        <v>78</v>
      </c>
      <c r="C153" s="8" t="s">
        <v>76</v>
      </c>
      <c r="D153" s="8" t="s">
        <v>74</v>
      </c>
      <c r="E153" s="8" t="s">
        <v>80</v>
      </c>
      <c r="F153" s="8" t="s">
        <v>91</v>
      </c>
      <c r="G153" s="8" t="s">
        <v>62</v>
      </c>
      <c r="H153" s="8" t="s">
        <v>59</v>
      </c>
      <c r="I153" s="8" t="s">
        <v>89</v>
      </c>
      <c r="J153" s="8" t="s">
        <v>93</v>
      </c>
      <c r="K153" s="2" t="str">
        <f>"INSERT INTO "&amp;C151&amp;" ("&amp;B153&amp;","&amp;C153&amp;","&amp;D153&amp;","&amp;E153&amp;","&amp;F153&amp;","&amp;G153&amp;","&amp;H153&amp;","&amp;I153&amp;","&amp;J153&amp;") VALUES"</f>
        <v>INSERT INTO T_DEPT (DEPT_CODE,DEPT_NM,HDEPT_CODE,USE_YN,MODI_SE,RGST_ID,RGST_DT,MODI_ID,MODI_DT) VALUES</v>
      </c>
    </row>
    <row r="154" spans="1:13" x14ac:dyDescent="0.35">
      <c r="A154" s="45">
        <v>1</v>
      </c>
      <c r="B154" s="9" t="s">
        <v>961</v>
      </c>
      <c r="C154" s="9" t="s">
        <v>733</v>
      </c>
      <c r="D154" s="9"/>
      <c r="E154" s="9" t="s">
        <v>32</v>
      </c>
      <c r="F154" s="9" t="s">
        <v>962</v>
      </c>
      <c r="G154" s="9" t="s">
        <v>963</v>
      </c>
      <c r="H154" s="9" t="s">
        <v>165</v>
      </c>
      <c r="I154" s="9" t="s">
        <v>277</v>
      </c>
      <c r="J154" s="9" t="s">
        <v>165</v>
      </c>
      <c r="K154" s="2" t="str">
        <f>"('"&amp;B154&amp;"','"&amp;C154&amp;"',"&amp;IF(D154="","NULL","'"&amp;D154&amp;"'")&amp;",'"&amp;E154&amp;"','"&amp;F154&amp;"','"&amp;G154&amp;"',"&amp;H154&amp;",'"&amp;I154&amp;"',"&amp;J154&amp;IF(A155="",");","),")</f>
        <v>('D0','알티데이터랩',NULL,'Y','C','SYSTEM',NOW(),'SYSTEM',NOW()),</v>
      </c>
    </row>
    <row r="155" spans="1:13" x14ac:dyDescent="0.35">
      <c r="A155" s="45">
        <v>2</v>
      </c>
      <c r="B155" s="9" t="s">
        <v>672</v>
      </c>
      <c r="C155" s="9" t="s">
        <v>964</v>
      </c>
      <c r="D155" s="9" t="s">
        <v>967</v>
      </c>
      <c r="E155" s="9" t="s">
        <v>32</v>
      </c>
      <c r="F155" s="9" t="s">
        <v>962</v>
      </c>
      <c r="G155" s="9" t="s">
        <v>963</v>
      </c>
      <c r="H155" s="9" t="s">
        <v>165</v>
      </c>
      <c r="I155" s="9" t="s">
        <v>277</v>
      </c>
      <c r="J155" s="9" t="s">
        <v>165</v>
      </c>
      <c r="K155" s="2" t="str">
        <f t="shared" ref="K155:K160" si="3">"('"&amp;B155&amp;"','"&amp;C155&amp;"',"&amp;IF(D155="","NULL","'"&amp;D155&amp;"'")&amp;",'"&amp;E155&amp;"','"&amp;F155&amp;"','"&amp;G155&amp;"',"&amp;H155&amp;",'"&amp;I155&amp;"',"&amp;J155&amp;IF(A156="",");","),")</f>
        <v>('D1','경영지원그룹','S1','Y','C','SYSTEM',NOW(),'SYSTEM',NOW()),</v>
      </c>
    </row>
    <row r="156" spans="1:13" s="41" customFormat="1" x14ac:dyDescent="0.35">
      <c r="A156" s="45">
        <v>3</v>
      </c>
      <c r="B156" s="9" t="s">
        <v>965</v>
      </c>
      <c r="C156" s="9" t="s">
        <v>966</v>
      </c>
      <c r="D156" s="9" t="s">
        <v>967</v>
      </c>
      <c r="E156" s="9" t="s">
        <v>32</v>
      </c>
      <c r="F156" s="9" t="s">
        <v>962</v>
      </c>
      <c r="G156" s="9" t="s">
        <v>963</v>
      </c>
      <c r="H156" s="9" t="s">
        <v>165</v>
      </c>
      <c r="I156" s="9" t="s">
        <v>277</v>
      </c>
      <c r="J156" s="9" t="s">
        <v>165</v>
      </c>
      <c r="K156" s="2" t="str">
        <f t="shared" si="3"/>
        <v>('D10','디자인부','S1','Y','C','SYSTEM',NOW(),'SYSTEM',NOW()),</v>
      </c>
    </row>
    <row r="157" spans="1:13" s="41" customFormat="1" x14ac:dyDescent="0.35">
      <c r="A157" s="51">
        <v>4</v>
      </c>
      <c r="B157" s="9" t="s">
        <v>673</v>
      </c>
      <c r="C157" s="9" t="s">
        <v>968</v>
      </c>
      <c r="D157" s="9" t="s">
        <v>967</v>
      </c>
      <c r="E157" s="9" t="s">
        <v>32</v>
      </c>
      <c r="F157" s="9" t="s">
        <v>962</v>
      </c>
      <c r="G157" s="9" t="s">
        <v>963</v>
      </c>
      <c r="H157" s="9" t="s">
        <v>165</v>
      </c>
      <c r="I157" s="9" t="s">
        <v>277</v>
      </c>
      <c r="J157" s="9" t="s">
        <v>165</v>
      </c>
      <c r="K157" s="2" t="str">
        <f t="shared" si="3"/>
        <v>('D2','경영지원부','S1','Y','C','SYSTEM',NOW(),'SYSTEM',NOW()),</v>
      </c>
    </row>
    <row r="158" spans="1:13" s="41" customFormat="1" x14ac:dyDescent="0.35">
      <c r="A158" s="51">
        <v>5</v>
      </c>
      <c r="B158" s="9" t="s">
        <v>674</v>
      </c>
      <c r="C158" s="9" t="s">
        <v>969</v>
      </c>
      <c r="D158" s="9" t="s">
        <v>967</v>
      </c>
      <c r="E158" s="9" t="s">
        <v>32</v>
      </c>
      <c r="F158" s="9" t="s">
        <v>962</v>
      </c>
      <c r="G158" s="9" t="s">
        <v>963</v>
      </c>
      <c r="H158" s="9" t="s">
        <v>165</v>
      </c>
      <c r="I158" s="9" t="s">
        <v>277</v>
      </c>
      <c r="J158" s="9" t="s">
        <v>165</v>
      </c>
      <c r="K158" s="2" t="str">
        <f t="shared" si="3"/>
        <v>('D3','영업부','S1','Y','C','SYSTEM',NOW(),'SYSTEM',NOW()),</v>
      </c>
    </row>
    <row r="159" spans="1:13" s="41" customFormat="1" x14ac:dyDescent="0.35">
      <c r="A159" s="51">
        <v>6</v>
      </c>
      <c r="B159" s="9" t="s">
        <v>675</v>
      </c>
      <c r="C159" s="9" t="s">
        <v>970</v>
      </c>
      <c r="D159" s="9" t="s">
        <v>973</v>
      </c>
      <c r="E159" s="9" t="s">
        <v>32</v>
      </c>
      <c r="F159" s="9" t="s">
        <v>962</v>
      </c>
      <c r="G159" s="9" t="s">
        <v>963</v>
      </c>
      <c r="H159" s="9" t="s">
        <v>165</v>
      </c>
      <c r="I159" s="9" t="s">
        <v>277</v>
      </c>
      <c r="J159" s="9" t="s">
        <v>165</v>
      </c>
      <c r="K159" s="2" t="str">
        <f t="shared" si="3"/>
        <v>('D4','개발그룹','S2','Y','C','SYSTEM',NOW(),'SYSTEM',NOW()),</v>
      </c>
    </row>
    <row r="160" spans="1:13" s="41" customFormat="1" x14ac:dyDescent="0.35">
      <c r="A160" s="51">
        <v>7</v>
      </c>
      <c r="B160" s="9" t="s">
        <v>676</v>
      </c>
      <c r="C160" s="9" t="s">
        <v>971</v>
      </c>
      <c r="D160" s="9" t="s">
        <v>973</v>
      </c>
      <c r="E160" s="9" t="s">
        <v>32</v>
      </c>
      <c r="F160" s="9" t="s">
        <v>962</v>
      </c>
      <c r="G160" s="9" t="s">
        <v>963</v>
      </c>
      <c r="H160" s="9" t="s">
        <v>165</v>
      </c>
      <c r="I160" s="9" t="s">
        <v>277</v>
      </c>
      <c r="J160" s="9" t="s">
        <v>165</v>
      </c>
      <c r="K160" s="2" t="str">
        <f t="shared" si="3"/>
        <v>('D5','개발부','S2','Y','C','SYSTEM',NOW(),'SYSTEM',NOW()),</v>
      </c>
    </row>
    <row r="161" spans="1:11" s="41" customFormat="1" x14ac:dyDescent="0.35">
      <c r="A161" s="51">
        <v>8</v>
      </c>
      <c r="B161" s="9" t="s">
        <v>677</v>
      </c>
      <c r="C161" s="9" t="s">
        <v>972</v>
      </c>
      <c r="D161" s="9" t="s">
        <v>973</v>
      </c>
      <c r="E161" s="9" t="s">
        <v>32</v>
      </c>
      <c r="F161" s="9" t="s">
        <v>962</v>
      </c>
      <c r="G161" s="9" t="s">
        <v>963</v>
      </c>
      <c r="H161" s="9" t="s">
        <v>165</v>
      </c>
      <c r="I161" s="9" t="s">
        <v>277</v>
      </c>
      <c r="J161" s="9" t="s">
        <v>165</v>
      </c>
      <c r="K161" s="2" t="str">
        <f t="shared" ref="K161:K164" si="4">"('"&amp;B161&amp;"','"&amp;C161&amp;"',"&amp;IF(D161="","NULL","'"&amp;D161&amp;"'")&amp;",'"&amp;E161&amp;"','"&amp;F161&amp;"','"&amp;G161&amp;"',"&amp;H161&amp;",'"&amp;I161&amp;"',"&amp;J161&amp;IF(A162="",");","),")</f>
        <v>('D6','Data Analytics','S2','Y','C','SYSTEM',NOW(),'SYSTEM',NOW()),</v>
      </c>
    </row>
    <row r="162" spans="1:11" s="41" customFormat="1" x14ac:dyDescent="0.35">
      <c r="A162" s="51">
        <v>9</v>
      </c>
      <c r="B162" s="9" t="s">
        <v>974</v>
      </c>
      <c r="C162" s="9" t="s">
        <v>975</v>
      </c>
      <c r="D162" s="9" t="s">
        <v>973</v>
      </c>
      <c r="E162" s="9" t="s">
        <v>32</v>
      </c>
      <c r="F162" s="9" t="s">
        <v>962</v>
      </c>
      <c r="G162" s="9" t="s">
        <v>963</v>
      </c>
      <c r="H162" s="9" t="s">
        <v>165</v>
      </c>
      <c r="I162" s="9" t="s">
        <v>277</v>
      </c>
      <c r="J162" s="9" t="s">
        <v>165</v>
      </c>
      <c r="K162" s="2" t="str">
        <f t="shared" si="4"/>
        <v>('D7','Data Engineering','S2','Y','C','SYSTEM',NOW(),'SYSTEM',NOW()),</v>
      </c>
    </row>
    <row r="163" spans="1:11" s="41" customFormat="1" x14ac:dyDescent="0.35">
      <c r="A163" s="51">
        <v>10</v>
      </c>
      <c r="B163" s="9" t="s">
        <v>976</v>
      </c>
      <c r="C163" s="9" t="s">
        <v>977</v>
      </c>
      <c r="D163" s="9" t="s">
        <v>973</v>
      </c>
      <c r="E163" s="9" t="s">
        <v>32</v>
      </c>
      <c r="F163" s="9" t="s">
        <v>962</v>
      </c>
      <c r="G163" s="9" t="s">
        <v>963</v>
      </c>
      <c r="H163" s="9" t="s">
        <v>165</v>
      </c>
      <c r="I163" s="9" t="s">
        <v>277</v>
      </c>
      <c r="J163" s="9" t="s">
        <v>165</v>
      </c>
      <c r="K163" s="2" t="str">
        <f t="shared" si="4"/>
        <v>('D8','Data Service P/F','S2','Y','C','SYSTEM',NOW(),'SYSTEM',NOW()),</v>
      </c>
    </row>
    <row r="164" spans="1:11" s="41" customFormat="1" x14ac:dyDescent="0.35">
      <c r="A164" s="51">
        <v>11</v>
      </c>
      <c r="B164" s="9" t="s">
        <v>978</v>
      </c>
      <c r="C164" s="9" t="s">
        <v>979</v>
      </c>
      <c r="D164" s="9" t="s">
        <v>973</v>
      </c>
      <c r="E164" s="9" t="s">
        <v>32</v>
      </c>
      <c r="F164" s="9" t="s">
        <v>962</v>
      </c>
      <c r="G164" s="9" t="s">
        <v>963</v>
      </c>
      <c r="H164" s="9" t="s">
        <v>165</v>
      </c>
      <c r="I164" s="9" t="s">
        <v>277</v>
      </c>
      <c r="J164" s="9" t="s">
        <v>165</v>
      </c>
      <c r="K164" s="2" t="str">
        <f t="shared" si="4"/>
        <v>('D9','웹개발부','S2','Y','C','SYSTEM',NOW(),'SYSTEM',NOW());</v>
      </c>
    </row>
    <row r="165" spans="1:11" x14ac:dyDescent="0.35">
      <c r="B165" s="10"/>
      <c r="D165" s="10"/>
      <c r="E165" s="10"/>
    </row>
    <row r="166" spans="1:11" x14ac:dyDescent="0.35">
      <c r="B166" s="10"/>
      <c r="D166" s="10"/>
      <c r="E166" s="10"/>
    </row>
    <row r="167" spans="1:11" x14ac:dyDescent="0.35">
      <c r="B167" s="10"/>
      <c r="D167" s="10"/>
      <c r="E167" s="10"/>
    </row>
    <row r="168" spans="1:11" x14ac:dyDescent="0.35">
      <c r="A168" s="111" t="str">
        <f>VLOOKUP(C168,table!B:D,3,FALSE)</f>
        <v>공통</v>
      </c>
      <c r="B168" s="111"/>
      <c r="C168" s="112" t="s">
        <v>36</v>
      </c>
      <c r="D168" s="112"/>
      <c r="E168" s="112"/>
      <c r="F168" s="112"/>
      <c r="G168" s="112"/>
      <c r="H168" s="112"/>
      <c r="I168" s="112"/>
      <c r="J168" s="111" t="s">
        <v>162</v>
      </c>
    </row>
    <row r="169" spans="1:11" x14ac:dyDescent="0.35">
      <c r="A169" s="111"/>
      <c r="B169" s="111"/>
      <c r="C169" s="112" t="str">
        <f>VLOOKUP(C168,table!B:D,2,FALSE)</f>
        <v>T_HDEPT</v>
      </c>
      <c r="D169" s="112"/>
      <c r="E169" s="112"/>
      <c r="F169" s="112"/>
      <c r="G169" s="112"/>
      <c r="H169" s="112"/>
      <c r="I169" s="112"/>
      <c r="J169" s="111"/>
    </row>
    <row r="170" spans="1:11" x14ac:dyDescent="0.35">
      <c r="A170" s="111" t="s">
        <v>163</v>
      </c>
      <c r="B170" s="8" t="s">
        <v>73</v>
      </c>
      <c r="C170" s="8" t="s">
        <v>71</v>
      </c>
      <c r="D170" s="8" t="s">
        <v>79</v>
      </c>
      <c r="E170" s="8" t="s">
        <v>90</v>
      </c>
      <c r="F170" s="8" t="s">
        <v>61</v>
      </c>
      <c r="G170" s="8" t="s">
        <v>385</v>
      </c>
      <c r="H170" s="8" t="s">
        <v>88</v>
      </c>
      <c r="I170" s="8" t="s">
        <v>92</v>
      </c>
      <c r="J170" s="2" t="str">
        <f>"TRUNCATE TABLE "&amp;$C169&amp;";"</f>
        <v>TRUNCATE TABLE T_HDEPT;</v>
      </c>
    </row>
    <row r="171" spans="1:11" x14ac:dyDescent="0.35">
      <c r="A171" s="111"/>
      <c r="B171" s="8" t="s">
        <v>74</v>
      </c>
      <c r="C171" s="8" t="s">
        <v>72</v>
      </c>
      <c r="D171" s="8" t="s">
        <v>80</v>
      </c>
      <c r="E171" s="8" t="s">
        <v>91</v>
      </c>
      <c r="F171" s="8" t="s">
        <v>62</v>
      </c>
      <c r="G171" s="8" t="s">
        <v>59</v>
      </c>
      <c r="H171" s="8" t="s">
        <v>89</v>
      </c>
      <c r="I171" s="8" t="s">
        <v>93</v>
      </c>
      <c r="J171" s="2" t="str">
        <f>"INSERT INTO "&amp;C169&amp;" ("&amp;B171&amp;","&amp;C171&amp;","&amp;D171&amp;","&amp;E171&amp;","&amp;F171&amp;","&amp;G171&amp;","&amp;H171&amp;","&amp;I171&amp;") VALUES"</f>
        <v>INSERT INTO T_HDEPT (HDEPT_CODE,HDEPT_NM,USE_YN,MODI_SE,RGST_ID,RGST_DT,MODI_ID,MODI_DT) VALUES</v>
      </c>
    </row>
    <row r="172" spans="1:11" x14ac:dyDescent="0.35">
      <c r="A172" s="7">
        <v>1</v>
      </c>
      <c r="B172" s="9" t="s">
        <v>174</v>
      </c>
      <c r="C172" s="9" t="s">
        <v>176</v>
      </c>
      <c r="D172" s="9" t="s">
        <v>178</v>
      </c>
      <c r="E172" s="9" t="s">
        <v>177</v>
      </c>
      <c r="F172" s="9" t="s">
        <v>277</v>
      </c>
      <c r="G172" s="9" t="s">
        <v>173</v>
      </c>
      <c r="H172" s="9" t="s">
        <v>277</v>
      </c>
      <c r="I172" s="9" t="s">
        <v>173</v>
      </c>
      <c r="J172" s="2" t="str">
        <f>"('"&amp;B172&amp;"','"&amp;C172&amp;"','"&amp;D172&amp;"','"&amp;E172&amp;"','"&amp;F172&amp;"',"&amp;G172&amp;",'"&amp;H172&amp;"',"&amp;I172&amp;IF(A173="",");","),")</f>
        <v>('S1','포털사업본부','Y','C','SYSTEM',NOW(),'SYSTEM',NOW()),</v>
      </c>
    </row>
    <row r="173" spans="1:11" x14ac:dyDescent="0.35">
      <c r="A173" s="7">
        <v>2</v>
      </c>
      <c r="B173" s="9" t="s">
        <v>175</v>
      </c>
      <c r="C173" s="9" t="s">
        <v>180</v>
      </c>
      <c r="D173" s="9" t="s">
        <v>178</v>
      </c>
      <c r="E173" s="9" t="s">
        <v>177</v>
      </c>
      <c r="F173" s="9" t="s">
        <v>277</v>
      </c>
      <c r="G173" s="9" t="s">
        <v>173</v>
      </c>
      <c r="H173" s="9" t="s">
        <v>277</v>
      </c>
      <c r="I173" s="9" t="s">
        <v>173</v>
      </c>
      <c r="J173" s="2" t="str">
        <f>"('"&amp;B173&amp;"','"&amp;C173&amp;"','"&amp;D173&amp;"','"&amp;E173&amp;"','"&amp;F173&amp;"',"&amp;G173&amp;",'"&amp;H173&amp;"',"&amp;I173&amp;IF(A174="",");","),")</f>
        <v>('S2','개발본부','Y','C','SYSTEM',NOW(),'SYSTEM',NOW());</v>
      </c>
    </row>
    <row r="174" spans="1:11" x14ac:dyDescent="0.35">
      <c r="B174" s="10"/>
      <c r="D174" s="10"/>
      <c r="E174" s="10"/>
    </row>
    <row r="175" spans="1:11" x14ac:dyDescent="0.35">
      <c r="B175" s="10"/>
      <c r="D175" s="10"/>
      <c r="E175" s="10"/>
    </row>
    <row r="176" spans="1:11" x14ac:dyDescent="0.35">
      <c r="B176" s="10"/>
      <c r="D176" s="10"/>
      <c r="E176" s="10"/>
    </row>
    <row r="177" spans="1:15" x14ac:dyDescent="0.35">
      <c r="A177" s="111" t="str">
        <f>VLOOKUP(C177,table!B:D,3,FALSE)</f>
        <v>공통</v>
      </c>
      <c r="B177" s="111"/>
      <c r="C177" s="112" t="s">
        <v>29</v>
      </c>
      <c r="D177" s="112"/>
      <c r="E177" s="112"/>
      <c r="F177" s="112"/>
      <c r="G177" s="112"/>
      <c r="H177" s="112"/>
      <c r="I177" s="112"/>
      <c r="J177" s="111" t="s">
        <v>162</v>
      </c>
    </row>
    <row r="178" spans="1:15" x14ac:dyDescent="0.35">
      <c r="A178" s="111"/>
      <c r="B178" s="111"/>
      <c r="C178" s="112" t="str">
        <f>VLOOKUP(C177,table!B:D,2,FALSE)</f>
        <v>T_PSTN</v>
      </c>
      <c r="D178" s="112"/>
      <c r="E178" s="112"/>
      <c r="F178" s="112"/>
      <c r="G178" s="112"/>
      <c r="H178" s="112"/>
      <c r="I178" s="112"/>
      <c r="J178" s="111"/>
    </row>
    <row r="179" spans="1:15" x14ac:dyDescent="0.35">
      <c r="A179" s="111" t="s">
        <v>163</v>
      </c>
      <c r="B179" s="8" t="s">
        <v>105</v>
      </c>
      <c r="C179" s="8" t="s">
        <v>103</v>
      </c>
      <c r="D179" s="8" t="s">
        <v>79</v>
      </c>
      <c r="E179" s="8" t="s">
        <v>90</v>
      </c>
      <c r="F179" s="8" t="s">
        <v>61</v>
      </c>
      <c r="G179" s="8" t="s">
        <v>385</v>
      </c>
      <c r="H179" s="8" t="s">
        <v>88</v>
      </c>
      <c r="I179" s="8" t="s">
        <v>92</v>
      </c>
      <c r="J179" s="2" t="str">
        <f>"TRUNCATE TABLE "&amp;$C178&amp;";"</f>
        <v>TRUNCATE TABLE T_PSTN;</v>
      </c>
    </row>
    <row r="180" spans="1:15" x14ac:dyDescent="0.35">
      <c r="A180" s="111"/>
      <c r="B180" s="8" t="s">
        <v>106</v>
      </c>
      <c r="C180" s="8" t="s">
        <v>104</v>
      </c>
      <c r="D180" s="8" t="s">
        <v>80</v>
      </c>
      <c r="E180" s="8" t="s">
        <v>91</v>
      </c>
      <c r="F180" s="8" t="s">
        <v>62</v>
      </c>
      <c r="G180" s="8" t="s">
        <v>59</v>
      </c>
      <c r="H180" s="8" t="s">
        <v>89</v>
      </c>
      <c r="I180" s="8" t="s">
        <v>93</v>
      </c>
      <c r="J180" s="2" t="str">
        <f>"INSERT INTO "&amp;C178&amp;" ("&amp;B180&amp;","&amp;C180&amp;","&amp;D180&amp;","&amp;E180&amp;","&amp;F180&amp;","&amp;G180&amp;","&amp;H180&amp;","&amp;I180&amp;") VALUES"</f>
        <v>INSERT INTO T_PSTN (PSTN_CODE,PSTN_NM,USE_YN,MODI_SE,RGST_ID,RGST_DT,MODI_ID,MODI_DT) VALUES</v>
      </c>
    </row>
    <row r="181" spans="1:15" x14ac:dyDescent="0.35">
      <c r="A181" s="7">
        <v>1</v>
      </c>
      <c r="B181" s="9" t="s">
        <v>182</v>
      </c>
      <c r="C181" s="9" t="s">
        <v>185</v>
      </c>
      <c r="D181" s="9" t="s">
        <v>178</v>
      </c>
      <c r="E181" s="9" t="s">
        <v>177</v>
      </c>
      <c r="F181" s="9" t="s">
        <v>277</v>
      </c>
      <c r="G181" s="9" t="s">
        <v>173</v>
      </c>
      <c r="H181" s="9" t="s">
        <v>277</v>
      </c>
      <c r="I181" s="9" t="s">
        <v>173</v>
      </c>
      <c r="J181" s="2" t="str">
        <f>"('"&amp;B181&amp;"','"&amp;C181&amp;"','"&amp;D181&amp;"','"&amp;E181&amp;"','"&amp;F181&amp;"',"&amp;G181&amp;",'"&amp;H181&amp;"',"&amp;I181&amp;IF(A182="",");","),")</f>
        <v>('P1','책임','Y','C','SYSTEM',NOW(),'SYSTEM',NOW()),</v>
      </c>
    </row>
    <row r="182" spans="1:15" x14ac:dyDescent="0.35">
      <c r="A182" s="7">
        <v>2</v>
      </c>
      <c r="B182" s="9" t="s">
        <v>183</v>
      </c>
      <c r="C182" s="9" t="s">
        <v>184</v>
      </c>
      <c r="D182" s="9" t="s">
        <v>178</v>
      </c>
      <c r="E182" s="9" t="s">
        <v>177</v>
      </c>
      <c r="F182" s="9" t="s">
        <v>277</v>
      </c>
      <c r="G182" s="9" t="s">
        <v>173</v>
      </c>
      <c r="H182" s="9" t="s">
        <v>277</v>
      </c>
      <c r="I182" s="9" t="s">
        <v>173</v>
      </c>
      <c r="J182" s="2" t="str">
        <f>"('"&amp;B182&amp;"','"&amp;C182&amp;"','"&amp;D182&amp;"','"&amp;E182&amp;"','"&amp;F182&amp;"',"&amp;G182&amp;",'"&amp;H182&amp;"',"&amp;I182&amp;IF(A183="",");","),")</f>
        <v>('P2','수석','Y','C','SYSTEM',NOW(),'SYSTEM',NOW());</v>
      </c>
    </row>
    <row r="186" spans="1:15" x14ac:dyDescent="0.35">
      <c r="A186" s="113" t="s">
        <v>377</v>
      </c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82"/>
    </row>
    <row r="187" spans="1:15" x14ac:dyDescent="0.35">
      <c r="A187" s="111" t="str">
        <f>VLOOKUP(C187,table!B:D,3,FALSE)</f>
        <v>관리자</v>
      </c>
      <c r="B187" s="111"/>
      <c r="C187" s="115" t="s">
        <v>1013</v>
      </c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1" t="s">
        <v>162</v>
      </c>
    </row>
    <row r="188" spans="1:15" x14ac:dyDescent="0.35">
      <c r="A188" s="111"/>
      <c r="B188" s="111"/>
      <c r="C188" s="118" t="str">
        <f>VLOOKUP(C187,table!B:D,2,FALSE)</f>
        <v>T_COMPANY</v>
      </c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1"/>
    </row>
    <row r="189" spans="1:15" x14ac:dyDescent="0.35">
      <c r="A189" s="111" t="s">
        <v>163</v>
      </c>
      <c r="B189" s="8" t="s">
        <v>1022</v>
      </c>
      <c r="C189" s="8" t="s">
        <v>1015</v>
      </c>
      <c r="D189" s="8" t="s">
        <v>1016</v>
      </c>
      <c r="E189" s="8" t="s">
        <v>1031</v>
      </c>
      <c r="F189" s="8" t="s">
        <v>1021</v>
      </c>
      <c r="G189" s="8" t="s">
        <v>1017</v>
      </c>
      <c r="H189" s="8" t="s">
        <v>1028</v>
      </c>
      <c r="I189" s="8" t="s">
        <v>0</v>
      </c>
      <c r="J189" s="8" t="s">
        <v>455</v>
      </c>
      <c r="K189" s="8" t="s">
        <v>61</v>
      </c>
      <c r="L189" s="8" t="s">
        <v>385</v>
      </c>
      <c r="M189" s="8" t="s">
        <v>88</v>
      </c>
      <c r="N189" s="8" t="s">
        <v>92</v>
      </c>
      <c r="O189" s="2" t="str">
        <f>"TRUNCATE TABLE "&amp;$C188&amp;";"</f>
        <v>TRUNCATE TABLE T_COMPANY;</v>
      </c>
    </row>
    <row r="190" spans="1:15" x14ac:dyDescent="0.35">
      <c r="A190" s="111"/>
      <c r="B190" s="8" t="s">
        <v>1023</v>
      </c>
      <c r="C190" s="8" t="s">
        <v>570</v>
      </c>
      <c r="D190" s="8" t="s">
        <v>1020</v>
      </c>
      <c r="E190" s="8" t="s">
        <v>1027</v>
      </c>
      <c r="F190" s="8" t="s">
        <v>1032</v>
      </c>
      <c r="G190" s="8" t="s">
        <v>1024</v>
      </c>
      <c r="H190" s="8" t="s">
        <v>1029</v>
      </c>
      <c r="I190" s="8" t="s">
        <v>1026</v>
      </c>
      <c r="J190" s="8" t="s">
        <v>613</v>
      </c>
      <c r="K190" s="8" t="s">
        <v>62</v>
      </c>
      <c r="L190" s="8" t="s">
        <v>59</v>
      </c>
      <c r="M190" s="8" t="s">
        <v>89</v>
      </c>
      <c r="N190" s="8" t="s">
        <v>93</v>
      </c>
      <c r="O190" s="2" t="str">
        <f>"INSERT INTO "&amp;C188&amp;" ("&amp;B190&amp;","&amp;C190&amp;","&amp;D190&amp;","&amp;E190&amp;","&amp;F190&amp;","&amp;G190&amp;","&amp;H190&amp;","&amp;I190&amp;","&amp;J190&amp;","&amp;K190&amp;","&amp;L190&amp;","&amp;M190&amp;","&amp;N190&amp;") VALUES"</f>
        <v>INSERT INTO T_COMPANY (COMPANY_ID,COMPANY_CODE,COMPANY_NO,TELEPHONE_NO,COMPANY_NM,ADDRESS,COMPANY_DSC,NOTE,USE_YN,RGST_ID,RGST_DT,MODI_ID,MODI_DT) VALUES</v>
      </c>
    </row>
    <row r="191" spans="1:15" x14ac:dyDescent="0.35">
      <c r="A191" s="35">
        <v>1</v>
      </c>
      <c r="B191" s="9" t="s">
        <v>1033</v>
      </c>
      <c r="C191" s="9" t="s">
        <v>1036</v>
      </c>
      <c r="D191" s="9" t="s">
        <v>1039</v>
      </c>
      <c r="E191" s="9" t="s">
        <v>1042</v>
      </c>
      <c r="F191" s="9" t="s">
        <v>1044</v>
      </c>
      <c r="G191" s="9" t="s">
        <v>1049</v>
      </c>
      <c r="H191" s="9" t="s">
        <v>1047</v>
      </c>
      <c r="I191" s="9"/>
      <c r="J191" s="9" t="s">
        <v>178</v>
      </c>
      <c r="K191" s="9" t="s">
        <v>277</v>
      </c>
      <c r="L191" s="9" t="s">
        <v>165</v>
      </c>
      <c r="M191" s="9" t="s">
        <v>277</v>
      </c>
      <c r="N191" s="9" t="s">
        <v>165</v>
      </c>
      <c r="O191" s="2" t="str">
        <f>"('"&amp;B191&amp;"','"&amp;C191&amp;"','"&amp;D191&amp;"','"&amp;E191&amp;"','"&amp;F191&amp;"','"&amp;G191&amp;"','"&amp;H191&amp;"',"&amp;IF(I191="","NULL","'"&amp;I191&amp;"'")&amp;",'"&amp;J191&amp;"','"&amp;K191&amp;"',"&amp;L191&amp;",'"&amp;M191&amp;"',"&amp;N191&amp;IF(B192="",");","),")</f>
        <v>('CP00001','RTDATALAB','123-45-67890','02-123-45678','(주)알티데이터랩','서울','IT 솔루션 개발',NULL,'Y','SYSTEM',NOW(),'SYSTEM',NOW()),</v>
      </c>
    </row>
    <row r="192" spans="1:15" x14ac:dyDescent="0.35">
      <c r="A192" s="35">
        <v>2</v>
      </c>
      <c r="B192" s="9" t="s">
        <v>1034</v>
      </c>
      <c r="C192" s="9" t="s">
        <v>1037</v>
      </c>
      <c r="D192" s="9" t="s">
        <v>1040</v>
      </c>
      <c r="E192" s="9" t="s">
        <v>1043</v>
      </c>
      <c r="F192" s="9" t="s">
        <v>1045</v>
      </c>
      <c r="G192" s="9" t="s">
        <v>1050</v>
      </c>
      <c r="H192" s="9" t="s">
        <v>1048</v>
      </c>
      <c r="I192" s="9"/>
      <c r="J192" s="9" t="s">
        <v>178</v>
      </c>
      <c r="K192" s="9" t="s">
        <v>277</v>
      </c>
      <c r="L192" s="9" t="s">
        <v>165</v>
      </c>
      <c r="M192" s="9" t="s">
        <v>277</v>
      </c>
      <c r="N192" s="9" t="s">
        <v>165</v>
      </c>
      <c r="O192" s="2" t="str">
        <f>"('"&amp;B192&amp;"','"&amp;C192&amp;"','"&amp;D192&amp;"','"&amp;E192&amp;"','"&amp;F192&amp;"','"&amp;G192&amp;"','"&amp;H192&amp;"',"&amp;IF(I192="","NULL","'"&amp;I192&amp;"'")&amp;",'"&amp;J192&amp;"','"&amp;K192&amp;"',"&amp;L192&amp;",'"&amp;M192&amp;"',"&amp;N192&amp;IF(B193="",");","),")</f>
        <v>('CP00002','DTCOMPANY','999-18-34634','010-3454-1235','디티컴퍼니㈜','부산','투자 전문 업체',NULL,'Y','SYSTEM',NOW(),'SYSTEM',NOW()),</v>
      </c>
    </row>
    <row r="193" spans="1:31" x14ac:dyDescent="0.35">
      <c r="A193" s="35">
        <v>3</v>
      </c>
      <c r="B193" s="9" t="s">
        <v>1035</v>
      </c>
      <c r="C193" s="9" t="s">
        <v>1038</v>
      </c>
      <c r="D193" s="9" t="s">
        <v>1041</v>
      </c>
      <c r="E193" s="9"/>
      <c r="F193" s="9" t="s">
        <v>1046</v>
      </c>
      <c r="G193" s="9"/>
      <c r="H193" s="9"/>
      <c r="I193" s="9"/>
      <c r="J193" s="9" t="s">
        <v>178</v>
      </c>
      <c r="K193" s="9" t="s">
        <v>277</v>
      </c>
      <c r="L193" s="9" t="s">
        <v>165</v>
      </c>
      <c r="M193" s="9" t="s">
        <v>277</v>
      </c>
      <c r="N193" s="9" t="s">
        <v>165</v>
      </c>
      <c r="O193" s="2" t="str">
        <f>"('"&amp;B193&amp;"','"&amp;C193&amp;"','"&amp;D193&amp;"','"&amp;E193&amp;"','"&amp;F193&amp;"','"&amp;G192&amp;"','"&amp;H193&amp;"',"&amp;IF(I193="","NULL","'"&amp;I193&amp;"'")&amp;",'"&amp;J193&amp;"','"&amp;K193&amp;"',"&amp;L193&amp;",'"&amp;M193&amp;"',"&amp;N193&amp;IF(B194="",");","),")</f>
        <v>('CP00003','PCT','554-13-45675','','주식회사 피씨티','부산','',NULL,'Y','SYSTEM',NOW(),'SYSTEM',NOW());</v>
      </c>
    </row>
    <row r="194" spans="1:31" x14ac:dyDescent="0.35">
      <c r="C194" s="10"/>
    </row>
    <row r="195" spans="1:31" s="41" customFormat="1" x14ac:dyDescent="0.35">
      <c r="C195" s="10"/>
    </row>
    <row r="196" spans="1:31" x14ac:dyDescent="0.35">
      <c r="C196" s="10"/>
    </row>
    <row r="197" spans="1:31" x14ac:dyDescent="0.35">
      <c r="A197" s="113" t="s">
        <v>377</v>
      </c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</row>
    <row r="198" spans="1:31" x14ac:dyDescent="0.35">
      <c r="A198" s="111" t="str">
        <f>VLOOKUP(C198,table!B:D,3,FALSE)</f>
        <v>공통</v>
      </c>
      <c r="B198" s="111"/>
      <c r="C198" s="115" t="s">
        <v>25</v>
      </c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7"/>
      <c r="AC198" s="111" t="s">
        <v>162</v>
      </c>
    </row>
    <row r="199" spans="1:31" x14ac:dyDescent="0.35">
      <c r="A199" s="111"/>
      <c r="B199" s="111"/>
      <c r="C199" s="115" t="str">
        <f>VLOOKUP(C198,table!B:D,2,FALSE)</f>
        <v>T_USER</v>
      </c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7"/>
      <c r="AC199" s="111"/>
    </row>
    <row r="200" spans="1:31" x14ac:dyDescent="0.35">
      <c r="A200" s="111" t="s">
        <v>2</v>
      </c>
      <c r="B200" s="8" t="s">
        <v>82</v>
      </c>
      <c r="C200" s="8" t="s">
        <v>84</v>
      </c>
      <c r="D200" s="8" t="s">
        <v>776</v>
      </c>
      <c r="E200" s="8" t="s">
        <v>105</v>
      </c>
      <c r="F200" s="8" t="s">
        <v>105</v>
      </c>
      <c r="G200" s="8" t="s">
        <v>105</v>
      </c>
      <c r="H200" s="8" t="s">
        <v>77</v>
      </c>
      <c r="I200" s="8" t="s">
        <v>73</v>
      </c>
      <c r="J200" s="8" t="s">
        <v>47</v>
      </c>
      <c r="K200" s="8" t="s">
        <v>115</v>
      </c>
      <c r="L200" s="8" t="s">
        <v>155</v>
      </c>
      <c r="M200" s="8" t="s">
        <v>169</v>
      </c>
      <c r="N200" s="8" t="s">
        <v>94</v>
      </c>
      <c r="O200" s="8" t="s">
        <v>101</v>
      </c>
      <c r="P200" s="8" t="s">
        <v>730</v>
      </c>
      <c r="Q200" s="8" t="s">
        <v>542</v>
      </c>
      <c r="R200" s="8" t="s">
        <v>544</v>
      </c>
      <c r="S200" s="8" t="s">
        <v>546</v>
      </c>
      <c r="T200" s="8" t="s">
        <v>548</v>
      </c>
      <c r="U200" s="8" t="s">
        <v>550</v>
      </c>
      <c r="V200" s="8" t="s">
        <v>552</v>
      </c>
      <c r="W200" s="8" t="s">
        <v>79</v>
      </c>
      <c r="X200" s="8" t="s">
        <v>783</v>
      </c>
      <c r="Y200" s="8" t="s">
        <v>777</v>
      </c>
      <c r="Z200" s="8" t="s">
        <v>90</v>
      </c>
      <c r="AA200" s="8" t="s">
        <v>61</v>
      </c>
      <c r="AB200" s="8" t="s">
        <v>385</v>
      </c>
      <c r="AC200" s="8" t="s">
        <v>88</v>
      </c>
      <c r="AD200" s="8" t="s">
        <v>92</v>
      </c>
      <c r="AE200" s="2" t="str">
        <f>"TRUNCATE TABLE "&amp;$C199&amp;";"</f>
        <v>TRUNCATE TABLE T_USER;</v>
      </c>
    </row>
    <row r="201" spans="1:31" x14ac:dyDescent="0.35">
      <c r="A201" s="111"/>
      <c r="B201" s="8" t="s">
        <v>83</v>
      </c>
      <c r="C201" s="8" t="s">
        <v>85</v>
      </c>
      <c r="D201" s="8" t="s">
        <v>779</v>
      </c>
      <c r="E201" s="8" t="s">
        <v>1149</v>
      </c>
      <c r="F201" s="8" t="s">
        <v>1150</v>
      </c>
      <c r="G201" s="8" t="s">
        <v>106</v>
      </c>
      <c r="H201" s="8" t="s">
        <v>78</v>
      </c>
      <c r="I201" s="8" t="s">
        <v>74</v>
      </c>
      <c r="J201" s="8" t="s">
        <v>48</v>
      </c>
      <c r="K201" s="8" t="s">
        <v>116</v>
      </c>
      <c r="L201" s="8" t="s">
        <v>168</v>
      </c>
      <c r="M201" s="8" t="s">
        <v>63</v>
      </c>
      <c r="N201" s="8" t="s">
        <v>95</v>
      </c>
      <c r="O201" s="8" t="s">
        <v>102</v>
      </c>
      <c r="P201" s="8" t="s">
        <v>731</v>
      </c>
      <c r="Q201" s="8" t="s">
        <v>543</v>
      </c>
      <c r="R201" s="8" t="s">
        <v>545</v>
      </c>
      <c r="S201" s="8" t="s">
        <v>547</v>
      </c>
      <c r="T201" s="8" t="s">
        <v>549</v>
      </c>
      <c r="U201" s="8" t="s">
        <v>551</v>
      </c>
      <c r="V201" s="8" t="s">
        <v>553</v>
      </c>
      <c r="W201" s="8" t="s">
        <v>80</v>
      </c>
      <c r="X201" s="8" t="s">
        <v>781</v>
      </c>
      <c r="Y201" s="8" t="s">
        <v>780</v>
      </c>
      <c r="Z201" s="8" t="s">
        <v>91</v>
      </c>
      <c r="AA201" s="8" t="s">
        <v>62</v>
      </c>
      <c r="AB201" s="8" t="s">
        <v>59</v>
      </c>
      <c r="AC201" s="8" t="s">
        <v>89</v>
      </c>
      <c r="AD201" s="8" t="s">
        <v>93</v>
      </c>
      <c r="AE201" s="2" t="str">
        <f>"INSERT INTO "&amp;C199&amp;" ("&amp;B201&amp;","&amp;C201&amp;","&amp;D201&amp;","&amp;G201&amp;","&amp;H201&amp;","&amp;I201&amp;","&amp;J201&amp;","&amp;K201&amp;","&amp;L201&amp;","&amp;M201&amp;","&amp;N201&amp;","&amp;O201&amp;","&amp;P201&amp;","&amp;Q201&amp;","&amp;R201&amp;","&amp;S201&amp;","&amp;T201&amp;","&amp;U201&amp;","&amp;V201&amp;","&amp;W201&amp;","&amp;X201&amp;","&amp;Y201&amp;","&amp;Z201&amp;","&amp;AA201&amp;","&amp;AB201&amp;","&amp;AC201&amp;","&amp;AD201&amp;") VALUES"</f>
        <v>INSERT INTO T_USER (USER_ID,USER_NM,PASSWORD,PSTN_CODE,DEPT_CODE,HDEPT_CODE,ADOF_DEPT_CODE,COMPANY_CODE,DUTY_SE,LAST_LOG_DT,START_DT,END_DT,DT_LIMIT_YN,FILE_URL,MGR_SYS_ENV,USER_SYS_HOME,USER_SYS_ENV,BF_DEPT_CODE,DEPT_UPDT_DT,USE_YN,PASS_INIT,PASS_ERROR,MODI_SE,RGST_ID,RGST_DT,MODI_ID,MODI_DT)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202" spans="1:31" x14ac:dyDescent="0.35">
      <c r="A202" s="51">
        <v>1</v>
      </c>
      <c r="B202" s="9" t="s">
        <v>277</v>
      </c>
      <c r="C202" s="9" t="s">
        <v>556</v>
      </c>
      <c r="D202" s="9" t="s">
        <v>785</v>
      </c>
      <c r="E202" s="6" t="s">
        <v>1153</v>
      </c>
      <c r="F202" s="9" t="s">
        <v>1154</v>
      </c>
      <c r="G202" s="9" t="s">
        <v>183</v>
      </c>
      <c r="H202" s="9" t="s">
        <v>170</v>
      </c>
      <c r="I202" s="9" t="s">
        <v>174</v>
      </c>
      <c r="J202" s="9"/>
      <c r="K202" s="9" t="s">
        <v>1146</v>
      </c>
      <c r="L202" s="9" t="s">
        <v>179</v>
      </c>
      <c r="M202" s="9" t="s">
        <v>165</v>
      </c>
      <c r="N202" s="9" t="s">
        <v>196</v>
      </c>
      <c r="O202" s="9" t="s">
        <v>197</v>
      </c>
      <c r="P202" s="49" t="s">
        <v>179</v>
      </c>
      <c r="Q202" s="2"/>
      <c r="R202" s="9"/>
      <c r="S202" s="9"/>
      <c r="T202" s="9"/>
      <c r="U202" s="9"/>
      <c r="V202" s="9"/>
      <c r="W202" s="9" t="s">
        <v>179</v>
      </c>
      <c r="X202" s="9"/>
      <c r="Y202" s="9"/>
      <c r="Z202" s="9" t="s">
        <v>554</v>
      </c>
      <c r="AA202" s="9" t="s">
        <v>277</v>
      </c>
      <c r="AB202" s="9" t="s">
        <v>165</v>
      </c>
      <c r="AC202" s="9" t="s">
        <v>277</v>
      </c>
      <c r="AD202" s="9" t="s">
        <v>165</v>
      </c>
      <c r="AE202" s="2" t="str">
        <f>"('"&amp;B202&amp;"','"&amp;C202&amp;"',"&amp;IF(D202="","SHA2('rt12#$',256)","SHA2('"&amp;D202&amp;"',256)")&amp;",'"&amp;E202&amp;"','"&amp;F202&amp;"','"&amp;G202&amp;"','"&amp;H202&amp;"','"&amp;I202&amp;"',"&amp;IF(J202="","NULL","'"&amp;J202&amp;"'")&amp;",'"&amp;K202&amp;"','"&amp;L202&amp;"',"&amp;IF(M202="","NULL","DATE_FORMAT('"&amp;M202&amp;"','%Y-%m-%d %T')")&amp;","&amp;IF(N202="","NULL","DATE_FORMAT('"&amp;N202&amp;"','%Y-%m-%d')")&amp;","&amp;IF(O202="","NULL","DATE_FORMAT('"&amp;O202&amp;"','%Y-%m-%d')")&amp;","&amp;IF(P202="","NULL","'"&amp;P202&amp;"'")&amp;","&amp;IF(Q202="","NULL","'"&amp;Q202&amp;"'")&amp;","&amp;IF(R202="","NULL","'"&amp;R202&amp;"'")&amp;","&amp;IF(S202="","NULL","'"&amp;S202&amp;"'")&amp;","&amp;IF(T202="","NULL","'"&amp;T202&amp;"'")&amp;","&amp;IF(U202="","NULL","'"&amp;U202&amp;"'")&amp;","&amp;IF(V202="","NULL","'"&amp;V202&amp;"'")&amp;",'"&amp;W202&amp;"',"&amp;IF(X202="","'Y'","'"&amp;X202&amp;"'")&amp;","&amp;IF(Y202="","0","'"&amp;Y202&amp;"'")&amp;",'"&amp;Z202&amp;"','"&amp;AA202&amp;"',"&amp;AB202&amp;",'"&amp;AC202&amp;"',"&amp;AD202&amp;IF(A203="",");","),")</f>
        <v>('SYSTEM','시스템',SHA2('rtdata12#$',256),'system@pplus.com','02-000-0000','P2','D1','S1',NULL,'RTDATALAB','N',DATE_FORMAT('NOW()','%Y-%m-%d %T'),DATE_FORMAT('2020-11-01','%Y-%m-%d'),DATE_FORMAT('2021-12-31','%Y-%m-%d'),'N',NULL,NULL,NULL,NULL,NULL,NULL,'N','Y',0,'R','SYSTEM',NOW(),'SYSTEM',NOW()),</v>
      </c>
    </row>
    <row r="203" spans="1:31" s="41" customFormat="1" x14ac:dyDescent="0.35">
      <c r="A203" s="51">
        <v>2</v>
      </c>
      <c r="B203" s="9" t="s">
        <v>1145</v>
      </c>
      <c r="C203" s="9" t="s">
        <v>557</v>
      </c>
      <c r="D203" s="9" t="s">
        <v>300</v>
      </c>
      <c r="E203" s="6" t="s">
        <v>1151</v>
      </c>
      <c r="F203" s="9" t="s">
        <v>1155</v>
      </c>
      <c r="G203" s="9" t="s">
        <v>183</v>
      </c>
      <c r="H203" s="9" t="s">
        <v>170</v>
      </c>
      <c r="I203" s="9" t="s">
        <v>174</v>
      </c>
      <c r="J203" s="9"/>
      <c r="K203" s="9" t="s">
        <v>1146</v>
      </c>
      <c r="L203" s="9" t="s">
        <v>178</v>
      </c>
      <c r="M203" s="9" t="s">
        <v>165</v>
      </c>
      <c r="N203" s="9" t="s">
        <v>196</v>
      </c>
      <c r="O203" s="9" t="s">
        <v>197</v>
      </c>
      <c r="P203" s="9" t="s">
        <v>179</v>
      </c>
      <c r="Q203" s="2"/>
      <c r="R203" s="9"/>
      <c r="S203" s="9"/>
      <c r="T203" s="9"/>
      <c r="U203" s="9"/>
      <c r="V203" s="9"/>
      <c r="W203" s="9" t="s">
        <v>178</v>
      </c>
      <c r="X203" s="9"/>
      <c r="Y203" s="9"/>
      <c r="Z203" s="9" t="s">
        <v>554</v>
      </c>
      <c r="AA203" s="9" t="s">
        <v>277</v>
      </c>
      <c r="AB203" s="9" t="s">
        <v>165</v>
      </c>
      <c r="AC203" s="9" t="s">
        <v>277</v>
      </c>
      <c r="AD203" s="9" t="s">
        <v>165</v>
      </c>
      <c r="AE203" s="2" t="str">
        <f t="shared" ref="AE203:AE221" si="5">"('"&amp;B203&amp;"','"&amp;C203&amp;"',"&amp;IF(D203="","SHA2('rt12#$',256)","SHA2('"&amp;D203&amp;"',256)")&amp;",'"&amp;E203&amp;"','"&amp;F203&amp;"','"&amp;G203&amp;"','"&amp;H203&amp;"','"&amp;I203&amp;"',"&amp;IF(J203="","NULL","'"&amp;J203&amp;"'")&amp;",'"&amp;K203&amp;"','"&amp;L203&amp;"',"&amp;IF(M203="","NULL","DATE_FORMAT('"&amp;M203&amp;"','%Y-%m-%d %T')")&amp;","&amp;IF(N203="","NULL","DATE_FORMAT('"&amp;N203&amp;"','%Y-%m-%d')")&amp;","&amp;IF(O203="","NULL","DATE_FORMAT('"&amp;O203&amp;"','%Y-%m-%d')")&amp;","&amp;IF(P203="","NULL","'"&amp;P203&amp;"'")&amp;","&amp;IF(Q203="","NULL","'"&amp;Q203&amp;"'")&amp;","&amp;IF(R203="","NULL","'"&amp;R203&amp;"'")&amp;","&amp;IF(S203="","NULL","'"&amp;S203&amp;"'")&amp;","&amp;IF(T203="","NULL","'"&amp;T203&amp;"'")&amp;","&amp;IF(U203="","NULL","'"&amp;U203&amp;"'")&amp;","&amp;IF(V203="","NULL","'"&amp;V203&amp;"'")&amp;",'"&amp;W203&amp;"',"&amp;IF(X203="","'Y'","'"&amp;X203&amp;"'")&amp;","&amp;IF(Y203="","0","'"&amp;Y203&amp;"'")&amp;",'"&amp;Z203&amp;"','"&amp;AA203&amp;"',"&amp;AB203&amp;",'"&amp;AC203&amp;"',"&amp;AD203&amp;IF(A204="",");","),")</f>
        <v>('jinix55','관리자',SHA2('1',256),'jinix55@gmail.com','010-5327-3000','P2','D1','S1',NULL,'RTDATALAB','Y',DATE_FORMAT('NOW()','%Y-%m-%d %T'),DATE_FORMAT('2020-11-01','%Y-%m-%d'),DATE_FORMAT('2021-12-31','%Y-%m-%d'),'N',NULL,NULL,NULL,NULL,NULL,NULL,'Y','Y',0,'R','SYSTEM',NOW(),'SYSTEM',NOW()),</v>
      </c>
    </row>
    <row r="204" spans="1:31" x14ac:dyDescent="0.35">
      <c r="A204" s="51">
        <v>2</v>
      </c>
      <c r="B204" s="9" t="s">
        <v>334</v>
      </c>
      <c r="C204" s="9" t="s">
        <v>557</v>
      </c>
      <c r="D204" s="9" t="s">
        <v>300</v>
      </c>
      <c r="E204" s="6" t="s">
        <v>1152</v>
      </c>
      <c r="F204" s="9" t="s">
        <v>1156</v>
      </c>
      <c r="G204" s="9" t="s">
        <v>183</v>
      </c>
      <c r="H204" s="9" t="s">
        <v>170</v>
      </c>
      <c r="I204" s="9" t="s">
        <v>174</v>
      </c>
      <c r="J204" s="9"/>
      <c r="K204" s="9" t="s">
        <v>1146</v>
      </c>
      <c r="L204" s="9" t="s">
        <v>178</v>
      </c>
      <c r="M204" s="9" t="s">
        <v>165</v>
      </c>
      <c r="N204" s="9" t="s">
        <v>196</v>
      </c>
      <c r="O204" s="9" t="s">
        <v>197</v>
      </c>
      <c r="P204" s="9" t="s">
        <v>179</v>
      </c>
      <c r="Q204" s="2"/>
      <c r="R204" s="9"/>
      <c r="S204" s="9"/>
      <c r="T204" s="9"/>
      <c r="U204" s="9"/>
      <c r="V204" s="9"/>
      <c r="W204" s="9" t="s">
        <v>178</v>
      </c>
      <c r="X204" s="9"/>
      <c r="Y204" s="9"/>
      <c r="Z204" s="9" t="s">
        <v>554</v>
      </c>
      <c r="AA204" s="9" t="s">
        <v>277</v>
      </c>
      <c r="AB204" s="9" t="s">
        <v>165</v>
      </c>
      <c r="AC204" s="9" t="s">
        <v>277</v>
      </c>
      <c r="AD204" s="9" t="s">
        <v>165</v>
      </c>
      <c r="AE204" s="2" t="str">
        <f t="shared" si="5"/>
        <v>('admin','관리자',SHA2('1',256),'admin@pplus.com','010-9999-0000','P2','D1','S1',NULL,'RTDATALAB','Y',DATE_FORMAT('NOW()','%Y-%m-%d %T'),DATE_FORMAT('2020-11-01','%Y-%m-%d'),DATE_FORMAT('2021-12-31','%Y-%m-%d'),'N',NULL,NULL,NULL,NULL,NULL,NULL,'Y','Y',0,'R','SYSTEM',NOW(),'SYSTEM',NOW()),</v>
      </c>
    </row>
    <row r="205" spans="1:31" x14ac:dyDescent="0.35">
      <c r="A205" s="51">
        <v>3</v>
      </c>
      <c r="B205" s="9" t="s">
        <v>335</v>
      </c>
      <c r="C205" s="9" t="s">
        <v>186</v>
      </c>
      <c r="D205" s="9"/>
      <c r="E205" s="2" t="str">
        <f>B205&amp;"@pplus.com"</f>
        <v>test11@pplus.com</v>
      </c>
      <c r="F205" s="9" t="s">
        <v>1157</v>
      </c>
      <c r="G205" s="9" t="s">
        <v>183</v>
      </c>
      <c r="H205" s="9" t="s">
        <v>170</v>
      </c>
      <c r="I205" s="9" t="s">
        <v>174</v>
      </c>
      <c r="J205" s="9" t="s">
        <v>171</v>
      </c>
      <c r="K205" s="9" t="s">
        <v>1146</v>
      </c>
      <c r="L205" s="9" t="s">
        <v>178</v>
      </c>
      <c r="M205" s="9" t="s">
        <v>165</v>
      </c>
      <c r="N205" s="9" t="s">
        <v>196</v>
      </c>
      <c r="O205" s="9" t="s">
        <v>197</v>
      </c>
      <c r="P205" s="49" t="s">
        <v>178</v>
      </c>
      <c r="Q205" s="2"/>
      <c r="R205" s="9"/>
      <c r="S205" s="9"/>
      <c r="T205" s="9"/>
      <c r="U205" s="9"/>
      <c r="V205" s="9"/>
      <c r="W205" s="9" t="s">
        <v>178</v>
      </c>
      <c r="X205" s="9"/>
      <c r="Y205" s="9"/>
      <c r="Z205" s="9" t="s">
        <v>554</v>
      </c>
      <c r="AA205" s="9" t="s">
        <v>277</v>
      </c>
      <c r="AB205" s="9" t="s">
        <v>165</v>
      </c>
      <c r="AC205" s="9" t="s">
        <v>277</v>
      </c>
      <c r="AD205" s="9" t="s">
        <v>165</v>
      </c>
      <c r="AE205" s="2" t="str">
        <f t="shared" si="5"/>
        <v>('test11','테스트11',SHA2('rt12#$',256),'test11@pplus.com','010-9999-0001','P2','D1','S1','D2','RTDATALAB','Y',DATE_FORMAT('NOW()','%Y-%m-%d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4</v>
      </c>
      <c r="B206" s="9" t="s">
        <v>336</v>
      </c>
      <c r="C206" s="9" t="s">
        <v>187</v>
      </c>
      <c r="D206" s="9"/>
      <c r="E206" s="2" t="str">
        <f t="shared" ref="E206:E221" si="6">B206&amp;"@pplus.com"</f>
        <v>test12@pplus.com</v>
      </c>
      <c r="F206" s="9" t="s">
        <v>1158</v>
      </c>
      <c r="G206" s="9" t="s">
        <v>182</v>
      </c>
      <c r="H206" s="9" t="s">
        <v>170</v>
      </c>
      <c r="I206" s="9" t="s">
        <v>174</v>
      </c>
      <c r="J206" s="9"/>
      <c r="K206" s="9" t="s">
        <v>1147</v>
      </c>
      <c r="L206" s="9" t="s">
        <v>178</v>
      </c>
      <c r="M206" s="9" t="s">
        <v>165</v>
      </c>
      <c r="N206" s="9" t="s">
        <v>196</v>
      </c>
      <c r="O206" s="9" t="s">
        <v>197</v>
      </c>
      <c r="P206" s="49" t="s">
        <v>178</v>
      </c>
      <c r="Q206" s="2"/>
      <c r="R206" s="9"/>
      <c r="S206" s="9"/>
      <c r="T206" s="9"/>
      <c r="U206" s="9"/>
      <c r="V206" s="9"/>
      <c r="W206" s="9" t="s">
        <v>178</v>
      </c>
      <c r="X206" s="9"/>
      <c r="Y206" s="9"/>
      <c r="Z206" s="9" t="s">
        <v>554</v>
      </c>
      <c r="AA206" s="9" t="s">
        <v>277</v>
      </c>
      <c r="AB206" s="9" t="s">
        <v>165</v>
      </c>
      <c r="AC206" s="9" t="s">
        <v>277</v>
      </c>
      <c r="AD206" s="9" t="s">
        <v>165</v>
      </c>
      <c r="AE206" s="2" t="str">
        <f t="shared" si="5"/>
        <v>('test12','테스트12',SHA2('rt12#$',256),'test12@pplus.com','010-9999-0002','P1','D1','S1',NULL,'DTCOMPANY','Y',DATE_FORMAT('NOW()','%Y-%m-%d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5</v>
      </c>
      <c r="B207" s="9" t="s">
        <v>345</v>
      </c>
      <c r="C207" s="9" t="s">
        <v>348</v>
      </c>
      <c r="D207" s="9"/>
      <c r="E207" s="2" t="str">
        <f t="shared" si="6"/>
        <v>test13@pplus.com</v>
      </c>
      <c r="F207" s="9" t="s">
        <v>1159</v>
      </c>
      <c r="G207" s="9" t="s">
        <v>182</v>
      </c>
      <c r="H207" s="9" t="s">
        <v>170</v>
      </c>
      <c r="I207" s="9" t="s">
        <v>174</v>
      </c>
      <c r="J207" s="9"/>
      <c r="K207" s="9" t="s">
        <v>1148</v>
      </c>
      <c r="L207" s="9" t="s">
        <v>179</v>
      </c>
      <c r="M207" s="9" t="s">
        <v>165</v>
      </c>
      <c r="N207" s="9" t="s">
        <v>196</v>
      </c>
      <c r="O207" s="9" t="s">
        <v>197</v>
      </c>
      <c r="P207" s="49" t="s">
        <v>178</v>
      </c>
      <c r="Q207" s="2"/>
      <c r="R207" s="9"/>
      <c r="S207" s="9"/>
      <c r="T207" s="9"/>
      <c r="U207" s="9"/>
      <c r="V207" s="9"/>
      <c r="W207" s="9" t="s">
        <v>178</v>
      </c>
      <c r="X207" s="9"/>
      <c r="Y207" s="9"/>
      <c r="Z207" s="9" t="s">
        <v>554</v>
      </c>
      <c r="AA207" s="9" t="s">
        <v>277</v>
      </c>
      <c r="AB207" s="9" t="s">
        <v>165</v>
      </c>
      <c r="AC207" s="9" t="s">
        <v>277</v>
      </c>
      <c r="AD207" s="9" t="s">
        <v>165</v>
      </c>
      <c r="AE207" s="2" t="str">
        <f t="shared" si="5"/>
        <v>('test13','테스트13',SHA2('rt12#$',256),'test13@pplus.com','010-9999-0003','P1','D1','S1',NULL,'PCT','N',DATE_FORMAT('NOW()','%Y-%m-%d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6</v>
      </c>
      <c r="B208" s="9" t="s">
        <v>346</v>
      </c>
      <c r="C208" s="9" t="s">
        <v>349</v>
      </c>
      <c r="D208" s="9"/>
      <c r="E208" s="2" t="str">
        <f t="shared" si="6"/>
        <v>test14@pplus.com</v>
      </c>
      <c r="F208" s="9" t="s">
        <v>1160</v>
      </c>
      <c r="G208" s="9" t="s">
        <v>182</v>
      </c>
      <c r="H208" s="9" t="s">
        <v>170</v>
      </c>
      <c r="I208" s="9" t="s">
        <v>174</v>
      </c>
      <c r="J208" s="9"/>
      <c r="K208" s="9" t="s">
        <v>1148</v>
      </c>
      <c r="L208" s="9" t="s">
        <v>179</v>
      </c>
      <c r="M208" s="9" t="s">
        <v>165</v>
      </c>
      <c r="N208" s="9" t="s">
        <v>196</v>
      </c>
      <c r="O208" s="9" t="s">
        <v>197</v>
      </c>
      <c r="P208" s="49" t="s">
        <v>178</v>
      </c>
      <c r="Q208" s="2"/>
      <c r="R208" s="9"/>
      <c r="S208" s="9"/>
      <c r="T208" s="9"/>
      <c r="U208" s="9"/>
      <c r="V208" s="9"/>
      <c r="W208" s="9" t="s">
        <v>178</v>
      </c>
      <c r="X208" s="9"/>
      <c r="Y208" s="9"/>
      <c r="Z208" s="9" t="s">
        <v>554</v>
      </c>
      <c r="AA208" s="9" t="s">
        <v>277</v>
      </c>
      <c r="AB208" s="9" t="s">
        <v>165</v>
      </c>
      <c r="AC208" s="9" t="s">
        <v>277</v>
      </c>
      <c r="AD208" s="9" t="s">
        <v>165</v>
      </c>
      <c r="AE208" s="2" t="str">
        <f t="shared" si="5"/>
        <v>('test14','테스트14',SHA2('rt12#$',256),'test14@pplus.com','010-9999-0004','P1','D1','S1',NULL,'PCT','N',DATE_FORMAT('NOW()','%Y-%m-%d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7</v>
      </c>
      <c r="B209" s="9" t="s">
        <v>347</v>
      </c>
      <c r="C209" s="9" t="s">
        <v>350</v>
      </c>
      <c r="D209" s="9"/>
      <c r="E209" s="2" t="str">
        <f t="shared" si="6"/>
        <v>test15@pplus.com</v>
      </c>
      <c r="F209" s="9" t="s">
        <v>1161</v>
      </c>
      <c r="G209" s="9" t="s">
        <v>182</v>
      </c>
      <c r="H209" s="9" t="s">
        <v>170</v>
      </c>
      <c r="I209" s="9" t="s">
        <v>174</v>
      </c>
      <c r="J209" s="9"/>
      <c r="K209" s="9" t="s">
        <v>1147</v>
      </c>
      <c r="L209" s="9" t="s">
        <v>179</v>
      </c>
      <c r="M209" s="9" t="s">
        <v>165</v>
      </c>
      <c r="N209" s="9" t="s">
        <v>196</v>
      </c>
      <c r="O209" s="9" t="s">
        <v>197</v>
      </c>
      <c r="P209" s="49" t="s">
        <v>178</v>
      </c>
      <c r="Q209" s="2"/>
      <c r="R209" s="9"/>
      <c r="S209" s="9"/>
      <c r="T209" s="9"/>
      <c r="U209" s="9"/>
      <c r="V209" s="9"/>
      <c r="W209" s="9" t="s">
        <v>178</v>
      </c>
      <c r="X209" s="9"/>
      <c r="Y209" s="9"/>
      <c r="Z209" s="9" t="s">
        <v>554</v>
      </c>
      <c r="AA209" s="9" t="s">
        <v>277</v>
      </c>
      <c r="AB209" s="9" t="s">
        <v>165</v>
      </c>
      <c r="AC209" s="9" t="s">
        <v>277</v>
      </c>
      <c r="AD209" s="9" t="s">
        <v>165</v>
      </c>
      <c r="AE209" s="2" t="str">
        <f t="shared" si="5"/>
        <v>('test15','테스트15',SHA2('rt12#$',256),'test15@pplus.com','010-9999-0005','P1','D1','S1',NULL,'DTCOMPANY','N',DATE_FORMAT('NOW()','%Y-%m-%d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8</v>
      </c>
      <c r="B210" s="9" t="s">
        <v>337</v>
      </c>
      <c r="C210" s="9" t="s">
        <v>188</v>
      </c>
      <c r="D210" s="9"/>
      <c r="E210" s="2" t="str">
        <f t="shared" si="6"/>
        <v>test21@pplus.com</v>
      </c>
      <c r="F210" s="9" t="s">
        <v>1162</v>
      </c>
      <c r="G210" s="9" t="s">
        <v>182</v>
      </c>
      <c r="H210" s="9" t="s">
        <v>171</v>
      </c>
      <c r="I210" s="9" t="s">
        <v>174</v>
      </c>
      <c r="J210" s="9" t="s">
        <v>170</v>
      </c>
      <c r="K210" s="9" t="s">
        <v>1146</v>
      </c>
      <c r="L210" s="9" t="s">
        <v>178</v>
      </c>
      <c r="M210" s="9" t="s">
        <v>165</v>
      </c>
      <c r="N210" s="9" t="s">
        <v>196</v>
      </c>
      <c r="O210" s="9" t="s">
        <v>197</v>
      </c>
      <c r="P210" s="49" t="s">
        <v>178</v>
      </c>
      <c r="Q210" s="2"/>
      <c r="R210" s="9"/>
      <c r="S210" s="9"/>
      <c r="T210" s="9"/>
      <c r="U210" s="9"/>
      <c r="V210" s="9"/>
      <c r="W210" s="9" t="s">
        <v>178</v>
      </c>
      <c r="X210" s="9"/>
      <c r="Y210" s="9"/>
      <c r="Z210" s="9" t="s">
        <v>554</v>
      </c>
      <c r="AA210" s="9" t="s">
        <v>277</v>
      </c>
      <c r="AB210" s="9" t="s">
        <v>165</v>
      </c>
      <c r="AC210" s="9" t="s">
        <v>277</v>
      </c>
      <c r="AD210" s="9" t="s">
        <v>165</v>
      </c>
      <c r="AE210" s="2" t="str">
        <f t="shared" si="5"/>
        <v>('test21','테스트21',SHA2('rt12#$',256),'test21@pplus.com','010-9999-0006','P1','D2','S1','D1','RTDATALAB','Y',DATE_FORMAT('NOW()','%Y-%m-%d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9</v>
      </c>
      <c r="B211" s="9" t="s">
        <v>338</v>
      </c>
      <c r="C211" s="9" t="s">
        <v>189</v>
      </c>
      <c r="D211" s="9"/>
      <c r="E211" s="2" t="str">
        <f t="shared" si="6"/>
        <v>test22@pplus.com</v>
      </c>
      <c r="F211" s="9" t="s">
        <v>1163</v>
      </c>
      <c r="G211" s="9" t="s">
        <v>182</v>
      </c>
      <c r="H211" s="9" t="s">
        <v>171</v>
      </c>
      <c r="I211" s="9" t="s">
        <v>174</v>
      </c>
      <c r="J211" s="9"/>
      <c r="K211" s="9" t="s">
        <v>1146</v>
      </c>
      <c r="L211" s="9" t="s">
        <v>178</v>
      </c>
      <c r="M211" s="9" t="s">
        <v>165</v>
      </c>
      <c r="N211" s="9" t="s">
        <v>196</v>
      </c>
      <c r="O211" s="9" t="s">
        <v>197</v>
      </c>
      <c r="P211" s="49" t="s">
        <v>178</v>
      </c>
      <c r="Q211" s="2"/>
      <c r="R211" s="9"/>
      <c r="S211" s="9"/>
      <c r="T211" s="9"/>
      <c r="U211" s="9"/>
      <c r="V211" s="9"/>
      <c r="W211" s="9" t="s">
        <v>178</v>
      </c>
      <c r="X211" s="9"/>
      <c r="Y211" s="9"/>
      <c r="Z211" s="9" t="s">
        <v>554</v>
      </c>
      <c r="AA211" s="9" t="s">
        <v>277</v>
      </c>
      <c r="AB211" s="9" t="s">
        <v>165</v>
      </c>
      <c r="AC211" s="9" t="s">
        <v>277</v>
      </c>
      <c r="AD211" s="9" t="s">
        <v>165</v>
      </c>
      <c r="AE211" s="2" t="str">
        <f t="shared" si="5"/>
        <v>('test22','테스트22',SHA2('rt12#$',256),'test22@pplus.com','010-9999-0007','P1','D2','S1',NULL,'RTDATALAB','Y',DATE_FORMAT('NOW()','%Y-%m-%d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10</v>
      </c>
      <c r="B212" s="9" t="s">
        <v>339</v>
      </c>
      <c r="C212" s="9" t="s">
        <v>190</v>
      </c>
      <c r="D212" s="9"/>
      <c r="E212" s="2" t="str">
        <f t="shared" si="6"/>
        <v>test23@pplus.com</v>
      </c>
      <c r="F212" s="9" t="s">
        <v>1164</v>
      </c>
      <c r="G212" s="9" t="s">
        <v>182</v>
      </c>
      <c r="H212" s="9" t="s">
        <v>171</v>
      </c>
      <c r="I212" s="9" t="s">
        <v>174</v>
      </c>
      <c r="J212" s="9"/>
      <c r="K212" s="9" t="s">
        <v>1146</v>
      </c>
      <c r="L212" s="9" t="s">
        <v>179</v>
      </c>
      <c r="M212" s="9" t="s">
        <v>165</v>
      </c>
      <c r="N212" s="9" t="s">
        <v>196</v>
      </c>
      <c r="O212" s="9" t="s">
        <v>197</v>
      </c>
      <c r="P212" s="49" t="s">
        <v>178</v>
      </c>
      <c r="Q212" s="2"/>
      <c r="R212" s="9"/>
      <c r="S212" s="9"/>
      <c r="T212" s="9"/>
      <c r="U212" s="9"/>
      <c r="V212" s="9"/>
      <c r="W212" s="9" t="s">
        <v>178</v>
      </c>
      <c r="X212" s="9"/>
      <c r="Y212" s="9"/>
      <c r="Z212" s="9" t="s">
        <v>554</v>
      </c>
      <c r="AA212" s="9" t="s">
        <v>277</v>
      </c>
      <c r="AB212" s="9" t="s">
        <v>165</v>
      </c>
      <c r="AC212" s="9" t="s">
        <v>277</v>
      </c>
      <c r="AD212" s="9" t="s">
        <v>165</v>
      </c>
      <c r="AE212" s="2" t="str">
        <f t="shared" si="5"/>
        <v>('test23','테스트23',SHA2('rt12#$',256),'test23@pplus.com','010-9999-0008','P1','D2','S1',NULL,'RTDATALAB','N',DATE_FORMAT('NOW()','%Y-%m-%d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11</v>
      </c>
      <c r="B213" s="9" t="s">
        <v>340</v>
      </c>
      <c r="C213" s="9" t="s">
        <v>191</v>
      </c>
      <c r="D213" s="9"/>
      <c r="E213" s="2" t="str">
        <f t="shared" si="6"/>
        <v>test24@pplus.com</v>
      </c>
      <c r="F213" s="9" t="s">
        <v>1165</v>
      </c>
      <c r="G213" s="9" t="s">
        <v>183</v>
      </c>
      <c r="H213" s="9" t="s">
        <v>171</v>
      </c>
      <c r="I213" s="9" t="s">
        <v>174</v>
      </c>
      <c r="J213" s="9"/>
      <c r="K213" s="9" t="s">
        <v>1146</v>
      </c>
      <c r="L213" s="9" t="s">
        <v>179</v>
      </c>
      <c r="M213" s="9" t="s">
        <v>165</v>
      </c>
      <c r="N213" s="9" t="s">
        <v>196</v>
      </c>
      <c r="O213" s="9" t="s">
        <v>197</v>
      </c>
      <c r="P213" s="49" t="s">
        <v>178</v>
      </c>
      <c r="Q213" s="2"/>
      <c r="R213" s="9"/>
      <c r="S213" s="9"/>
      <c r="T213" s="9"/>
      <c r="U213" s="9"/>
      <c r="V213" s="9"/>
      <c r="W213" s="9" t="s">
        <v>178</v>
      </c>
      <c r="X213" s="9"/>
      <c r="Y213" s="9"/>
      <c r="Z213" s="9" t="s">
        <v>554</v>
      </c>
      <c r="AA213" s="9" t="s">
        <v>277</v>
      </c>
      <c r="AB213" s="9" t="s">
        <v>165</v>
      </c>
      <c r="AC213" s="9" t="s">
        <v>277</v>
      </c>
      <c r="AD213" s="9" t="s">
        <v>165</v>
      </c>
      <c r="AE213" s="2" t="str">
        <f t="shared" si="5"/>
        <v>('test24','테스트24',SHA2('rt12#$',256),'test24@pplus.com','010-9999-0009','P2','D2','S1',NULL,'RTDATALAB','N',DATE_FORMAT('NOW()','%Y-%m-%d %T'),DATE_FORMAT('2020-11-01','%Y-%m-%d'),DATE_FORMAT('2021-12-31','%Y-%m-%d'),'Y',NULL,NULL,NULL,NULL,NULL,NULL,'Y','Y',0,'R','SYSTEM',NOW(),'SYSTEM',NOW()),</v>
      </c>
    </row>
    <row r="214" spans="1:31" x14ac:dyDescent="0.35">
      <c r="A214" s="51">
        <v>12</v>
      </c>
      <c r="B214" s="9" t="s">
        <v>341</v>
      </c>
      <c r="C214" s="9" t="s">
        <v>192</v>
      </c>
      <c r="D214" s="9"/>
      <c r="E214" s="2" t="str">
        <f t="shared" si="6"/>
        <v>test25@pplus.com</v>
      </c>
      <c r="F214" s="9" t="s">
        <v>1166</v>
      </c>
      <c r="G214" s="9" t="s">
        <v>183</v>
      </c>
      <c r="H214" s="9" t="s">
        <v>171</v>
      </c>
      <c r="I214" s="9" t="s">
        <v>174</v>
      </c>
      <c r="J214" s="9"/>
      <c r="K214" s="9" t="s">
        <v>1146</v>
      </c>
      <c r="L214" s="9" t="s">
        <v>179</v>
      </c>
      <c r="M214" s="9" t="s">
        <v>165</v>
      </c>
      <c r="N214" s="9" t="s">
        <v>196</v>
      </c>
      <c r="O214" s="9" t="s">
        <v>197</v>
      </c>
      <c r="P214" s="49" t="s">
        <v>178</v>
      </c>
      <c r="Q214" s="2"/>
      <c r="R214" s="9"/>
      <c r="S214" s="9"/>
      <c r="T214" s="9"/>
      <c r="U214" s="9"/>
      <c r="V214" s="9"/>
      <c r="W214" s="9" t="s">
        <v>178</v>
      </c>
      <c r="X214" s="9"/>
      <c r="Y214" s="9"/>
      <c r="Z214" s="9" t="s">
        <v>554</v>
      </c>
      <c r="AA214" s="9" t="s">
        <v>277</v>
      </c>
      <c r="AB214" s="9" t="s">
        <v>165</v>
      </c>
      <c r="AC214" s="9" t="s">
        <v>277</v>
      </c>
      <c r="AD214" s="9" t="s">
        <v>165</v>
      </c>
      <c r="AE214" s="2" t="str">
        <f t="shared" si="5"/>
        <v>('test25','테스트25',SHA2('rt12#$',256),'test25@pplus.com','010-9999-0010','P2','D2','S1',NULL,'RTDATALAB','N',DATE_FORMAT('NOW()','%Y-%m-%d %T'),DATE_FORMAT('2020-11-01','%Y-%m-%d'),DATE_FORMAT('2021-12-31','%Y-%m-%d'),'Y',NULL,NULL,NULL,NULL,NULL,NULL,'Y','Y',0,'R','SYSTEM',NOW(),'SYSTEM',NOW()),</v>
      </c>
    </row>
    <row r="215" spans="1:31" x14ac:dyDescent="0.35">
      <c r="A215" s="51">
        <v>13</v>
      </c>
      <c r="B215" s="9" t="s">
        <v>351</v>
      </c>
      <c r="C215" s="9" t="s">
        <v>355</v>
      </c>
      <c r="D215" s="9"/>
      <c r="E215" s="2" t="str">
        <f t="shared" si="6"/>
        <v>test26@pplus.com</v>
      </c>
      <c r="F215" s="9" t="s">
        <v>1167</v>
      </c>
      <c r="G215" s="9" t="s">
        <v>183</v>
      </c>
      <c r="H215" s="9" t="s">
        <v>171</v>
      </c>
      <c r="I215" s="9" t="s">
        <v>174</v>
      </c>
      <c r="J215" s="9" t="s">
        <v>170</v>
      </c>
      <c r="K215" s="9" t="s">
        <v>1146</v>
      </c>
      <c r="L215" s="9" t="s">
        <v>179</v>
      </c>
      <c r="M215" s="9" t="s">
        <v>165</v>
      </c>
      <c r="N215" s="9" t="s">
        <v>196</v>
      </c>
      <c r="O215" s="9" t="s">
        <v>197</v>
      </c>
      <c r="P215" s="49" t="s">
        <v>178</v>
      </c>
      <c r="Q215" s="2"/>
      <c r="R215" s="9"/>
      <c r="S215" s="9"/>
      <c r="T215" s="9"/>
      <c r="U215" s="9"/>
      <c r="V215" s="9"/>
      <c r="W215" s="9" t="s">
        <v>178</v>
      </c>
      <c r="X215" s="9"/>
      <c r="Y215" s="9"/>
      <c r="Z215" s="9" t="s">
        <v>554</v>
      </c>
      <c r="AA215" s="9" t="s">
        <v>277</v>
      </c>
      <c r="AB215" s="9" t="s">
        <v>165</v>
      </c>
      <c r="AC215" s="9" t="s">
        <v>277</v>
      </c>
      <c r="AD215" s="9" t="s">
        <v>165</v>
      </c>
      <c r="AE215" s="2" t="str">
        <f t="shared" si="5"/>
        <v>('test26','테스트26',SHA2('rt12#$',256),'test26@pplus.com','010-9999-0011','P2','D2','S1','D1','RTDATALAB','N',DATE_FORMAT('NOW()','%Y-%m-%d %T'),DATE_FORMAT('2020-11-01','%Y-%m-%d'),DATE_FORMAT('2021-12-31','%Y-%m-%d'),'Y',NULL,NULL,NULL,NULL,NULL,NULL,'Y','Y',0,'R','SYSTEM',NOW(),'SYSTEM',NOW()),</v>
      </c>
    </row>
    <row r="216" spans="1:31" x14ac:dyDescent="0.35">
      <c r="A216" s="51">
        <v>14</v>
      </c>
      <c r="B216" s="9" t="s">
        <v>352</v>
      </c>
      <c r="C216" s="9" t="s">
        <v>356</v>
      </c>
      <c r="D216" s="9"/>
      <c r="E216" s="2" t="str">
        <f t="shared" si="6"/>
        <v>test27@pplus.com</v>
      </c>
      <c r="F216" s="9" t="s">
        <v>1168</v>
      </c>
      <c r="G216" s="9" t="s">
        <v>183</v>
      </c>
      <c r="H216" s="9" t="s">
        <v>171</v>
      </c>
      <c r="I216" s="9" t="s">
        <v>174</v>
      </c>
      <c r="J216" s="9"/>
      <c r="K216" s="9" t="s">
        <v>1146</v>
      </c>
      <c r="L216" s="9" t="s">
        <v>179</v>
      </c>
      <c r="M216" s="9" t="s">
        <v>165</v>
      </c>
      <c r="N216" s="9" t="s">
        <v>196</v>
      </c>
      <c r="O216" s="9" t="s">
        <v>197</v>
      </c>
      <c r="P216" s="49" t="s">
        <v>178</v>
      </c>
      <c r="Q216" s="2"/>
      <c r="R216" s="9"/>
      <c r="S216" s="9"/>
      <c r="T216" s="9"/>
      <c r="U216" s="9"/>
      <c r="V216" s="9"/>
      <c r="W216" s="9" t="s">
        <v>178</v>
      </c>
      <c r="X216" s="9"/>
      <c r="Y216" s="9"/>
      <c r="Z216" s="9" t="s">
        <v>554</v>
      </c>
      <c r="AA216" s="9" t="s">
        <v>277</v>
      </c>
      <c r="AB216" s="9" t="s">
        <v>165</v>
      </c>
      <c r="AC216" s="9" t="s">
        <v>277</v>
      </c>
      <c r="AD216" s="9" t="s">
        <v>165</v>
      </c>
      <c r="AE216" s="2" t="str">
        <f t="shared" si="5"/>
        <v>('test27','테스트27',SHA2('rt12#$',256),'test27@pplus.com','010-9999-0012','P2','D2','S1',NULL,'RTDATALAB','N',DATE_FORMAT('NOW()','%Y-%m-%d %T'),DATE_FORMAT('2020-11-01','%Y-%m-%d'),DATE_FORMAT('2021-12-31','%Y-%m-%d'),'Y',NULL,NULL,NULL,NULL,NULL,NULL,'Y','Y',0,'R','SYSTEM',NOW(),'SYSTEM',NOW()),</v>
      </c>
    </row>
    <row r="217" spans="1:31" x14ac:dyDescent="0.35">
      <c r="A217" s="51">
        <v>15</v>
      </c>
      <c r="B217" s="9" t="s">
        <v>353</v>
      </c>
      <c r="C217" s="9" t="s">
        <v>357</v>
      </c>
      <c r="D217" s="9"/>
      <c r="E217" s="2" t="str">
        <f t="shared" si="6"/>
        <v>test28@pplus.com</v>
      </c>
      <c r="F217" s="9" t="s">
        <v>1169</v>
      </c>
      <c r="G217" s="9" t="s">
        <v>183</v>
      </c>
      <c r="H217" s="9" t="s">
        <v>171</v>
      </c>
      <c r="I217" s="9" t="s">
        <v>174</v>
      </c>
      <c r="J217" s="9"/>
      <c r="K217" s="9" t="s">
        <v>1146</v>
      </c>
      <c r="L217" s="9" t="s">
        <v>179</v>
      </c>
      <c r="M217" s="9" t="s">
        <v>165</v>
      </c>
      <c r="N217" s="9" t="s">
        <v>196</v>
      </c>
      <c r="O217" s="9" t="s">
        <v>197</v>
      </c>
      <c r="P217" s="49" t="s">
        <v>178</v>
      </c>
      <c r="Q217" s="2"/>
      <c r="R217" s="9"/>
      <c r="S217" s="9"/>
      <c r="T217" s="9"/>
      <c r="U217" s="9"/>
      <c r="V217" s="9"/>
      <c r="W217" s="9" t="s">
        <v>178</v>
      </c>
      <c r="X217" s="9"/>
      <c r="Y217" s="9"/>
      <c r="Z217" s="9" t="s">
        <v>554</v>
      </c>
      <c r="AA217" s="9" t="s">
        <v>277</v>
      </c>
      <c r="AB217" s="9" t="s">
        <v>165</v>
      </c>
      <c r="AC217" s="9" t="s">
        <v>277</v>
      </c>
      <c r="AD217" s="9" t="s">
        <v>165</v>
      </c>
      <c r="AE217" s="2" t="str">
        <f t="shared" si="5"/>
        <v>('test28','테스트28',SHA2('rt12#$',256),'test28@pplus.com','010-9999-0013','P2','D2','S1',NULL,'RTDATALAB','N',DATE_FORMAT('NOW()','%Y-%m-%d %T'),DATE_FORMAT('2020-11-01','%Y-%m-%d'),DATE_FORMAT('2021-12-31','%Y-%m-%d'),'Y',NULL,NULL,NULL,NULL,NULL,NULL,'Y','Y',0,'R','SYSTEM',NOW(),'SYSTEM',NOW()),</v>
      </c>
    </row>
    <row r="218" spans="1:31" x14ac:dyDescent="0.35">
      <c r="A218" s="51">
        <v>16</v>
      </c>
      <c r="B218" s="9" t="s">
        <v>354</v>
      </c>
      <c r="C218" s="9" t="s">
        <v>358</v>
      </c>
      <c r="D218" s="9"/>
      <c r="E218" s="2" t="str">
        <f t="shared" si="6"/>
        <v>test29@pplus.com</v>
      </c>
      <c r="F218" s="9" t="s">
        <v>1170</v>
      </c>
      <c r="G218" s="9" t="s">
        <v>183</v>
      </c>
      <c r="H218" s="9" t="s">
        <v>171</v>
      </c>
      <c r="I218" s="9" t="s">
        <v>174</v>
      </c>
      <c r="J218" s="9"/>
      <c r="K218" s="9" t="s">
        <v>1146</v>
      </c>
      <c r="L218" s="9" t="s">
        <v>179</v>
      </c>
      <c r="M218" s="9" t="s">
        <v>165</v>
      </c>
      <c r="N218" s="9" t="s">
        <v>196</v>
      </c>
      <c r="O218" s="9" t="s">
        <v>197</v>
      </c>
      <c r="P218" s="49" t="s">
        <v>178</v>
      </c>
      <c r="Q218" s="2"/>
      <c r="R218" s="9"/>
      <c r="S218" s="9"/>
      <c r="T218" s="9"/>
      <c r="U218" s="9"/>
      <c r="V218" s="9"/>
      <c r="W218" s="9" t="s">
        <v>178</v>
      </c>
      <c r="X218" s="9"/>
      <c r="Y218" s="9"/>
      <c r="Z218" s="9" t="s">
        <v>554</v>
      </c>
      <c r="AA218" s="9" t="s">
        <v>277</v>
      </c>
      <c r="AB218" s="9" t="s">
        <v>165</v>
      </c>
      <c r="AC218" s="9" t="s">
        <v>277</v>
      </c>
      <c r="AD218" s="9" t="s">
        <v>165</v>
      </c>
      <c r="AE218" s="2" t="str">
        <f t="shared" si="5"/>
        <v>('test29','테스트29',SHA2('rt12#$',256),'test29@pplus.com','010-9999-0014','P2','D2','S1',NULL,'RTDATALAB','N',DATE_FORMAT('NOW()','%Y-%m-%d %T'),DATE_FORMAT('2020-11-01','%Y-%m-%d'),DATE_FORMAT('2021-12-31','%Y-%m-%d'),'Y',NULL,NULL,NULL,NULL,NULL,NULL,'Y','Y',0,'R','SYSTEM',NOW(),'SYSTEM',NOW()),</v>
      </c>
    </row>
    <row r="219" spans="1:31" x14ac:dyDescent="0.35">
      <c r="A219" s="51">
        <v>17</v>
      </c>
      <c r="B219" s="9" t="s">
        <v>344</v>
      </c>
      <c r="C219" s="9" t="s">
        <v>193</v>
      </c>
      <c r="D219" s="9"/>
      <c r="E219" s="2" t="str">
        <f t="shared" si="6"/>
        <v>fail11@pplus.com</v>
      </c>
      <c r="F219" s="9" t="s">
        <v>1171</v>
      </c>
      <c r="G219" s="9" t="s">
        <v>182</v>
      </c>
      <c r="H219" s="9" t="s">
        <v>170</v>
      </c>
      <c r="I219" s="9" t="s">
        <v>174</v>
      </c>
      <c r="J219" s="9"/>
      <c r="K219" s="9" t="s">
        <v>1147</v>
      </c>
      <c r="L219" s="9" t="s">
        <v>179</v>
      </c>
      <c r="M219" s="9" t="s">
        <v>165</v>
      </c>
      <c r="N219" s="9" t="s">
        <v>196</v>
      </c>
      <c r="O219" s="9" t="s">
        <v>197</v>
      </c>
      <c r="P219" s="49" t="s">
        <v>178</v>
      </c>
      <c r="Q219" s="2"/>
      <c r="R219" s="9"/>
      <c r="S219" s="9"/>
      <c r="T219" s="9"/>
      <c r="U219" s="9"/>
      <c r="V219" s="9"/>
      <c r="W219" s="9" t="s">
        <v>179</v>
      </c>
      <c r="X219" s="9"/>
      <c r="Y219" s="9"/>
      <c r="Z219" s="9" t="s">
        <v>554</v>
      </c>
      <c r="AA219" s="9" t="s">
        <v>277</v>
      </c>
      <c r="AB219" s="9" t="s">
        <v>165</v>
      </c>
      <c r="AC219" s="9" t="s">
        <v>277</v>
      </c>
      <c r="AD219" s="9" t="s">
        <v>165</v>
      </c>
      <c r="AE219" s="2" t="str">
        <f t="shared" si="5"/>
        <v>('fail11','실패11',SHA2('rt12#$',256),'fail11@pplus.com','010-9999-0015','P1','D1','S1',NULL,'DTCOMPANY','N',DATE_FORMAT('NOW()','%Y-%m-%d %T'),DATE_FORMAT('2020-11-01','%Y-%m-%d'),DATE_FORMAT('2021-12-31','%Y-%m-%d'),'Y',NULL,NULL,NULL,NULL,NULL,NULL,'N','Y',0,'R','SYSTEM',NOW(),'SYSTEM',NOW()),</v>
      </c>
    </row>
    <row r="220" spans="1:31" x14ac:dyDescent="0.35">
      <c r="A220" s="51">
        <v>18</v>
      </c>
      <c r="B220" s="9" t="s">
        <v>342</v>
      </c>
      <c r="C220" s="9" t="s">
        <v>194</v>
      </c>
      <c r="D220" s="9"/>
      <c r="E220" s="2" t="str">
        <f t="shared" si="6"/>
        <v>fail12@pplus.com</v>
      </c>
      <c r="F220" s="9" t="s">
        <v>1172</v>
      </c>
      <c r="G220" s="9" t="s">
        <v>182</v>
      </c>
      <c r="H220" s="9" t="s">
        <v>170</v>
      </c>
      <c r="I220" s="9" t="s">
        <v>174</v>
      </c>
      <c r="J220" s="9"/>
      <c r="K220" s="9" t="s">
        <v>1147</v>
      </c>
      <c r="L220" s="9" t="s">
        <v>179</v>
      </c>
      <c r="M220" s="9" t="s">
        <v>165</v>
      </c>
      <c r="N220" s="9" t="s">
        <v>196</v>
      </c>
      <c r="O220" s="9" t="s">
        <v>197</v>
      </c>
      <c r="P220" s="49" t="s">
        <v>178</v>
      </c>
      <c r="Q220" s="2"/>
      <c r="R220" s="9"/>
      <c r="S220" s="9"/>
      <c r="T220" s="9"/>
      <c r="U220" s="9"/>
      <c r="V220" s="9"/>
      <c r="W220" s="9" t="s">
        <v>179</v>
      </c>
      <c r="X220" s="9"/>
      <c r="Y220" s="9"/>
      <c r="Z220" s="9" t="s">
        <v>554</v>
      </c>
      <c r="AA220" s="9" t="s">
        <v>277</v>
      </c>
      <c r="AB220" s="9" t="s">
        <v>165</v>
      </c>
      <c r="AC220" s="9" t="s">
        <v>277</v>
      </c>
      <c r="AD220" s="9" t="s">
        <v>165</v>
      </c>
      <c r="AE220" s="2" t="str">
        <f t="shared" si="5"/>
        <v>('fail12','실패12',SHA2('rt12#$',256),'fail12@pplus.com','010-9999-0016','P1','D1','S1',NULL,'DTCOMPANY','N',DATE_FORMAT('NOW()','%Y-%m-%d %T'),DATE_FORMAT('2020-11-01','%Y-%m-%d'),DATE_FORMAT('2021-12-31','%Y-%m-%d'),'Y',NULL,NULL,NULL,NULL,NULL,NULL,'N','Y',0,'R','SYSTEM',NOW(),'SYSTEM',NOW()),</v>
      </c>
    </row>
    <row r="221" spans="1:31" x14ac:dyDescent="0.35">
      <c r="A221" s="51">
        <v>19</v>
      </c>
      <c r="B221" s="9" t="s">
        <v>343</v>
      </c>
      <c r="C221" s="9" t="s">
        <v>195</v>
      </c>
      <c r="D221" s="9"/>
      <c r="E221" s="2" t="str">
        <f t="shared" si="6"/>
        <v>fail13@pplus.com</v>
      </c>
      <c r="F221" s="9" t="s">
        <v>1173</v>
      </c>
      <c r="G221" s="9" t="s">
        <v>183</v>
      </c>
      <c r="H221" s="9" t="s">
        <v>170</v>
      </c>
      <c r="I221" s="9" t="s">
        <v>174</v>
      </c>
      <c r="J221" s="9"/>
      <c r="K221" s="9" t="s">
        <v>1147</v>
      </c>
      <c r="L221" s="9" t="s">
        <v>179</v>
      </c>
      <c r="M221" s="9" t="s">
        <v>165</v>
      </c>
      <c r="N221" s="9" t="s">
        <v>196</v>
      </c>
      <c r="O221" s="9" t="s">
        <v>197</v>
      </c>
      <c r="P221" s="49" t="s">
        <v>178</v>
      </c>
      <c r="Q221" s="2"/>
      <c r="R221" s="9"/>
      <c r="S221" s="9"/>
      <c r="T221" s="9"/>
      <c r="U221" s="9"/>
      <c r="V221" s="9"/>
      <c r="W221" s="9" t="s">
        <v>179</v>
      </c>
      <c r="X221" s="9"/>
      <c r="Y221" s="9"/>
      <c r="Z221" s="9" t="s">
        <v>554</v>
      </c>
      <c r="AA221" s="9" t="s">
        <v>277</v>
      </c>
      <c r="AB221" s="9" t="s">
        <v>165</v>
      </c>
      <c r="AC221" s="9" t="s">
        <v>277</v>
      </c>
      <c r="AD221" s="9" t="s">
        <v>165</v>
      </c>
      <c r="AE221" s="2" t="str">
        <f t="shared" si="5"/>
        <v>('fail13','실패13',SHA2('rt12#$',256),'fail13@pplus.com','010-9999-0017','P2','D1','S1',NULL,'DTCOMPANY','N',DATE_FORMAT('NOW()','%Y-%m-%d %T'),DATE_FORMAT('2020-11-01','%Y-%m-%d'),DATE_FORMAT('2021-12-31','%Y-%m-%d'),'Y',NULL,NULL,NULL,NULL,NULL,NULL,'N','Y',0,'R','SYSTEM',NOW(),'SYSTEM',NOW());</v>
      </c>
    </row>
    <row r="222" spans="1:31" s="41" customFormat="1" x14ac:dyDescent="0.35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81"/>
      <c r="O222" s="10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0"/>
    </row>
    <row r="223" spans="1:31" s="41" customFormat="1" x14ac:dyDescent="0.3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81"/>
      <c r="O223" s="10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0"/>
    </row>
    <row r="224" spans="1:31" x14ac:dyDescent="0.35">
      <c r="C224" s="10"/>
    </row>
    <row r="225" spans="1:29" x14ac:dyDescent="0.35">
      <c r="A225" s="92" t="s">
        <v>558</v>
      </c>
      <c r="B225" s="92"/>
      <c r="C225" s="92"/>
      <c r="D225" s="92"/>
      <c r="E225" s="92"/>
      <c r="F225" s="92"/>
    </row>
    <row r="226" spans="1:29" s="41" customFormat="1" x14ac:dyDescent="0.35">
      <c r="A226" s="111" t="str">
        <f>VLOOKUP(C226,table!B:D,3,FALSE)</f>
        <v>공통</v>
      </c>
      <c r="B226" s="111"/>
      <c r="C226" s="112" t="s">
        <v>559</v>
      </c>
      <c r="D226" s="112"/>
      <c r="E226" s="112"/>
      <c r="F226" s="111" t="s">
        <v>162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x14ac:dyDescent="0.35">
      <c r="A227" s="111"/>
      <c r="B227" s="111"/>
      <c r="C227" s="112" t="str">
        <f>VLOOKUP(C226,table!B:D,2,FALSE)</f>
        <v>T_USER_TEST</v>
      </c>
      <c r="D227" s="112"/>
      <c r="E227" s="112"/>
      <c r="F227" s="111"/>
    </row>
    <row r="228" spans="1:29" s="41" customFormat="1" x14ac:dyDescent="0.35">
      <c r="A228" s="111" t="s">
        <v>2</v>
      </c>
      <c r="B228" s="8" t="s">
        <v>82</v>
      </c>
      <c r="C228" s="8" t="s">
        <v>84</v>
      </c>
      <c r="D228" s="8" t="s">
        <v>61</v>
      </c>
      <c r="E228" s="8" t="s">
        <v>385</v>
      </c>
      <c r="F228" s="2" t="str">
        <f>"TRUNCATE TABLE "&amp;$C227&amp;";"</f>
        <v>TRUNCATE TABLE T_USER_TEST;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11"/>
      <c r="B229" s="8" t="s">
        <v>83</v>
      </c>
      <c r="C229" s="8" t="s">
        <v>85</v>
      </c>
      <c r="D229" s="8" t="s">
        <v>62</v>
      </c>
      <c r="E229" s="8" t="s">
        <v>59</v>
      </c>
      <c r="F229" s="2" t="str">
        <f>"INSERT INTO "&amp;C227&amp;" ("&amp;B229&amp;","&amp;C229&amp;","&amp;D229&amp;","&amp;E229&amp;") VALUES"</f>
        <v>INSERT INTO T_USER_TEST (USER_ID,USER_NM,RGST_ID,RGST_DT) VALUES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1</v>
      </c>
      <c r="B230" s="9" t="s">
        <v>555</v>
      </c>
      <c r="C230" s="9" t="s">
        <v>556</v>
      </c>
      <c r="D230" s="9" t="s">
        <v>277</v>
      </c>
      <c r="E230" s="9" t="s">
        <v>165</v>
      </c>
      <c r="F230" s="2" t="str">
        <f>"('"&amp;B230&amp;"','"&amp;C230&amp;"','"&amp;D230&amp;"',"&amp;E230&amp;IF(A231="",");","),")</f>
        <v>('SYSTEM','시스템','SYSTEM',NOW()),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2</v>
      </c>
      <c r="B231" s="9" t="s">
        <v>334</v>
      </c>
      <c r="C231" s="9" t="s">
        <v>557</v>
      </c>
      <c r="D231" s="9" t="s">
        <v>277</v>
      </c>
      <c r="E231" s="9" t="s">
        <v>165</v>
      </c>
      <c r="F231" s="2" t="str">
        <f t="shared" ref="F231:F248" si="7">"('"&amp;B231&amp;"','"&amp;C231&amp;"','"&amp;D231&amp;"',"&amp;E231&amp;IF(A232="",");","),")</f>
        <v>('admin','관리자','SYSTEM',NOW()),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3</v>
      </c>
      <c r="B232" s="9" t="s">
        <v>335</v>
      </c>
      <c r="C232" s="9" t="s">
        <v>186</v>
      </c>
      <c r="D232" s="9" t="s">
        <v>277</v>
      </c>
      <c r="E232" s="9" t="s">
        <v>165</v>
      </c>
      <c r="F232" s="2" t="str">
        <f t="shared" si="7"/>
        <v>('test11','테스트11','SYSTEM',NOW()),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4</v>
      </c>
      <c r="B233" s="9" t="s">
        <v>336</v>
      </c>
      <c r="C233" s="9" t="s">
        <v>187</v>
      </c>
      <c r="D233" s="9" t="s">
        <v>277</v>
      </c>
      <c r="E233" s="9" t="s">
        <v>165</v>
      </c>
      <c r="F233" s="2" t="str">
        <f t="shared" si="7"/>
        <v>('test12','테스트12','SYSTEM',NOW()),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5</v>
      </c>
      <c r="B234" s="9" t="s">
        <v>345</v>
      </c>
      <c r="C234" s="9" t="s">
        <v>348</v>
      </c>
      <c r="D234" s="9" t="s">
        <v>277</v>
      </c>
      <c r="E234" s="9" t="s">
        <v>165</v>
      </c>
      <c r="F234" s="2" t="str">
        <f t="shared" si="7"/>
        <v>('test13','테스트13','SYSTEM',NOW()),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s="41" customFormat="1" x14ac:dyDescent="0.35">
      <c r="A235" s="13">
        <v>6</v>
      </c>
      <c r="B235" s="9" t="s">
        <v>346</v>
      </c>
      <c r="C235" s="9" t="s">
        <v>349</v>
      </c>
      <c r="D235" s="9" t="s">
        <v>277</v>
      </c>
      <c r="E235" s="9" t="s">
        <v>165</v>
      </c>
      <c r="F235" s="2" t="str">
        <f t="shared" si="7"/>
        <v>('test14','테스트14','SYSTEM',NOW()),</v>
      </c>
      <c r="G235"/>
      <c r="H235"/>
      <c r="I235"/>
      <c r="J235"/>
      <c r="K235"/>
      <c r="L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1:29" s="41" customFormat="1" x14ac:dyDescent="0.35">
      <c r="A236" s="13">
        <v>7</v>
      </c>
      <c r="B236" s="9" t="s">
        <v>347</v>
      </c>
      <c r="C236" s="9" t="s">
        <v>350</v>
      </c>
      <c r="D236" s="9" t="s">
        <v>277</v>
      </c>
      <c r="E236" s="9" t="s">
        <v>165</v>
      </c>
      <c r="F236" s="2" t="str">
        <f t="shared" si="7"/>
        <v>('test15','테스트15','SYSTEM',NOW()),</v>
      </c>
      <c r="G236"/>
      <c r="H236"/>
      <c r="I236"/>
      <c r="J236"/>
      <c r="K236"/>
      <c r="L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1:29" s="41" customFormat="1" x14ac:dyDescent="0.35">
      <c r="A237" s="13">
        <v>8</v>
      </c>
      <c r="B237" s="9" t="s">
        <v>337</v>
      </c>
      <c r="C237" s="9" t="s">
        <v>188</v>
      </c>
      <c r="D237" s="9" t="s">
        <v>277</v>
      </c>
      <c r="E237" s="9" t="s">
        <v>165</v>
      </c>
      <c r="F237" s="2" t="str">
        <f t="shared" si="7"/>
        <v>('test21','테스트21','SYSTEM',NOW()),</v>
      </c>
      <c r="G237"/>
      <c r="H237"/>
      <c r="I237"/>
      <c r="J237"/>
      <c r="K237"/>
      <c r="L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s="41" customFormat="1" x14ac:dyDescent="0.35">
      <c r="A238" s="13">
        <v>9</v>
      </c>
      <c r="B238" s="9" t="s">
        <v>338</v>
      </c>
      <c r="C238" s="9" t="s">
        <v>189</v>
      </c>
      <c r="D238" s="9" t="s">
        <v>277</v>
      </c>
      <c r="E238" s="9" t="s">
        <v>165</v>
      </c>
      <c r="F238" s="2" t="str">
        <f t="shared" si="7"/>
        <v>('test22','테스트22','SYSTEM',NOW()),</v>
      </c>
      <c r="G238"/>
      <c r="H238"/>
      <c r="I238"/>
      <c r="J238"/>
      <c r="K238"/>
      <c r="L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1:29" s="41" customFormat="1" x14ac:dyDescent="0.35">
      <c r="A239" s="13">
        <v>10</v>
      </c>
      <c r="B239" s="9" t="s">
        <v>339</v>
      </c>
      <c r="C239" s="9" t="s">
        <v>190</v>
      </c>
      <c r="D239" s="9" t="s">
        <v>277</v>
      </c>
      <c r="E239" s="9" t="s">
        <v>165</v>
      </c>
      <c r="F239" s="2" t="str">
        <f t="shared" si="7"/>
        <v>('test23','테스트23','SYSTEM',NOW()),</v>
      </c>
      <c r="G239"/>
      <c r="H239"/>
      <c r="I239"/>
      <c r="J239"/>
      <c r="K239"/>
      <c r="L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1:29" s="41" customFormat="1" x14ac:dyDescent="0.35">
      <c r="A240" s="13">
        <v>11</v>
      </c>
      <c r="B240" s="9" t="s">
        <v>340</v>
      </c>
      <c r="C240" s="9" t="s">
        <v>191</v>
      </c>
      <c r="D240" s="9" t="s">
        <v>277</v>
      </c>
      <c r="E240" s="9" t="s">
        <v>165</v>
      </c>
      <c r="F240" s="2" t="str">
        <f t="shared" si="7"/>
        <v>('test24','테스트24','SYSTEM',NOW()),</v>
      </c>
      <c r="G240"/>
      <c r="H240"/>
      <c r="I240"/>
      <c r="J240"/>
      <c r="K240"/>
      <c r="L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1:29" x14ac:dyDescent="0.35">
      <c r="A241" s="13">
        <v>12</v>
      </c>
      <c r="B241" s="9" t="s">
        <v>341</v>
      </c>
      <c r="C241" s="9" t="s">
        <v>192</v>
      </c>
      <c r="D241" s="9" t="s">
        <v>277</v>
      </c>
      <c r="E241" s="9" t="s">
        <v>165</v>
      </c>
      <c r="F241" s="2" t="str">
        <f t="shared" si="7"/>
        <v>('test25','테스트25','SYSTEM',NOW()),</v>
      </c>
    </row>
    <row r="242" spans="1:29" x14ac:dyDescent="0.35">
      <c r="A242" s="13">
        <v>13</v>
      </c>
      <c r="B242" s="9" t="s">
        <v>351</v>
      </c>
      <c r="C242" s="9" t="s">
        <v>355</v>
      </c>
      <c r="D242" s="9" t="s">
        <v>277</v>
      </c>
      <c r="E242" s="9" t="s">
        <v>165</v>
      </c>
      <c r="F242" s="2" t="str">
        <f t="shared" si="7"/>
        <v>('test26','테스트26','SYSTEM',NOW()),</v>
      </c>
    </row>
    <row r="243" spans="1:29" x14ac:dyDescent="0.35">
      <c r="A243" s="13">
        <v>14</v>
      </c>
      <c r="B243" s="9" t="s">
        <v>352</v>
      </c>
      <c r="C243" s="9" t="s">
        <v>356</v>
      </c>
      <c r="D243" s="9" t="s">
        <v>277</v>
      </c>
      <c r="E243" s="9" t="s">
        <v>165</v>
      </c>
      <c r="F243" s="2" t="str">
        <f t="shared" si="7"/>
        <v>('test27','테스트27','SYSTEM',NOW()),</v>
      </c>
    </row>
    <row r="244" spans="1:29" x14ac:dyDescent="0.35">
      <c r="A244" s="13">
        <v>15</v>
      </c>
      <c r="B244" s="9" t="s">
        <v>353</v>
      </c>
      <c r="C244" s="9" t="s">
        <v>357</v>
      </c>
      <c r="D244" s="9" t="s">
        <v>277</v>
      </c>
      <c r="E244" s="9" t="s">
        <v>165</v>
      </c>
      <c r="F244" s="2" t="str">
        <f t="shared" si="7"/>
        <v>('test28','테스트28','SYSTEM',NOW()),</v>
      </c>
    </row>
    <row r="245" spans="1:29" x14ac:dyDescent="0.35">
      <c r="A245" s="13">
        <v>16</v>
      </c>
      <c r="B245" s="9" t="s">
        <v>354</v>
      </c>
      <c r="C245" s="9" t="s">
        <v>358</v>
      </c>
      <c r="D245" s="9" t="s">
        <v>277</v>
      </c>
      <c r="E245" s="9" t="s">
        <v>165</v>
      </c>
      <c r="F245" s="2" t="str">
        <f t="shared" si="7"/>
        <v>('test29','테스트29','SYSTEM',NOW()),</v>
      </c>
    </row>
    <row r="246" spans="1:29" x14ac:dyDescent="0.35">
      <c r="A246" s="13">
        <v>17</v>
      </c>
      <c r="B246" s="9" t="s">
        <v>344</v>
      </c>
      <c r="C246" s="9" t="s">
        <v>193</v>
      </c>
      <c r="D246" s="9" t="s">
        <v>277</v>
      </c>
      <c r="E246" s="9" t="s">
        <v>165</v>
      </c>
      <c r="F246" s="2" t="str">
        <f t="shared" si="7"/>
        <v>('fail11','실패11','SYSTEM',NOW()),</v>
      </c>
    </row>
    <row r="247" spans="1:29" x14ac:dyDescent="0.35">
      <c r="A247" s="13">
        <v>18</v>
      </c>
      <c r="B247" s="9" t="s">
        <v>342</v>
      </c>
      <c r="C247" s="9" t="s">
        <v>194</v>
      </c>
      <c r="D247" s="9" t="s">
        <v>277</v>
      </c>
      <c r="E247" s="9" t="s">
        <v>165</v>
      </c>
      <c r="F247" s="2" t="str">
        <f t="shared" si="7"/>
        <v>('fail12','실패12','SYSTEM',NOW()),</v>
      </c>
    </row>
    <row r="248" spans="1:29" x14ac:dyDescent="0.35">
      <c r="A248" s="13">
        <v>19</v>
      </c>
      <c r="B248" s="9" t="s">
        <v>343</v>
      </c>
      <c r="C248" s="9" t="s">
        <v>195</v>
      </c>
      <c r="D248" s="9" t="s">
        <v>277</v>
      </c>
      <c r="E248" s="9" t="s">
        <v>165</v>
      </c>
      <c r="F248" s="2" t="str">
        <f t="shared" si="7"/>
        <v>('fail13','실패13','SYSTEM',NOW());</v>
      </c>
    </row>
    <row r="249" spans="1:29" x14ac:dyDescent="0.35">
      <c r="C249" s="10"/>
    </row>
    <row r="250" spans="1:29" x14ac:dyDescent="0.35">
      <c r="A250" s="41"/>
      <c r="B250" s="41"/>
      <c r="C250" s="10"/>
      <c r="D250" s="41"/>
      <c r="E250" s="41"/>
      <c r="F250" s="41"/>
      <c r="G250" s="41"/>
      <c r="H250" s="41"/>
      <c r="I250" s="41"/>
      <c r="J250" s="41"/>
      <c r="K250" s="41"/>
      <c r="L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C251" s="10"/>
    </row>
    <row r="252" spans="1:29" x14ac:dyDescent="0.35">
      <c r="A252" s="111" t="str">
        <f>VLOOKUP(C252,table!B:D,3,FALSE)</f>
        <v>공통</v>
      </c>
      <c r="B252" s="111"/>
      <c r="C252" s="118" t="s">
        <v>668</v>
      </c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20"/>
      <c r="P252" s="111" t="s">
        <v>162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11"/>
      <c r="B253" s="111"/>
      <c r="C253" s="118" t="str">
        <f>VLOOKUP(C252,table!B:D,2,FALSE)</f>
        <v>T_DEPT_CL</v>
      </c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20"/>
      <c r="P253" s="11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11" t="s">
        <v>2</v>
      </c>
      <c r="B254" s="8" t="s">
        <v>77</v>
      </c>
      <c r="C254" s="8" t="s">
        <v>658</v>
      </c>
      <c r="D254" s="8" t="s">
        <v>75</v>
      </c>
      <c r="E254" s="8" t="s">
        <v>98</v>
      </c>
      <c r="F254" s="8" t="s">
        <v>659</v>
      </c>
      <c r="G254" s="8" t="s">
        <v>660</v>
      </c>
      <c r="H254" s="8" t="s">
        <v>661</v>
      </c>
      <c r="I254" s="8" t="s">
        <v>662</v>
      </c>
      <c r="J254" s="8" t="s">
        <v>79</v>
      </c>
      <c r="K254" s="8" t="s">
        <v>90</v>
      </c>
      <c r="L254" s="8" t="s">
        <v>61</v>
      </c>
      <c r="M254" s="8" t="s">
        <v>385</v>
      </c>
      <c r="N254" s="8" t="s">
        <v>88</v>
      </c>
      <c r="O254" s="8" t="s">
        <v>92</v>
      </c>
      <c r="P254" s="2" t="str">
        <f>"TRUNCATE TABLE "&amp;$C253&amp;";"</f>
        <v>TRUNCATE TABLE T_DEPT_CL;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11"/>
      <c r="B255" s="8" t="s">
        <v>78</v>
      </c>
      <c r="C255" s="8" t="s">
        <v>663</v>
      </c>
      <c r="D255" s="8" t="s">
        <v>76</v>
      </c>
      <c r="E255" s="8" t="s">
        <v>99</v>
      </c>
      <c r="F255" s="8" t="s">
        <v>664</v>
      </c>
      <c r="G255" s="8" t="s">
        <v>665</v>
      </c>
      <c r="H255" s="8" t="s">
        <v>666</v>
      </c>
      <c r="I255" s="8" t="s">
        <v>667</v>
      </c>
      <c r="J255" s="8" t="s">
        <v>80</v>
      </c>
      <c r="K255" s="8" t="s">
        <v>91</v>
      </c>
      <c r="L255" s="8" t="s">
        <v>62</v>
      </c>
      <c r="M255" s="8" t="s">
        <v>59</v>
      </c>
      <c r="N255" s="8" t="s">
        <v>89</v>
      </c>
      <c r="O255" s="8" t="s">
        <v>93</v>
      </c>
      <c r="P255" s="2" t="str">
        <f>"INSERT INTO "&amp;C253&amp;" ("&amp;B255&amp;","&amp;C255&amp;","&amp;D255&amp;","&amp;E255&amp;","&amp;F255&amp;","&amp;G255&amp;","&amp;H255&amp;","&amp;I255&amp;","&amp;J255&amp;","&amp;K255&amp;","&amp;L255&amp;","&amp;M255&amp;","&amp;N255&amp;","&amp;O255&amp;") VALUES"</f>
        <v>INSERT INTO T_DEPT_CL (DEPT_CODE,UP_DEPT_CODE,DEPT_NM,ORD_SEQ,LV,DEPT_PATH,GROUP_CODE,UP_GROUP_CODE,USE_YN,MODI_SE,RGST_ID,RGST_DT,MODI_ID,MODI_DT) VALUES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1</v>
      </c>
      <c r="B256" s="9" t="s">
        <v>671</v>
      </c>
      <c r="C256" s="9" t="s">
        <v>682</v>
      </c>
      <c r="D256" s="9" t="s">
        <v>733</v>
      </c>
      <c r="E256" s="42">
        <v>1</v>
      </c>
      <c r="F256" s="9" t="s">
        <v>690</v>
      </c>
      <c r="G256" s="9" t="s">
        <v>683</v>
      </c>
      <c r="H256" s="9" t="s">
        <v>671</v>
      </c>
      <c r="I256" s="9" t="s">
        <v>682</v>
      </c>
      <c r="J256" s="9" t="s">
        <v>670</v>
      </c>
      <c r="K256" s="9" t="s">
        <v>669</v>
      </c>
      <c r="L256" s="9" t="s">
        <v>277</v>
      </c>
      <c r="M256" s="9" t="s">
        <v>165</v>
      </c>
      <c r="N256" s="9" t="s">
        <v>277</v>
      </c>
      <c r="O256" s="9" t="s">
        <v>165</v>
      </c>
      <c r="P256" s="2" t="str">
        <f t="shared" ref="P256:P262" si="8">"('"&amp;B256&amp;"','"&amp;C256&amp;"','"&amp;D256&amp;"',"&amp;IF(E256="","NULL","'"&amp;E256&amp;"'")&amp;","&amp;IF(F256="","NULL","'"&amp;F256&amp;"'")&amp;","&amp;IF(G256="","NULL","'"&amp;G256&amp;"'")&amp;","&amp;IF(H256="","NULL","'"&amp;H256&amp;"'")&amp;","&amp;IF(I256="","NULL","'"&amp;I256&amp;"'")&amp;","&amp;IF(J256="","NULL","'"&amp;J256&amp;"'")&amp;",'"&amp;K256&amp;"','"&amp;L256&amp;"',"&amp;M256&amp;",'"&amp;N256&amp;"',"&amp;O256&amp;IF(A257="",");","),")</f>
        <v>('D0','Top','알티데이터랩','1','1','top/D0','D0','Top','Y','C','SYSTEM',NOW(),'SYSTEM',NOW()),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13">
        <v>2</v>
      </c>
      <c r="B257" s="9" t="s">
        <v>672</v>
      </c>
      <c r="C257" s="9" t="s">
        <v>671</v>
      </c>
      <c r="D257" s="9" t="s">
        <v>678</v>
      </c>
      <c r="E257" s="42">
        <v>2</v>
      </c>
      <c r="F257" s="9" t="s">
        <v>691</v>
      </c>
      <c r="G257" s="9" t="s">
        <v>684</v>
      </c>
      <c r="H257" s="9" t="s">
        <v>672</v>
      </c>
      <c r="I257" s="9" t="s">
        <v>671</v>
      </c>
      <c r="J257" s="9" t="s">
        <v>670</v>
      </c>
      <c r="K257" s="9" t="s">
        <v>669</v>
      </c>
      <c r="L257" s="9" t="s">
        <v>277</v>
      </c>
      <c r="M257" s="9" t="s">
        <v>165</v>
      </c>
      <c r="N257" s="9" t="s">
        <v>277</v>
      </c>
      <c r="O257" s="9" t="s">
        <v>165</v>
      </c>
      <c r="P257" s="2" t="str">
        <f t="shared" si="8"/>
        <v>('D1','D0','경영지원그룹','2','2','top/D0/D1','D1','D0','Y','C','SYSTEM',NOW(),'SYSTEM',NOW()),</v>
      </c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13">
        <v>3</v>
      </c>
      <c r="B258" s="9" t="s">
        <v>673</v>
      </c>
      <c r="C258" s="9" t="s">
        <v>672</v>
      </c>
      <c r="D258" s="9" t="s">
        <v>681</v>
      </c>
      <c r="E258" s="42">
        <v>3</v>
      </c>
      <c r="F258" s="9" t="s">
        <v>692</v>
      </c>
      <c r="G258" s="9" t="s">
        <v>686</v>
      </c>
      <c r="H258" s="9" t="s">
        <v>673</v>
      </c>
      <c r="I258" s="9" t="s">
        <v>672</v>
      </c>
      <c r="J258" s="9" t="s">
        <v>670</v>
      </c>
      <c r="K258" s="9" t="s">
        <v>669</v>
      </c>
      <c r="L258" s="9" t="s">
        <v>277</v>
      </c>
      <c r="M258" s="9" t="s">
        <v>165</v>
      </c>
      <c r="N258" s="9" t="s">
        <v>277</v>
      </c>
      <c r="O258" s="9" t="s">
        <v>165</v>
      </c>
      <c r="P258" s="2" t="str">
        <f t="shared" si="8"/>
        <v>('D2','D1','경영지원부','3','3','top/D0/D1/D2','D2','D1','Y','C','SYSTEM',NOW(),'SYSTEM',NOW()),</v>
      </c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A259" s="13">
        <v>4</v>
      </c>
      <c r="B259" s="9" t="s">
        <v>674</v>
      </c>
      <c r="C259" s="9" t="s">
        <v>672</v>
      </c>
      <c r="D259" s="9" t="s">
        <v>680</v>
      </c>
      <c r="E259" s="42">
        <v>4</v>
      </c>
      <c r="F259" s="9" t="s">
        <v>692</v>
      </c>
      <c r="G259" s="9" t="s">
        <v>687</v>
      </c>
      <c r="H259" s="9" t="s">
        <v>674</v>
      </c>
      <c r="I259" s="9" t="s">
        <v>672</v>
      </c>
      <c r="J259" s="9" t="s">
        <v>670</v>
      </c>
      <c r="K259" s="9" t="s">
        <v>669</v>
      </c>
      <c r="L259" s="9" t="s">
        <v>277</v>
      </c>
      <c r="M259" s="9" t="s">
        <v>165</v>
      </c>
      <c r="N259" s="9" t="s">
        <v>277</v>
      </c>
      <c r="O259" s="9" t="s">
        <v>165</v>
      </c>
      <c r="P259" s="2" t="str">
        <f t="shared" si="8"/>
        <v>('D3','D1','영업부','4','3','top/D0/D1/D3','D3','D1','Y','C','SYSTEM',NOW(),'SYSTEM',NOW()),</v>
      </c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spans="1:29" x14ac:dyDescent="0.35">
      <c r="A260" s="13">
        <v>5</v>
      </c>
      <c r="B260" s="9" t="s">
        <v>675</v>
      </c>
      <c r="C260" s="9" t="s">
        <v>671</v>
      </c>
      <c r="D260" s="9" t="s">
        <v>679</v>
      </c>
      <c r="E260" s="42">
        <v>5</v>
      </c>
      <c r="F260" s="9" t="s">
        <v>691</v>
      </c>
      <c r="G260" s="9" t="s">
        <v>685</v>
      </c>
      <c r="H260" s="9" t="s">
        <v>675</v>
      </c>
      <c r="I260" s="9" t="s">
        <v>671</v>
      </c>
      <c r="J260" s="9" t="s">
        <v>670</v>
      </c>
      <c r="K260" s="9" t="s">
        <v>669</v>
      </c>
      <c r="L260" s="9" t="s">
        <v>277</v>
      </c>
      <c r="M260" s="9" t="s">
        <v>165</v>
      </c>
      <c r="N260" s="9" t="s">
        <v>277</v>
      </c>
      <c r="O260" s="9" t="s">
        <v>165</v>
      </c>
      <c r="P260" s="2" t="str">
        <f t="shared" si="8"/>
        <v>('D4','D0','개발 그룹','5','2','top/D0/D4','D4','D0','Y','C','SYSTEM',NOW(),'SYSTEM',NOW()),</v>
      </c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spans="1:29" x14ac:dyDescent="0.35">
      <c r="A261" s="13">
        <v>6</v>
      </c>
      <c r="B261" s="9" t="s">
        <v>676</v>
      </c>
      <c r="C261" s="9" t="s">
        <v>675</v>
      </c>
      <c r="D261" s="9" t="s">
        <v>172</v>
      </c>
      <c r="E261" s="42">
        <v>6</v>
      </c>
      <c r="F261" s="9" t="s">
        <v>692</v>
      </c>
      <c r="G261" s="9" t="s">
        <v>688</v>
      </c>
      <c r="H261" s="9" t="s">
        <v>676</v>
      </c>
      <c r="I261" s="9" t="s">
        <v>675</v>
      </c>
      <c r="J261" s="9" t="s">
        <v>670</v>
      </c>
      <c r="K261" s="9" t="s">
        <v>669</v>
      </c>
      <c r="L261" s="9" t="s">
        <v>277</v>
      </c>
      <c r="M261" s="9" t="s">
        <v>165</v>
      </c>
      <c r="N261" s="9" t="s">
        <v>277</v>
      </c>
      <c r="O261" s="9" t="s">
        <v>165</v>
      </c>
      <c r="P261" s="2" t="str">
        <f t="shared" si="8"/>
        <v>('D5','D4','개발부','6','3','top/D0/D4/D5','D5','D4','Y','C','SYSTEM',NOW(),'SYSTEM',NOW()),</v>
      </c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spans="1:29" x14ac:dyDescent="0.35">
      <c r="A262" s="13">
        <v>7</v>
      </c>
      <c r="B262" s="9" t="s">
        <v>677</v>
      </c>
      <c r="C262" s="9" t="s">
        <v>675</v>
      </c>
      <c r="D262" s="9" t="s">
        <v>181</v>
      </c>
      <c r="E262" s="42">
        <v>7</v>
      </c>
      <c r="F262" s="9" t="s">
        <v>692</v>
      </c>
      <c r="G262" s="9" t="s">
        <v>689</v>
      </c>
      <c r="H262" s="9" t="s">
        <v>677</v>
      </c>
      <c r="I262" s="9" t="s">
        <v>675</v>
      </c>
      <c r="J262" s="9" t="s">
        <v>670</v>
      </c>
      <c r="K262" s="9" t="s">
        <v>669</v>
      </c>
      <c r="L262" s="9" t="s">
        <v>277</v>
      </c>
      <c r="M262" s="9" t="s">
        <v>165</v>
      </c>
      <c r="N262" s="9" t="s">
        <v>277</v>
      </c>
      <c r="O262" s="9" t="s">
        <v>165</v>
      </c>
      <c r="P262" s="2" t="str">
        <f t="shared" si="8"/>
        <v>('D6','D4','디자인부','7','3','top/D0/D4/D6','D6','D4','Y','C','SYSTEM',NOW(),'SYSTEM',NOW());</v>
      </c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spans="1:29" x14ac:dyDescent="0.35">
      <c r="A263" s="41"/>
      <c r="B263" s="41"/>
      <c r="C263" s="10"/>
      <c r="D263" s="41"/>
      <c r="E263" s="41"/>
      <c r="F263" s="41"/>
      <c r="G263" s="41"/>
      <c r="H263" s="41"/>
      <c r="I263" s="41"/>
      <c r="J263" s="41"/>
      <c r="K263" s="41"/>
      <c r="L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spans="1:29" x14ac:dyDescent="0.35">
      <c r="A264" s="41"/>
      <c r="B264" s="41"/>
      <c r="C264" s="10"/>
      <c r="D264" s="41"/>
      <c r="E264" s="41"/>
      <c r="F264" s="41"/>
      <c r="G264" s="41"/>
      <c r="H264" s="41"/>
      <c r="I264" s="41"/>
      <c r="J264" s="41"/>
      <c r="K264" s="41"/>
      <c r="L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spans="1:29" x14ac:dyDescent="0.35">
      <c r="C265" s="10"/>
    </row>
    <row r="266" spans="1:29" x14ac:dyDescent="0.35">
      <c r="A266" s="111" t="str">
        <f>VLOOKUP(C266,table!B:D,3,FALSE)</f>
        <v>공통</v>
      </c>
      <c r="B266" s="111"/>
      <c r="C266" s="112" t="s">
        <v>287</v>
      </c>
      <c r="D266" s="112"/>
      <c r="E266" s="112"/>
      <c r="F266" s="112"/>
      <c r="G266" s="112"/>
      <c r="H266" s="112"/>
      <c r="I266" s="112"/>
      <c r="J266" s="112"/>
      <c r="K266" s="112"/>
      <c r="L266" s="112"/>
      <c r="M266" s="111" t="s">
        <v>162</v>
      </c>
    </row>
    <row r="267" spans="1:29" x14ac:dyDescent="0.35">
      <c r="A267" s="111"/>
      <c r="B267" s="111"/>
      <c r="C267" s="112" t="str">
        <f>VLOOKUP(C266,table!B:D,2,FALSE)</f>
        <v>T_BBS_NOTICE</v>
      </c>
      <c r="D267" s="112"/>
      <c r="E267" s="112"/>
      <c r="F267" s="112"/>
      <c r="G267" s="112"/>
      <c r="H267" s="112"/>
      <c r="I267" s="112"/>
      <c r="J267" s="112"/>
      <c r="K267" s="112"/>
      <c r="L267" s="112"/>
      <c r="M267" s="111"/>
    </row>
    <row r="268" spans="1:29" x14ac:dyDescent="0.35">
      <c r="A268" s="111" t="s">
        <v>2</v>
      </c>
      <c r="B268" s="8" t="s">
        <v>280</v>
      </c>
      <c r="C268" s="8" t="s">
        <v>250</v>
      </c>
      <c r="D268" s="8" t="s">
        <v>252</v>
      </c>
      <c r="E268" s="8" t="s">
        <v>254</v>
      </c>
      <c r="F268" s="8" t="s">
        <v>98</v>
      </c>
      <c r="G268" s="8" t="s">
        <v>240</v>
      </c>
      <c r="H268" s="8" t="s">
        <v>79</v>
      </c>
      <c r="I268" s="8" t="s">
        <v>61</v>
      </c>
      <c r="J268" s="8" t="s">
        <v>385</v>
      </c>
      <c r="K268" s="8" t="s">
        <v>88</v>
      </c>
      <c r="L268" s="8" t="s">
        <v>92</v>
      </c>
      <c r="M268" s="2" t="str">
        <f>"TRUNCATE TABLE "&amp;$C267&amp;";"</f>
        <v>TRUNCATE TABLE T_BBS_NOTICE;</v>
      </c>
    </row>
    <row r="269" spans="1:29" x14ac:dyDescent="0.35">
      <c r="A269" s="111"/>
      <c r="B269" s="8" t="s">
        <v>283</v>
      </c>
      <c r="C269" s="8" t="s">
        <v>264</v>
      </c>
      <c r="D269" s="8" t="s">
        <v>266</v>
      </c>
      <c r="E269" s="8" t="s">
        <v>262</v>
      </c>
      <c r="F269" s="8" t="s">
        <v>99</v>
      </c>
      <c r="G269" s="8" t="s">
        <v>225</v>
      </c>
      <c r="H269" s="8" t="s">
        <v>80</v>
      </c>
      <c r="I269" s="8" t="s">
        <v>62</v>
      </c>
      <c r="J269" s="8" t="s">
        <v>59</v>
      </c>
      <c r="K269" s="8" t="s">
        <v>89</v>
      </c>
      <c r="L269" s="8" t="s">
        <v>93</v>
      </c>
      <c r="M269" s="2" t="str">
        <f>"INSERT INTO "&amp;C267&amp;" ("&amp;B269&amp;","&amp;C269&amp;","&amp;D269&amp;","&amp;E269&amp;","&amp;F269&amp;","&amp;G269&amp;","&amp;H269&amp;","&amp;I269&amp;","&amp;J269&amp;","&amp;K269&amp;","&amp;L269&amp;") VALUES"</f>
        <v>INSERT INTO T_BBS_NOTICE (NOTICE_ID,SJ,CN,IMPORTANT_YN,ORD_SEQ,FILE_ID,USE_YN,RGST_ID,RGST_DT,MODI_ID,MODI_DT) VALUES</v>
      </c>
    </row>
    <row r="270" spans="1:29" x14ac:dyDescent="0.35">
      <c r="A270" s="14">
        <v>1</v>
      </c>
      <c r="B270" s="9" t="s">
        <v>1008</v>
      </c>
      <c r="C270" s="9" t="s">
        <v>302</v>
      </c>
      <c r="D270" s="9" t="s">
        <v>305</v>
      </c>
      <c r="E270" s="9" t="s">
        <v>298</v>
      </c>
      <c r="F270" s="9" t="s">
        <v>299</v>
      </c>
      <c r="G270" s="9"/>
      <c r="H270" s="9" t="s">
        <v>297</v>
      </c>
      <c r="I270" s="9" t="s">
        <v>277</v>
      </c>
      <c r="J270" s="9" t="s">
        <v>165</v>
      </c>
      <c r="K270" s="9" t="s">
        <v>277</v>
      </c>
      <c r="L270" s="9" t="s">
        <v>165</v>
      </c>
      <c r="M270" s="2" t="str">
        <f>"('"&amp;B270&amp;"','"&amp;C270&amp;"','"&amp;D270&amp;"','"&amp;E270&amp;"','"&amp;F270&amp;"',"&amp;IF(G270="","NULL","'"&amp;G270&amp;"'")&amp;",'"&amp;H270&amp;"','"&amp;I270&amp;"',"&amp;J270&amp;",'"&amp;K270&amp;"',"&amp;L270&amp;IF(A271="",");","),")</f>
        <v>('nt2000001','공지사항 1','공지사항 내용 1','N','2',NULL,'Y','SYSTEM',NOW(),'SYSTEM',NOW()),</v>
      </c>
    </row>
    <row r="271" spans="1:29" x14ac:dyDescent="0.35">
      <c r="A271" s="14">
        <v>2</v>
      </c>
      <c r="B271" s="9" t="s">
        <v>1009</v>
      </c>
      <c r="C271" s="9" t="s">
        <v>303</v>
      </c>
      <c r="D271" s="9" t="s">
        <v>306</v>
      </c>
      <c r="E271" s="9" t="s">
        <v>298</v>
      </c>
      <c r="F271" s="9" t="s">
        <v>300</v>
      </c>
      <c r="G271" s="9"/>
      <c r="H271" s="9" t="s">
        <v>297</v>
      </c>
      <c r="I271" s="9" t="s">
        <v>277</v>
      </c>
      <c r="J271" s="9" t="s">
        <v>165</v>
      </c>
      <c r="K271" s="9" t="s">
        <v>277</v>
      </c>
      <c r="L271" s="9" t="s">
        <v>165</v>
      </c>
      <c r="M271" s="2" t="str">
        <f>"('"&amp;B271&amp;"','"&amp;C271&amp;"','"&amp;D271&amp;"','"&amp;E271&amp;"','"&amp;F271&amp;"',"&amp;IF(G271="","NULL","'"&amp;G271&amp;"'")&amp;",'"&amp;H271&amp;"','"&amp;I271&amp;"',"&amp;J271&amp;",'"&amp;K271&amp;"',"&amp;L271&amp;IF(A272="",");","),")</f>
        <v>('nt2000002','공지사항 2','공지사항 내용 2','N','1',NULL,'Y','SYSTEM',NOW(),'SYSTEM',NOW()),</v>
      </c>
    </row>
    <row r="272" spans="1:29" x14ac:dyDescent="0.35">
      <c r="A272" s="14">
        <v>3</v>
      </c>
      <c r="B272" s="9" t="s">
        <v>1010</v>
      </c>
      <c r="C272" s="9" t="s">
        <v>304</v>
      </c>
      <c r="D272" s="9" t="s">
        <v>307</v>
      </c>
      <c r="E272" s="9" t="s">
        <v>297</v>
      </c>
      <c r="F272" s="9" t="s">
        <v>301</v>
      </c>
      <c r="G272" s="9"/>
      <c r="H272" s="9" t="s">
        <v>297</v>
      </c>
      <c r="I272" s="9" t="s">
        <v>277</v>
      </c>
      <c r="J272" s="9" t="s">
        <v>165</v>
      </c>
      <c r="K272" s="9" t="s">
        <v>277</v>
      </c>
      <c r="L272" s="9" t="s">
        <v>165</v>
      </c>
      <c r="M272" s="2" t="str">
        <f>"('"&amp;B272&amp;"','"&amp;C272&amp;"','"&amp;D272&amp;"','"&amp;E272&amp;"','"&amp;F272&amp;"',"&amp;IF(G272="","NULL","'"&amp;G272&amp;"'")&amp;",'"&amp;H272&amp;"','"&amp;I272&amp;"',"&amp;J272&amp;",'"&amp;K272&amp;"',"&amp;L272&amp;IF(A273="",");","),")</f>
        <v>('nt2000003','공지사항 3','공지사항 내용 3','Y','3',NULL,'Y','SYSTEM',NOW(),'SYSTEM',NOW());</v>
      </c>
    </row>
    <row r="273" spans="1:13" x14ac:dyDescent="0.35">
      <c r="C273" s="10"/>
    </row>
    <row r="274" spans="1:13" x14ac:dyDescent="0.35">
      <c r="C274" s="10"/>
    </row>
    <row r="275" spans="1:13" x14ac:dyDescent="0.35">
      <c r="C275" s="10"/>
    </row>
    <row r="276" spans="1:13" x14ac:dyDescent="0.35">
      <c r="A276" s="111" t="str">
        <f>VLOOKUP(C276,table!B:D,3,FALSE)</f>
        <v>공통</v>
      </c>
      <c r="B276" s="111"/>
      <c r="C276" s="112" t="s">
        <v>288</v>
      </c>
      <c r="D276" s="112"/>
      <c r="E276" s="112"/>
      <c r="F276" s="112"/>
      <c r="G276" s="112"/>
      <c r="H276" s="112"/>
      <c r="I276" s="112"/>
      <c r="J276" s="112"/>
      <c r="K276" s="112"/>
      <c r="L276" s="112"/>
      <c r="M276" s="111" t="s">
        <v>162</v>
      </c>
    </row>
    <row r="277" spans="1:13" x14ac:dyDescent="0.35">
      <c r="A277" s="111"/>
      <c r="B277" s="111"/>
      <c r="C277" s="112" t="str">
        <f>VLOOKUP(C276,table!B:D,2,FALSE)</f>
        <v>T_BBS_FAQ</v>
      </c>
      <c r="D277" s="112"/>
      <c r="E277" s="112"/>
      <c r="F277" s="112"/>
      <c r="G277" s="112"/>
      <c r="H277" s="112"/>
      <c r="I277" s="112"/>
      <c r="J277" s="112"/>
      <c r="K277" s="112"/>
      <c r="L277" s="112"/>
      <c r="M277" s="111"/>
    </row>
    <row r="278" spans="1:13" x14ac:dyDescent="0.35">
      <c r="A278" s="111" t="s">
        <v>2</v>
      </c>
      <c r="B278" s="8" t="s">
        <v>279</v>
      </c>
      <c r="C278" s="8" t="s">
        <v>272</v>
      </c>
      <c r="D278" s="8" t="s">
        <v>257</v>
      </c>
      <c r="E278" s="8" t="s">
        <v>259</v>
      </c>
      <c r="F278" s="8" t="s">
        <v>98</v>
      </c>
      <c r="G278" s="8" t="s">
        <v>240</v>
      </c>
      <c r="H278" s="8" t="s">
        <v>79</v>
      </c>
      <c r="I278" s="8" t="s">
        <v>61</v>
      </c>
      <c r="J278" s="8" t="s">
        <v>385</v>
      </c>
      <c r="K278" s="8" t="s">
        <v>88</v>
      </c>
      <c r="L278" s="8" t="s">
        <v>92</v>
      </c>
      <c r="M278" s="2" t="str">
        <f>"TRUNCATE TABLE "&amp;$C277&amp;";"</f>
        <v>TRUNCATE TABLE T_BBS_FAQ;</v>
      </c>
    </row>
    <row r="279" spans="1:13" x14ac:dyDescent="0.35">
      <c r="A279" s="111"/>
      <c r="B279" s="8" t="s">
        <v>285</v>
      </c>
      <c r="C279" s="8" t="s">
        <v>274</v>
      </c>
      <c r="D279" s="8" t="s">
        <v>270</v>
      </c>
      <c r="E279" s="8" t="s">
        <v>268</v>
      </c>
      <c r="F279" s="8" t="s">
        <v>99</v>
      </c>
      <c r="G279" s="8" t="s">
        <v>225</v>
      </c>
      <c r="H279" s="8" t="s">
        <v>80</v>
      </c>
      <c r="I279" s="8" t="s">
        <v>62</v>
      </c>
      <c r="J279" s="8" t="s">
        <v>59</v>
      </c>
      <c r="K279" s="8" t="s">
        <v>89</v>
      </c>
      <c r="L279" s="8" t="s">
        <v>93</v>
      </c>
      <c r="M279" s="2" t="str">
        <f>"INSERT INTO "&amp;C277&amp;" ("&amp;B279&amp;","&amp;C279&amp;","&amp;D279&amp;","&amp;E279&amp;","&amp;F279&amp;","&amp;G279&amp;","&amp;H279&amp;","&amp;I279&amp;","&amp;J279&amp;","&amp;K279&amp;","&amp;L279&amp;") VALUES"</f>
        <v>INSERT INTO T_BBS_FAQ (FAQ_ID,CL_CODE,QSTN,ANSW,ORD_SEQ,FILE_ID,USE_YN,RGST_ID,RGST_DT,MODI_ID,MODI_DT) VALUES</v>
      </c>
    </row>
    <row r="280" spans="1:13" x14ac:dyDescent="0.35">
      <c r="A280" s="14">
        <v>1</v>
      </c>
      <c r="B280" s="9" t="s">
        <v>1004</v>
      </c>
      <c r="C280" s="9" t="s">
        <v>276</v>
      </c>
      <c r="D280" s="9" t="s">
        <v>289</v>
      </c>
      <c r="E280" s="9" t="s">
        <v>293</v>
      </c>
      <c r="F280" s="9">
        <v>1</v>
      </c>
      <c r="G280" s="9"/>
      <c r="H280" s="9" t="s">
        <v>297</v>
      </c>
      <c r="I280" s="9" t="s">
        <v>277</v>
      </c>
      <c r="J280" s="9" t="s">
        <v>165</v>
      </c>
      <c r="K280" s="9" t="s">
        <v>277</v>
      </c>
      <c r="L280" s="9" t="s">
        <v>165</v>
      </c>
      <c r="M280" s="2" t="str">
        <f>"('"&amp;B280&amp;"','"&amp;C280&amp;"','"&amp;D280&amp;"','"&amp;E280&amp;"','"&amp;F280&amp;"',"&amp;IF(G280="","NULL","'"&amp;G280&amp;"'")&amp;",'"&amp;H280&amp;"','"&amp;I280&amp;"',"&amp;J280&amp;",'"&amp;K280&amp;"',"&amp;L280&amp;IF(A281="",");","),")</f>
        <v>('fq2000001','LOGIN','로그인 질문 1','로그인 답변 1','1',NULL,'Y','SYSTEM',NOW(),'SYSTEM',NOW()),</v>
      </c>
    </row>
    <row r="281" spans="1:13" x14ac:dyDescent="0.35">
      <c r="A281" s="14">
        <v>2</v>
      </c>
      <c r="B281" s="9" t="s">
        <v>1005</v>
      </c>
      <c r="C281" s="9" t="s">
        <v>276</v>
      </c>
      <c r="D281" s="9" t="s">
        <v>290</v>
      </c>
      <c r="E281" s="9" t="s">
        <v>296</v>
      </c>
      <c r="F281" s="9">
        <v>2</v>
      </c>
      <c r="G281" s="9"/>
      <c r="H281" s="9" t="s">
        <v>297</v>
      </c>
      <c r="I281" s="9" t="s">
        <v>277</v>
      </c>
      <c r="J281" s="9" t="s">
        <v>165</v>
      </c>
      <c r="K281" s="9" t="s">
        <v>277</v>
      </c>
      <c r="L281" s="9" t="s">
        <v>165</v>
      </c>
      <c r="M281" s="2" t="str">
        <f>"('"&amp;B281&amp;"','"&amp;C281&amp;"','"&amp;D281&amp;"','"&amp;E281&amp;"','"&amp;F281&amp;"',"&amp;IF(G281="","NULL","'"&amp;G281&amp;"'")&amp;",'"&amp;H281&amp;"','"&amp;I281&amp;"',"&amp;J281&amp;",'"&amp;K281&amp;"',"&amp;L281&amp;IF(A282="",");","),")</f>
        <v>('fq2000002','LOGIN','로그인 질문 2','로그인 답변 2','2',NULL,'Y','SYSTEM',NOW(),'SYSTEM',NOW()),</v>
      </c>
    </row>
    <row r="282" spans="1:13" x14ac:dyDescent="0.35">
      <c r="A282" s="14">
        <v>3</v>
      </c>
      <c r="B282" s="9" t="s">
        <v>1006</v>
      </c>
      <c r="C282" s="9" t="s">
        <v>277</v>
      </c>
      <c r="D282" s="9" t="s">
        <v>291</v>
      </c>
      <c r="E282" s="9" t="s">
        <v>295</v>
      </c>
      <c r="F282" s="9">
        <v>2</v>
      </c>
      <c r="G282" s="9"/>
      <c r="H282" s="9" t="s">
        <v>297</v>
      </c>
      <c r="I282" s="9" t="s">
        <v>277</v>
      </c>
      <c r="J282" s="9" t="s">
        <v>165</v>
      </c>
      <c r="K282" s="9" t="s">
        <v>277</v>
      </c>
      <c r="L282" s="9" t="s">
        <v>165</v>
      </c>
      <c r="M282" s="2" t="str">
        <f>"('"&amp;B282&amp;"','"&amp;C282&amp;"','"&amp;D282&amp;"','"&amp;E282&amp;"','"&amp;F282&amp;"',"&amp;IF(G282="","NULL","'"&amp;G282&amp;"'")&amp;",'"&amp;H282&amp;"','"&amp;I282&amp;"',"&amp;J282&amp;",'"&amp;K282&amp;"',"&amp;L282&amp;IF(A283="",");","),")</f>
        <v>('fq2000003','SYSTEM','시스템 질문 1','시스템 답변 1','2',NULL,'Y','SYSTEM',NOW(),'SYSTEM',NOW()),</v>
      </c>
    </row>
    <row r="283" spans="1:13" x14ac:dyDescent="0.35">
      <c r="A283" s="14">
        <v>4</v>
      </c>
      <c r="B283" s="9" t="s">
        <v>1007</v>
      </c>
      <c r="C283" s="9" t="s">
        <v>277</v>
      </c>
      <c r="D283" s="9" t="s">
        <v>292</v>
      </c>
      <c r="E283" s="9" t="s">
        <v>294</v>
      </c>
      <c r="F283" s="9">
        <v>1</v>
      </c>
      <c r="G283" s="9"/>
      <c r="H283" s="9" t="s">
        <v>297</v>
      </c>
      <c r="I283" s="9" t="s">
        <v>277</v>
      </c>
      <c r="J283" s="9" t="s">
        <v>165</v>
      </c>
      <c r="K283" s="9" t="s">
        <v>277</v>
      </c>
      <c r="L283" s="9" t="s">
        <v>165</v>
      </c>
      <c r="M283" s="2" t="str">
        <f>"('"&amp;B283&amp;"','"&amp;C283&amp;"','"&amp;D283&amp;"','"&amp;E283&amp;"','"&amp;F283&amp;"',"&amp;IF(G283="","NULL","'"&amp;G283&amp;"'")&amp;",'"&amp;H283&amp;"','"&amp;I283&amp;"',"&amp;J283&amp;",'"&amp;K283&amp;"',"&amp;L283&amp;IF(A284="",");","),")</f>
        <v>('fq2000004','SYSTEM','시스템 질문 2','시스템 답변 2','1',NULL,'Y','SYSTEM',NOW(),'SYSTEM',NOW());</v>
      </c>
    </row>
    <row r="284" spans="1:13" x14ac:dyDescent="0.35">
      <c r="C284" s="10"/>
    </row>
    <row r="285" spans="1:13" x14ac:dyDescent="0.35">
      <c r="C285" s="10"/>
    </row>
    <row r="286" spans="1:13" x14ac:dyDescent="0.35">
      <c r="C286" s="10"/>
    </row>
    <row r="287" spans="1:13" x14ac:dyDescent="0.35">
      <c r="A287" s="111" t="str">
        <f>VLOOKUP(C287,table!B:D,3,FALSE)</f>
        <v>관리자</v>
      </c>
      <c r="B287" s="111"/>
      <c r="C287" s="112" t="s">
        <v>982</v>
      </c>
      <c r="D287" s="112"/>
      <c r="E287" s="112"/>
      <c r="F287" s="112"/>
      <c r="G287" s="112"/>
      <c r="H287" s="112"/>
      <c r="I287" s="111" t="s">
        <v>162</v>
      </c>
    </row>
    <row r="288" spans="1:13" x14ac:dyDescent="0.35">
      <c r="A288" s="111"/>
      <c r="B288" s="111"/>
      <c r="C288" s="112" t="str">
        <f>VLOOKUP(C287,table!B:D,2,FALSE)</f>
        <v>T_GROUP</v>
      </c>
      <c r="D288" s="112"/>
      <c r="E288" s="112"/>
      <c r="F288" s="112"/>
      <c r="G288" s="112"/>
      <c r="H288" s="112"/>
      <c r="I288" s="111"/>
    </row>
    <row r="289" spans="1:30" x14ac:dyDescent="0.35">
      <c r="A289" s="111" t="s">
        <v>163</v>
      </c>
      <c r="B289" s="8" t="s">
        <v>82</v>
      </c>
      <c r="C289" s="8" t="s">
        <v>49</v>
      </c>
      <c r="D289" s="8" t="s">
        <v>79</v>
      </c>
      <c r="E289" s="8" t="s">
        <v>61</v>
      </c>
      <c r="F289" s="8" t="s">
        <v>385</v>
      </c>
      <c r="G289" s="8" t="s">
        <v>88</v>
      </c>
      <c r="H289" s="8" t="s">
        <v>92</v>
      </c>
      <c r="I289" s="2" t="str">
        <f>"TRUNCATE TABLE "&amp;$C288&amp;";"</f>
        <v>TRUNCATE TABLE T_GROUP;</v>
      </c>
    </row>
    <row r="290" spans="1:30" x14ac:dyDescent="0.35">
      <c r="A290" s="111"/>
      <c r="B290" s="8" t="s">
        <v>83</v>
      </c>
      <c r="C290" s="8" t="s">
        <v>50</v>
      </c>
      <c r="D290" s="8" t="s">
        <v>80</v>
      </c>
      <c r="E290" s="8" t="s">
        <v>62</v>
      </c>
      <c r="F290" s="8" t="s">
        <v>59</v>
      </c>
      <c r="G290" s="8" t="s">
        <v>89</v>
      </c>
      <c r="H290" s="8" t="s">
        <v>93</v>
      </c>
      <c r="I290" s="2" t="str">
        <f>"INSERT INTO "&amp;C288&amp;" ("&amp;B290&amp;","&amp;C290&amp;","&amp;D290&amp;","&amp;E290&amp;","&amp;F290&amp;","&amp;G290&amp;","&amp;H290&amp;") VALUES"</f>
        <v>INSERT INTO T_GROUP (USER_ID,AUTH_ID,USE_YN,RGST_ID,RGST_DT,MODI_ID,MODI_DT) VALUES</v>
      </c>
    </row>
    <row r="291" spans="1:30" x14ac:dyDescent="0.35">
      <c r="A291" s="7">
        <v>1</v>
      </c>
      <c r="B291" s="9" t="s">
        <v>334</v>
      </c>
      <c r="C291" s="9" t="s">
        <v>986</v>
      </c>
      <c r="D291" s="9" t="s">
        <v>32</v>
      </c>
      <c r="E291" s="9" t="s">
        <v>277</v>
      </c>
      <c r="F291" s="9" t="s">
        <v>165</v>
      </c>
      <c r="G291" s="9" t="s">
        <v>277</v>
      </c>
      <c r="H291" s="9" t="s">
        <v>165</v>
      </c>
      <c r="I291" s="2" t="str">
        <f t="shared" ref="I291:I296" si="9">"('"&amp;B291&amp;"','"&amp;C291&amp;"','"&amp;D291&amp;"','"&amp;E291&amp;"',"&amp;F291&amp;",'"&amp;G291&amp;"',"&amp;H291&amp;IF(A292="",");","),")</f>
        <v>('admin','au2000001','Y','SYSTEM',NOW(),'SYSTEM',NOW()),</v>
      </c>
    </row>
    <row r="292" spans="1:30" x14ac:dyDescent="0.35">
      <c r="A292" s="7">
        <v>2</v>
      </c>
      <c r="B292" s="9" t="s">
        <v>335</v>
      </c>
      <c r="C292" s="9" t="s">
        <v>986</v>
      </c>
      <c r="D292" s="9" t="s">
        <v>32</v>
      </c>
      <c r="E292" s="9" t="s">
        <v>277</v>
      </c>
      <c r="F292" s="9" t="s">
        <v>165</v>
      </c>
      <c r="G292" s="9" t="s">
        <v>277</v>
      </c>
      <c r="H292" s="9" t="s">
        <v>165</v>
      </c>
      <c r="I292" s="2" t="str">
        <f t="shared" si="9"/>
        <v>('test11','au2000001','Y','SYSTEM',NOW(),'SYSTEM',NOW()),</v>
      </c>
    </row>
    <row r="293" spans="1:30" x14ac:dyDescent="0.35">
      <c r="A293" s="23">
        <v>3</v>
      </c>
      <c r="B293" s="9" t="s">
        <v>336</v>
      </c>
      <c r="C293" s="9" t="s">
        <v>986</v>
      </c>
      <c r="D293" s="9" t="s">
        <v>32</v>
      </c>
      <c r="E293" s="9" t="s">
        <v>277</v>
      </c>
      <c r="F293" s="9" t="s">
        <v>165</v>
      </c>
      <c r="G293" s="9" t="s">
        <v>277</v>
      </c>
      <c r="H293" s="9" t="s">
        <v>165</v>
      </c>
      <c r="I293" s="2" t="str">
        <f t="shared" si="9"/>
        <v>('test12','au2000001','Y','SYSTEM',NOW(),'SYSTEM',NOW()),</v>
      </c>
    </row>
    <row r="294" spans="1:30" x14ac:dyDescent="0.35">
      <c r="A294" s="23">
        <v>4</v>
      </c>
      <c r="B294" s="9" t="s">
        <v>345</v>
      </c>
      <c r="C294" s="9" t="s">
        <v>986</v>
      </c>
      <c r="D294" s="9" t="s">
        <v>32</v>
      </c>
      <c r="E294" s="9" t="s">
        <v>277</v>
      </c>
      <c r="F294" s="9" t="s">
        <v>165</v>
      </c>
      <c r="G294" s="9" t="s">
        <v>277</v>
      </c>
      <c r="H294" s="9" t="s">
        <v>165</v>
      </c>
      <c r="I294" s="2" t="str">
        <f t="shared" si="9"/>
        <v>('test13','au2000001','Y','SYSTEM',NOW(),'SYSTEM',NOW()),</v>
      </c>
    </row>
    <row r="295" spans="1:30" x14ac:dyDescent="0.35">
      <c r="A295" s="23">
        <v>5</v>
      </c>
      <c r="B295" s="9" t="s">
        <v>346</v>
      </c>
      <c r="C295" s="9" t="s">
        <v>987</v>
      </c>
      <c r="D295" s="9" t="s">
        <v>32</v>
      </c>
      <c r="E295" s="9" t="s">
        <v>277</v>
      </c>
      <c r="F295" s="9" t="s">
        <v>165</v>
      </c>
      <c r="G295" s="9" t="s">
        <v>277</v>
      </c>
      <c r="H295" s="9" t="s">
        <v>165</v>
      </c>
      <c r="I295" s="2" t="str">
        <f t="shared" si="9"/>
        <v>('test14','au2000002','Y','SYSTEM',NOW(),'SYSTEM',NOW()),</v>
      </c>
    </row>
    <row r="296" spans="1:30" x14ac:dyDescent="0.35">
      <c r="A296" s="23">
        <v>6</v>
      </c>
      <c r="B296" s="9" t="s">
        <v>347</v>
      </c>
      <c r="C296" s="9" t="s">
        <v>987</v>
      </c>
      <c r="D296" s="9" t="s">
        <v>32</v>
      </c>
      <c r="E296" s="9" t="s">
        <v>277</v>
      </c>
      <c r="F296" s="9" t="s">
        <v>165</v>
      </c>
      <c r="G296" s="9" t="s">
        <v>277</v>
      </c>
      <c r="H296" s="9" t="s">
        <v>165</v>
      </c>
      <c r="I296" s="2" t="str">
        <f t="shared" si="9"/>
        <v>('test15','au2000002','Y','SYSTEM',NOW(),'SYSTEM',NOW());</v>
      </c>
    </row>
    <row r="297" spans="1:30" s="41" customFormat="1" x14ac:dyDescent="0.35">
      <c r="A297"/>
      <c r="B297"/>
      <c r="C297"/>
      <c r="D297"/>
      <c r="E297"/>
      <c r="F297"/>
      <c r="G297"/>
      <c r="H297"/>
      <c r="I297"/>
      <c r="J297"/>
      <c r="K297"/>
      <c r="L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</row>
    <row r="299" spans="1:30" s="41" customFormat="1" x14ac:dyDescent="0.35">
      <c r="A299"/>
      <c r="B299"/>
      <c r="C299"/>
      <c r="D299"/>
      <c r="E299"/>
      <c r="F299"/>
      <c r="G299"/>
      <c r="H299"/>
      <c r="I299"/>
      <c r="J299"/>
      <c r="K299"/>
      <c r="L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</row>
    <row r="300" spans="1:30" s="41" customFormat="1" x14ac:dyDescent="0.35">
      <c r="A300" s="111" t="str">
        <f>VLOOKUP(C300,table!B:D,3,FALSE)</f>
        <v>관리자</v>
      </c>
      <c r="B300" s="111"/>
      <c r="C300" s="112" t="s">
        <v>983</v>
      </c>
      <c r="D300" s="112"/>
      <c r="E300" s="112"/>
      <c r="F300" s="112"/>
      <c r="G300" s="112"/>
      <c r="H300" s="112"/>
      <c r="I300" s="112"/>
      <c r="J300" s="112"/>
      <c r="K300" s="111" t="s">
        <v>162</v>
      </c>
      <c r="L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</row>
    <row r="301" spans="1:30" s="41" customFormat="1" x14ac:dyDescent="0.35">
      <c r="A301" s="111"/>
      <c r="B301" s="111"/>
      <c r="C301" s="112" t="str">
        <f>VLOOKUP(C300,table!B:D,2,FALSE)</f>
        <v>T_GROUP_AUTH</v>
      </c>
      <c r="D301" s="112"/>
      <c r="E301" s="112"/>
      <c r="F301" s="112"/>
      <c r="G301" s="112"/>
      <c r="H301" s="112"/>
      <c r="I301" s="112"/>
      <c r="J301" s="112"/>
      <c r="K301" s="111"/>
      <c r="L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11" t="s">
        <v>163</v>
      </c>
      <c r="B302" s="8" t="s">
        <v>49</v>
      </c>
      <c r="C302" s="8" t="s">
        <v>1015</v>
      </c>
      <c r="D302" s="8" t="s">
        <v>365</v>
      </c>
      <c r="E302" s="8" t="s">
        <v>52</v>
      </c>
      <c r="F302" s="8" t="s">
        <v>54</v>
      </c>
      <c r="G302" s="8" t="s">
        <v>79</v>
      </c>
      <c r="H302" s="8" t="s">
        <v>61</v>
      </c>
      <c r="I302" s="8" t="s">
        <v>385</v>
      </c>
      <c r="J302" s="8" t="s">
        <v>88</v>
      </c>
      <c r="K302" s="8" t="s">
        <v>92</v>
      </c>
      <c r="L302" s="2" t="str">
        <f>"TRUNCATE TABLE "&amp;$C301&amp;";"</f>
        <v>TRUNCATE TABLE T_GROUP_AUTH;</v>
      </c>
      <c r="M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41" customFormat="1" x14ac:dyDescent="0.35">
      <c r="A303" s="111"/>
      <c r="B303" s="8" t="s">
        <v>50</v>
      </c>
      <c r="C303" s="8" t="s">
        <v>570</v>
      </c>
      <c r="D303" s="8" t="s">
        <v>366</v>
      </c>
      <c r="E303" s="8" t="s">
        <v>53</v>
      </c>
      <c r="F303" s="8" t="s">
        <v>55</v>
      </c>
      <c r="G303" s="8" t="s">
        <v>80</v>
      </c>
      <c r="H303" s="8" t="s">
        <v>62</v>
      </c>
      <c r="I303" s="8" t="s">
        <v>59</v>
      </c>
      <c r="J303" s="8" t="s">
        <v>89</v>
      </c>
      <c r="K303" s="8" t="s">
        <v>93</v>
      </c>
      <c r="L303" s="2" t="str">
        <f>"INSERT INTO "&amp;C301&amp;" ("&amp;B303&amp;","&amp;C303&amp;","&amp;D303&amp;","&amp;E303&amp;","&amp;F303&amp;","&amp;G303&amp;","&amp;H303&amp;","&amp;I303&amp;","&amp;J303&amp;","&amp;K303&amp;") VALUES"</f>
        <v>INSERT INTO T_GROUP_AUTH (AUTH_ID,COMPANY_CODE,AUTH_CL,AUTH_NM,AUTH_DSC,USE_YN,RGST_ID,RGST_DT,MODI_ID,MODI_DT) VALUES</v>
      </c>
      <c r="M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41" customFormat="1" x14ac:dyDescent="0.35">
      <c r="A304" s="13">
        <v>1</v>
      </c>
      <c r="B304" s="9" t="s">
        <v>988</v>
      </c>
      <c r="C304" s="9" t="s">
        <v>1036</v>
      </c>
      <c r="D304" s="9" t="s">
        <v>625</v>
      </c>
      <c r="E304" s="9" t="s">
        <v>1051</v>
      </c>
      <c r="F304" s="9" t="s">
        <v>1051</v>
      </c>
      <c r="G304" s="9" t="s">
        <v>32</v>
      </c>
      <c r="H304" s="9" t="s">
        <v>277</v>
      </c>
      <c r="I304" s="9" t="s">
        <v>165</v>
      </c>
      <c r="J304" s="9" t="s">
        <v>277</v>
      </c>
      <c r="K304" s="9" t="s">
        <v>165</v>
      </c>
      <c r="L304" s="2" t="str">
        <f>"('"&amp;B304&amp;"','"&amp;C304&amp;"','"&amp;D304&amp;"','"&amp;E304&amp;"','"&amp;F304&amp;"','"&amp;G304&amp;"','"&amp;H304&amp;"',"&amp;I304&amp;",'"&amp;J304&amp;"',"&amp;K304&amp;IF(A305="",");","),")</f>
        <v>('au2000001','RTDATALAB','M','최고관리자','최고관리자','Y','SYSTEM',NOW(),'SYSTEM',NOW()),</v>
      </c>
      <c r="M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41" customFormat="1" x14ac:dyDescent="0.35">
      <c r="A305" s="13">
        <v>2</v>
      </c>
      <c r="B305" s="9" t="s">
        <v>987</v>
      </c>
      <c r="C305" s="9" t="s">
        <v>1037</v>
      </c>
      <c r="D305" s="9" t="s">
        <v>1053</v>
      </c>
      <c r="E305" s="9" t="s">
        <v>1052</v>
      </c>
      <c r="F305" s="9" t="s">
        <v>1052</v>
      </c>
      <c r="G305" s="9" t="s">
        <v>32</v>
      </c>
      <c r="H305" s="9" t="s">
        <v>963</v>
      </c>
      <c r="I305" s="9" t="s">
        <v>165</v>
      </c>
      <c r="J305" s="9" t="s">
        <v>277</v>
      </c>
      <c r="K305" s="9" t="s">
        <v>165</v>
      </c>
      <c r="L305" s="2" t="str">
        <f>"('"&amp;B305&amp;"','"&amp;C305&amp;"','"&amp;D305&amp;"','"&amp;E305&amp;"','"&amp;F305&amp;"','"&amp;G305&amp;"','"&amp;H305&amp;"',"&amp;I305&amp;",'"&amp;J305&amp;"',"&amp;K305&amp;IF(A306="",");","),")</f>
        <v>('au2000002','DTCOMPANY','A','A사이트 관리자','A사이트 관리자','Y','SYSTEM',NOW(),'SYSTEM',NOW()),</v>
      </c>
      <c r="M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41" customFormat="1" x14ac:dyDescent="0.35">
      <c r="A306" s="13">
        <v>3</v>
      </c>
      <c r="B306" s="2" t="s">
        <v>1056</v>
      </c>
      <c r="C306" s="9" t="s">
        <v>1038</v>
      </c>
      <c r="D306" s="2" t="s">
        <v>1053</v>
      </c>
      <c r="E306" s="2" t="s">
        <v>1057</v>
      </c>
      <c r="F306" s="2" t="s">
        <v>1057</v>
      </c>
      <c r="G306" s="9" t="s">
        <v>32</v>
      </c>
      <c r="H306" s="9" t="s">
        <v>277</v>
      </c>
      <c r="I306" s="9" t="s">
        <v>165</v>
      </c>
      <c r="J306" s="9" t="s">
        <v>277</v>
      </c>
      <c r="K306" s="9" t="s">
        <v>165</v>
      </c>
      <c r="L306" s="2" t="str">
        <f>"('"&amp;B306&amp;"','"&amp;C306&amp;"','"&amp;D306&amp;"','"&amp;E306&amp;"','"&amp;F306&amp;"','"&amp;G306&amp;"','"&amp;H306&amp;"',"&amp;I306&amp;",'"&amp;J306&amp;"',"&amp;K306&amp;IF(A307="",");","),")</f>
        <v>('au2000003','PCT','A','B사이트 관리자','B사이트 관리자','Y','SYSTEM',NOW(),'SYSTEM',NOW()),</v>
      </c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30" s="41" customFormat="1" x14ac:dyDescent="0.35">
      <c r="A307" s="13">
        <v>4</v>
      </c>
      <c r="B307" s="2" t="s">
        <v>1058</v>
      </c>
      <c r="C307" s="9" t="s">
        <v>1037</v>
      </c>
      <c r="D307" s="2" t="s">
        <v>1055</v>
      </c>
      <c r="E307" s="2" t="s">
        <v>1054</v>
      </c>
      <c r="F307" s="2" t="s">
        <v>1054</v>
      </c>
      <c r="G307" s="9" t="s">
        <v>32</v>
      </c>
      <c r="H307" s="9" t="s">
        <v>277</v>
      </c>
      <c r="I307" s="9" t="s">
        <v>165</v>
      </c>
      <c r="J307" s="9" t="s">
        <v>277</v>
      </c>
      <c r="K307" s="9" t="s">
        <v>165</v>
      </c>
      <c r="L307" s="2" t="str">
        <f>"('"&amp;B307&amp;"','"&amp;C307&amp;"','"&amp;D307&amp;"','"&amp;E307&amp;"','"&amp;F307&amp;"','"&amp;G307&amp;"','"&amp;H307&amp;"',"&amp;I307&amp;",'"&amp;J307&amp;"',"&amp;K307&amp;IF(A308="",");","),")</f>
        <v>('au2000004','DTCOMPANY','U','A사이트 직원','A사이트 직원','Y','SYSTEM',NOW(),'SYSTEM',NOW());</v>
      </c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30" s="41" customFormat="1" x14ac:dyDescent="0.35">
      <c r="A308" s="88"/>
      <c r="B308" s="10"/>
      <c r="C308" s="12"/>
      <c r="D308" s="10"/>
      <c r="E308" s="10"/>
      <c r="F308" s="10"/>
      <c r="G308" s="12"/>
      <c r="H308" s="12"/>
      <c r="I308" s="12"/>
      <c r="J308" s="12"/>
      <c r="K308" s="12"/>
      <c r="L308" s="10"/>
    </row>
    <row r="309" spans="1:30" s="41" customFormat="1" x14ac:dyDescent="0.35">
      <c r="A309"/>
      <c r="K309"/>
      <c r="L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30" s="41" customFormat="1" x14ac:dyDescent="0.35">
      <c r="A310" s="111" t="str">
        <f>VLOOKUP(C310,table!B:D,3,FALSE)</f>
        <v>관리자</v>
      </c>
      <c r="B310" s="111"/>
      <c r="C310" s="112" t="s">
        <v>1011</v>
      </c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1" t="s">
        <v>162</v>
      </c>
      <c r="Q310" t="s">
        <v>786</v>
      </c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1:30" s="41" customFormat="1" x14ac:dyDescent="0.35">
      <c r="A311" s="111"/>
      <c r="B311" s="111"/>
      <c r="C311" s="112" t="str">
        <f>VLOOKUP(C310,table!B:D,2,FALSE)</f>
        <v>T_GROUP_MENU</v>
      </c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2"/>
      <c r="P311" s="111"/>
      <c r="Q311" t="s">
        <v>787</v>
      </c>
      <c r="R311"/>
      <c r="S311"/>
      <c r="T311"/>
      <c r="U311"/>
      <c r="V311"/>
      <c r="W311"/>
      <c r="X311"/>
      <c r="Y311"/>
      <c r="Z311"/>
      <c r="AA311"/>
      <c r="AB311"/>
      <c r="AC311"/>
    </row>
    <row r="312" spans="1:30" s="41" customFormat="1" x14ac:dyDescent="0.35">
      <c r="A312" s="111" t="s">
        <v>163</v>
      </c>
      <c r="B312" s="8" t="s">
        <v>64</v>
      </c>
      <c r="C312" s="8" t="s">
        <v>86</v>
      </c>
      <c r="D312" s="8" t="s">
        <v>68</v>
      </c>
      <c r="E312" s="8" t="s">
        <v>65</v>
      </c>
      <c r="F312" s="8" t="s">
        <v>69</v>
      </c>
      <c r="G312" s="8" t="s">
        <v>98</v>
      </c>
      <c r="H312" s="8" t="s">
        <v>66</v>
      </c>
      <c r="I312" s="21" t="s">
        <v>330</v>
      </c>
      <c r="J312" s="8" t="s">
        <v>79</v>
      </c>
      <c r="K312" s="8" t="s">
        <v>1099</v>
      </c>
      <c r="L312" s="8" t="s">
        <v>61</v>
      </c>
      <c r="M312" s="8" t="s">
        <v>385</v>
      </c>
      <c r="N312" s="8" t="s">
        <v>88</v>
      </c>
      <c r="O312" s="8" t="s">
        <v>92</v>
      </c>
      <c r="P312" s="2" t="str">
        <f>"TRUNCATE TABLE "&amp;$C311&amp;";"</f>
        <v>TRUNCATE TABLE T_GROUP_MENU;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1:30" s="41" customFormat="1" x14ac:dyDescent="0.35">
      <c r="A313" s="111"/>
      <c r="B313" s="8" t="s">
        <v>13</v>
      </c>
      <c r="C313" s="8" t="s">
        <v>87</v>
      </c>
      <c r="D313" s="8" t="s">
        <v>14</v>
      </c>
      <c r="E313" s="8" t="s">
        <v>15</v>
      </c>
      <c r="F313" s="8" t="s">
        <v>70</v>
      </c>
      <c r="G313" s="8" t="s">
        <v>99</v>
      </c>
      <c r="H313" s="8" t="s">
        <v>67</v>
      </c>
      <c r="I313" s="21" t="s">
        <v>331</v>
      </c>
      <c r="J313" s="8" t="s">
        <v>80</v>
      </c>
      <c r="K313" s="8" t="s">
        <v>1101</v>
      </c>
      <c r="L313" s="8" t="s">
        <v>62</v>
      </c>
      <c r="M313" s="8" t="s">
        <v>59</v>
      </c>
      <c r="N313" s="8" t="s">
        <v>89</v>
      </c>
      <c r="O313" s="8" t="s">
        <v>93</v>
      </c>
      <c r="P313" s="2" t="str">
        <f>"INSERT INTO "&amp;C311&amp;" ("&amp;B313&amp;","&amp;C313&amp;","&amp;D313&amp;","&amp;E313&amp;","&amp;F313&amp;","&amp;G313&amp;","&amp;H313&amp;","&amp;I313&amp;","&amp;J313&amp;","&amp;K313&amp;","&amp;L313&amp;","&amp;M313&amp;","&amp;N313&amp;","&amp;O313&amp;") VALUES"</f>
        <v>INSERT INTO T_GROUP_MENU (MENU_ID,UP_MENU_ID,MENU_NM,MENU_URL,MENU_DSC,ORD_SEQ,MENU_SE,MENU_ATTR,USE_YN,ICON_NM,RGST_ID,RGST_DT,MODI_ID,MODI_DT) VALUES</v>
      </c>
      <c r="Q313"/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1:30" s="41" customFormat="1" x14ac:dyDescent="0.35">
      <c r="A314" s="19">
        <v>1</v>
      </c>
      <c r="B314" s="75" t="str">
        <f>$Q$311&amp;5000000</f>
        <v>mn5000000</v>
      </c>
      <c r="C314" s="75" t="str">
        <f>$Q$311&amp;5000001</f>
        <v>mn5000001</v>
      </c>
      <c r="D314" s="9" t="s">
        <v>1142</v>
      </c>
      <c r="E314" s="9" t="s">
        <v>1143</v>
      </c>
      <c r="F314" s="9"/>
      <c r="G314" s="9" t="s">
        <v>1138</v>
      </c>
      <c r="H314" s="9" t="s">
        <v>595</v>
      </c>
      <c r="I314" s="9" t="s">
        <v>369</v>
      </c>
      <c r="J314" s="9" t="s">
        <v>32</v>
      </c>
      <c r="K314" s="2"/>
      <c r="L314" s="9" t="s">
        <v>277</v>
      </c>
      <c r="M314" s="9" t="s">
        <v>165</v>
      </c>
      <c r="N314" s="9" t="s">
        <v>277</v>
      </c>
      <c r="O314" s="9" t="s">
        <v>165</v>
      </c>
      <c r="P314" s="2" t="str">
        <f>"('"&amp;B314&amp;"',"&amp;IF(C314="","NULL","'"&amp;C314&amp;"'")&amp;",'"&amp;D314&amp;"','"&amp;E314&amp;"','"&amp;F314&amp;"','"&amp;G314&amp;"','"&amp;H314&amp;"',"&amp;IF(I314="","NULL","'"&amp;I314&amp;"'")&amp;",'"&amp;J314&amp;"','"&amp;K314&amp;"','"&amp;L314&amp;"',"&amp;M314&amp;",'"&amp;N314&amp;"',"&amp;O314&amp;IF(A316="",");","),")</f>
        <v>('mn5000000','mn5000001','비밀번호변경','/member/pwdChange','','0','F','{"attr":{"insert":true,"update":true,"delete":true,"detail":true}}','Y','','SYSTEM',NOW(),'SYSTEM',NOW()),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30" s="41" customFormat="1" x14ac:dyDescent="0.35">
      <c r="A315" s="51">
        <v>1</v>
      </c>
      <c r="B315" s="75" t="str">
        <f>$Q$311&amp;5000001</f>
        <v>mn5000001</v>
      </c>
      <c r="C315" s="9"/>
      <c r="D315" s="9" t="s">
        <v>529</v>
      </c>
      <c r="E315" s="9" t="s">
        <v>198</v>
      </c>
      <c r="F315" s="9"/>
      <c r="G315" s="9" t="s">
        <v>300</v>
      </c>
      <c r="H315" s="9" t="s">
        <v>164</v>
      </c>
      <c r="I315" s="9" t="s">
        <v>369</v>
      </c>
      <c r="J315" s="9" t="s">
        <v>32</v>
      </c>
      <c r="K315" s="2"/>
      <c r="L315" s="9" t="s">
        <v>277</v>
      </c>
      <c r="M315" s="9" t="s">
        <v>165</v>
      </c>
      <c r="N315" s="9" t="s">
        <v>277</v>
      </c>
      <c r="O315" s="9" t="s">
        <v>165</v>
      </c>
      <c r="P315" s="2" t="str">
        <f>"('"&amp;B315&amp;"',"&amp;IF(C315="","NULL","'"&amp;C315&amp;"'")&amp;",'"&amp;D315&amp;"','"&amp;E315&amp;"','"&amp;F315&amp;"','"&amp;G315&amp;"','"&amp;H315&amp;"',"&amp;IF(I315="","NULL","'"&amp;I315&amp;"'")&amp;",'"&amp;J315&amp;"','"&amp;K315&amp;"','"&amp;L315&amp;"',"&amp;M315&amp;",'"&amp;N315&amp;"',"&amp;O315&amp;IF(A317="",");","),")</f>
        <v>('mn5000001',NULL,'HOME','/','','1','M','{"attr":{"insert":true,"update":true,"delete":true,"detail":true}}','Y','','SYSTEM',NOW(),'SYSTEM',NOW()),</v>
      </c>
    </row>
    <row r="316" spans="1:30" s="41" customFormat="1" x14ac:dyDescent="0.35">
      <c r="A316" s="51">
        <v>2</v>
      </c>
      <c r="B316" s="75" t="str">
        <f>$Q$311&amp;5000002</f>
        <v>mn5000002</v>
      </c>
      <c r="C316" s="75" t="str">
        <f>$Q$311&amp;5000001</f>
        <v>mn5000001</v>
      </c>
      <c r="D316" s="9" t="s">
        <v>1077</v>
      </c>
      <c r="E316" s="9" t="s">
        <v>1128</v>
      </c>
      <c r="F316" s="9"/>
      <c r="G316" s="9" t="s">
        <v>299</v>
      </c>
      <c r="H316" s="9" t="s">
        <v>624</v>
      </c>
      <c r="I316" s="9" t="s">
        <v>369</v>
      </c>
      <c r="J316" s="9" t="s">
        <v>32</v>
      </c>
      <c r="K316" s="2" t="s">
        <v>1102</v>
      </c>
      <c r="L316" s="9" t="s">
        <v>277</v>
      </c>
      <c r="M316" s="9" t="s">
        <v>165</v>
      </c>
      <c r="N316" s="9" t="s">
        <v>277</v>
      </c>
      <c r="O316" s="9" t="s">
        <v>165</v>
      </c>
      <c r="P316" s="2" t="str">
        <f t="shared" ref="P316:P335" si="10">"('"&amp;B316&amp;"',"&amp;IF(C316="","NULL","'"&amp;C316&amp;"'")&amp;",'"&amp;D316&amp;"','"&amp;E316&amp;"','"&amp;F316&amp;"','"&amp;G316&amp;"','"&amp;H316&amp;"',"&amp;IF(I316="","NULL","'"&amp;I316&amp;"'")&amp;",'"&amp;J316&amp;"','"&amp;K316&amp;"','"&amp;L316&amp;"',"&amp;M316&amp;",'"&amp;N316&amp;"',"&amp;O316&amp;IF(A317="",");","),")</f>
        <v>('mn5000002','mn5000001','계정관리','/member','','2','A','{"attr":{"insert":true,"update":true,"delete":true,"detail":true}}','Y','user','SYSTEM',NOW(),'SYSTEM',NOW()),</v>
      </c>
    </row>
    <row r="317" spans="1:30" x14ac:dyDescent="0.35">
      <c r="A317" s="51">
        <v>3</v>
      </c>
      <c r="B317" s="75" t="str">
        <f>$Q$311&amp;5000003</f>
        <v>mn5000003</v>
      </c>
      <c r="C317" s="75" t="str">
        <f>$Q$311&amp;5000002</f>
        <v>mn5000002</v>
      </c>
      <c r="D317" s="9" t="s">
        <v>1077</v>
      </c>
      <c r="E317" s="9" t="s">
        <v>1137</v>
      </c>
      <c r="F317" s="9"/>
      <c r="G317" s="9" t="s">
        <v>199</v>
      </c>
      <c r="H317" s="9" t="s">
        <v>164</v>
      </c>
      <c r="I317" s="9" t="s">
        <v>369</v>
      </c>
      <c r="J317" s="9" t="s">
        <v>32</v>
      </c>
      <c r="K317" s="2" t="s">
        <v>1102</v>
      </c>
      <c r="L317" s="9" t="s">
        <v>277</v>
      </c>
      <c r="M317" s="9" t="s">
        <v>165</v>
      </c>
      <c r="N317" s="9" t="s">
        <v>277</v>
      </c>
      <c r="O317" s="9" t="s">
        <v>165</v>
      </c>
      <c r="P317" s="2" t="str">
        <f t="shared" si="10"/>
        <v>('mn5000003','mn5000002','계정관리','/member/member','','3','M','{"attr":{"insert":true,"update":true,"delete":true,"detail":true}}','Y','user','SYSTEM',NOW(),'SYSTEM',NOW()),</v>
      </c>
    </row>
    <row r="318" spans="1:30" x14ac:dyDescent="0.35">
      <c r="A318" s="51">
        <v>4</v>
      </c>
      <c r="B318" s="75" t="str">
        <f>$Q$311&amp;5000004</f>
        <v>mn5000004</v>
      </c>
      <c r="C318" s="75" t="str">
        <f>$Q$311&amp;5000001</f>
        <v>mn5000001</v>
      </c>
      <c r="D318" s="9" t="s">
        <v>1078</v>
      </c>
      <c r="E318" s="9" t="s">
        <v>1129</v>
      </c>
      <c r="F318" s="9"/>
      <c r="G318" s="9" t="s">
        <v>200</v>
      </c>
      <c r="H318" s="9" t="s">
        <v>624</v>
      </c>
      <c r="I318" s="9" t="s">
        <v>369</v>
      </c>
      <c r="J318" s="9" t="s">
        <v>32</v>
      </c>
      <c r="K318" s="90" t="s">
        <v>1103</v>
      </c>
      <c r="L318" s="9" t="s">
        <v>277</v>
      </c>
      <c r="M318" s="9" t="s">
        <v>165</v>
      </c>
      <c r="N318" s="9" t="s">
        <v>277</v>
      </c>
      <c r="O318" s="9" t="s">
        <v>165</v>
      </c>
      <c r="P318" s="2" t="str">
        <f t="shared" si="10"/>
        <v>('mn5000004','mn5000001','시스템관리','/system','','4','A','{"attr":{"insert":true,"update":true,"delete":true,"detail":true}}','Y','system','SYSTEM',NOW(),'SYSTEM',NOW()),</v>
      </c>
    </row>
    <row r="319" spans="1:30" s="41" customFormat="1" x14ac:dyDescent="0.35">
      <c r="A319" s="51">
        <v>5</v>
      </c>
      <c r="B319" s="75" t="str">
        <f>$Q$311&amp;5000005</f>
        <v>mn5000005</v>
      </c>
      <c r="C319" s="75" t="str">
        <f t="shared" ref="C319:C322" si="11">$Q$311&amp;5000004</f>
        <v>mn5000004</v>
      </c>
      <c r="D319" s="9" t="s">
        <v>1079</v>
      </c>
      <c r="E319" s="9" t="s">
        <v>1130</v>
      </c>
      <c r="F319" s="9"/>
      <c r="G319" s="9" t="s">
        <v>201</v>
      </c>
      <c r="H319" s="9" t="s">
        <v>164</v>
      </c>
      <c r="I319" s="9" t="s">
        <v>369</v>
      </c>
      <c r="J319" s="9" t="s">
        <v>32</v>
      </c>
      <c r="K319" s="2"/>
      <c r="L319" s="9" t="s">
        <v>277</v>
      </c>
      <c r="M319" s="9" t="s">
        <v>165</v>
      </c>
      <c r="N319" s="9" t="s">
        <v>277</v>
      </c>
      <c r="O319" s="9" t="s">
        <v>165</v>
      </c>
      <c r="P319" s="2" t="str">
        <f t="shared" si="10"/>
        <v>('mn5000005','mn5000004','회사관리','/system/company','','5','M','{"attr":{"insert":true,"update":true,"delete":true,"detail":true}}','Y','','SYSTEM',NOW(),'SYSTEM',NOW()),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1:30" s="41" customFormat="1" x14ac:dyDescent="0.35">
      <c r="A320" s="51">
        <v>6</v>
      </c>
      <c r="B320" s="75" t="str">
        <f>$Q$311&amp;5000006</f>
        <v>mn5000006</v>
      </c>
      <c r="C320" s="75" t="str">
        <f t="shared" si="11"/>
        <v>mn5000004</v>
      </c>
      <c r="D320" s="9" t="s">
        <v>1134</v>
      </c>
      <c r="E320" s="9" t="s">
        <v>1131</v>
      </c>
      <c r="F320" s="9"/>
      <c r="G320" s="9" t="s">
        <v>202</v>
      </c>
      <c r="H320" s="9" t="s">
        <v>164</v>
      </c>
      <c r="I320" s="9" t="s">
        <v>369</v>
      </c>
      <c r="J320" s="9" t="s">
        <v>32</v>
      </c>
      <c r="K320" s="2"/>
      <c r="L320" s="9" t="s">
        <v>277</v>
      </c>
      <c r="M320" s="9" t="s">
        <v>165</v>
      </c>
      <c r="N320" s="9" t="s">
        <v>277</v>
      </c>
      <c r="O320" s="9" t="s">
        <v>165</v>
      </c>
      <c r="P320" s="2" t="str">
        <f t="shared" si="10"/>
        <v>('mn5000006','mn5000004','그룹관리','/system/role','','6','M','{"attr":{"insert":true,"update":true,"delete":true,"detail":true}}','Y','','SYSTEM',NOW(),'SYSTEM',NOW()),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1:29" x14ac:dyDescent="0.35">
      <c r="A321" s="51">
        <v>7</v>
      </c>
      <c r="B321" s="75" t="str">
        <f>$Q$311&amp;5000007</f>
        <v>mn5000007</v>
      </c>
      <c r="C321" s="75" t="str">
        <f t="shared" si="11"/>
        <v>mn5000004</v>
      </c>
      <c r="D321" s="9" t="s">
        <v>736</v>
      </c>
      <c r="E321" s="9" t="s">
        <v>1132</v>
      </c>
      <c r="F321" s="9"/>
      <c r="G321" s="9" t="s">
        <v>203</v>
      </c>
      <c r="H321" s="9" t="s">
        <v>164</v>
      </c>
      <c r="I321" s="9" t="s">
        <v>369</v>
      </c>
      <c r="J321" s="9" t="s">
        <v>32</v>
      </c>
      <c r="K321" s="2"/>
      <c r="L321" s="9" t="s">
        <v>277</v>
      </c>
      <c r="M321" s="9" t="s">
        <v>165</v>
      </c>
      <c r="N321" s="9" t="s">
        <v>277</v>
      </c>
      <c r="O321" s="9" t="s">
        <v>165</v>
      </c>
      <c r="P321" s="2" t="str">
        <f t="shared" si="10"/>
        <v>('mn5000007','mn5000004','공통코드관리','/system/code','','7','M','{"attr":{"insert":true,"update":true,"delete":true,"detail":true}}','Y','','SYSTEM',NOW(),'SYSTEM',NOW()),</v>
      </c>
    </row>
    <row r="322" spans="1:29" x14ac:dyDescent="0.35">
      <c r="A322" s="51">
        <v>8</v>
      </c>
      <c r="B322" s="75" t="str">
        <f>$Q$311&amp;5000008</f>
        <v>mn5000008</v>
      </c>
      <c r="C322" s="75" t="str">
        <f t="shared" si="11"/>
        <v>mn5000004</v>
      </c>
      <c r="D322" s="9" t="s">
        <v>737</v>
      </c>
      <c r="E322" s="9" t="s">
        <v>1133</v>
      </c>
      <c r="F322" s="9"/>
      <c r="G322" s="9" t="s">
        <v>204</v>
      </c>
      <c r="H322" s="9" t="s">
        <v>164</v>
      </c>
      <c r="I322" s="9" t="s">
        <v>369</v>
      </c>
      <c r="J322" s="9" t="s">
        <v>32</v>
      </c>
      <c r="K322" s="2"/>
      <c r="L322" s="9" t="s">
        <v>277</v>
      </c>
      <c r="M322" s="9" t="s">
        <v>165</v>
      </c>
      <c r="N322" s="9" t="s">
        <v>277</v>
      </c>
      <c r="O322" s="9" t="s">
        <v>165</v>
      </c>
      <c r="P322" s="2" t="str">
        <f t="shared" si="10"/>
        <v>('mn5000008','mn5000004','휴일관리','/system/holiday','','8','M','{"attr":{"insert":true,"update":true,"delete":true,"detail":true}}','Y','','SYSTEM',NOW(),'SYSTEM',NOW()),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9</v>
      </c>
      <c r="B323" s="75" t="str">
        <f>$Q$311&amp;5000009</f>
        <v>mn5000009</v>
      </c>
      <c r="C323" s="75" t="str">
        <f>$Q$311&amp;5000001</f>
        <v>mn5000001</v>
      </c>
      <c r="D323" s="9" t="s">
        <v>735</v>
      </c>
      <c r="E323" s="9" t="s">
        <v>1107</v>
      </c>
      <c r="F323" s="9"/>
      <c r="G323" s="9" t="s">
        <v>205</v>
      </c>
      <c r="H323" s="9" t="s">
        <v>624</v>
      </c>
      <c r="I323" s="9" t="s">
        <v>369</v>
      </c>
      <c r="J323" s="9" t="s">
        <v>32</v>
      </c>
      <c r="K323" s="2" t="s">
        <v>514</v>
      </c>
      <c r="L323" s="9" t="s">
        <v>277</v>
      </c>
      <c r="M323" s="9" t="s">
        <v>165</v>
      </c>
      <c r="N323" s="9" t="s">
        <v>277</v>
      </c>
      <c r="O323" s="9" t="s">
        <v>165</v>
      </c>
      <c r="P323" s="2" t="str">
        <f t="shared" si="10"/>
        <v>('mn5000009','mn5000001','메뉴관리','/memu','','9','A','{"attr":{"insert":true,"update":true,"delete":true,"detail":true}}','Y','menu','SYSTEM',NOW(),'SYSTEM',NOW()),</v>
      </c>
    </row>
    <row r="324" spans="1:29" x14ac:dyDescent="0.35">
      <c r="A324" s="51">
        <v>10</v>
      </c>
      <c r="B324" s="75" t="str">
        <f>$Q$311&amp;5000010</f>
        <v>mn5000010</v>
      </c>
      <c r="C324" s="75" t="str">
        <f t="shared" ref="C324:C326" si="12">$Q$311&amp;5000009</f>
        <v>mn5000009</v>
      </c>
      <c r="D324" s="9" t="s">
        <v>1135</v>
      </c>
      <c r="E324" s="9" t="s">
        <v>1141</v>
      </c>
      <c r="F324" s="9"/>
      <c r="G324" s="9" t="s">
        <v>167</v>
      </c>
      <c r="H324" s="9" t="s">
        <v>164</v>
      </c>
      <c r="I324" s="9" t="s">
        <v>369</v>
      </c>
      <c r="J324" s="9" t="s">
        <v>32</v>
      </c>
      <c r="K324" s="2"/>
      <c r="L324" s="9" t="s">
        <v>277</v>
      </c>
      <c r="M324" s="9" t="s">
        <v>165</v>
      </c>
      <c r="N324" s="9" t="s">
        <v>277</v>
      </c>
      <c r="O324" s="9" t="s">
        <v>165</v>
      </c>
      <c r="P324" s="2" t="str">
        <f t="shared" si="10"/>
        <v>('mn5000010','mn5000009','메뉴권한관리','/menu/menuAuth','','10','M','{"attr":{"insert":true,"update":true,"delete":true,"detail":true}}','Y','','SYSTEM',NOW(),'SYSTEM',NOW()),</v>
      </c>
    </row>
    <row r="325" spans="1:29" x14ac:dyDescent="0.35">
      <c r="A325" s="51">
        <v>11</v>
      </c>
      <c r="B325" s="75" t="str">
        <f>$Q$311&amp;5000011</f>
        <v>mn5000011</v>
      </c>
      <c r="C325" s="75" t="str">
        <f t="shared" si="12"/>
        <v>mn5000009</v>
      </c>
      <c r="D325" s="9" t="s">
        <v>735</v>
      </c>
      <c r="E325" s="9" t="s">
        <v>1139</v>
      </c>
      <c r="F325" s="9"/>
      <c r="G325" s="9" t="s">
        <v>626</v>
      </c>
      <c r="H325" s="9" t="s">
        <v>164</v>
      </c>
      <c r="I325" s="9" t="s">
        <v>369</v>
      </c>
      <c r="J325" s="9" t="s">
        <v>32</v>
      </c>
      <c r="K325" s="2"/>
      <c r="L325" s="9" t="s">
        <v>277</v>
      </c>
      <c r="M325" s="9" t="s">
        <v>165</v>
      </c>
      <c r="N325" s="9" t="s">
        <v>277</v>
      </c>
      <c r="O325" s="9" t="s">
        <v>165</v>
      </c>
      <c r="P325" s="2" t="str">
        <f t="shared" si="10"/>
        <v>('mn5000011','mn5000009','메뉴관리','/menu/menu','','11','M','{"attr":{"insert":true,"update":true,"delete":true,"detail":true}}','Y','','SYSTEM',NOW(),'SYSTEM',NOW()),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12</v>
      </c>
      <c r="B326" s="75" t="str">
        <f>$Q$311&amp;5000012</f>
        <v>mn5000012</v>
      </c>
      <c r="C326" s="75" t="str">
        <f t="shared" si="12"/>
        <v>mn5000009</v>
      </c>
      <c r="D326" s="9" t="s">
        <v>1080</v>
      </c>
      <c r="E326" s="9" t="s">
        <v>1140</v>
      </c>
      <c r="F326" s="9"/>
      <c r="G326" s="9" t="s">
        <v>627</v>
      </c>
      <c r="H326" s="9" t="s">
        <v>164</v>
      </c>
      <c r="I326" s="9" t="s">
        <v>369</v>
      </c>
      <c r="J326" s="9" t="s">
        <v>32</v>
      </c>
      <c r="K326" s="2"/>
      <c r="L326" s="9" t="s">
        <v>277</v>
      </c>
      <c r="M326" s="9" t="s">
        <v>165</v>
      </c>
      <c r="N326" s="9" t="s">
        <v>277</v>
      </c>
      <c r="O326" s="9" t="s">
        <v>165</v>
      </c>
      <c r="P326" s="2" t="str">
        <f t="shared" si="10"/>
        <v>('mn5000012','mn5000009','레포트관리','/menu/report','','12','M','{"attr":{"insert":true,"update":true,"delete":true,"detail":true}}','Y','','SYSTEM',NOW(),'SYSTEM',NOW()),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13</v>
      </c>
      <c r="B327" s="75" t="str">
        <f>$Q$311&amp;5000013</f>
        <v>mn5000013</v>
      </c>
      <c r="C327" s="75" t="str">
        <f>$Q$311&amp;5000001</f>
        <v>mn5000001</v>
      </c>
      <c r="D327" s="9" t="s">
        <v>1082</v>
      </c>
      <c r="E327" s="9" t="s">
        <v>1108</v>
      </c>
      <c r="F327" s="9"/>
      <c r="G327" s="9" t="s">
        <v>628</v>
      </c>
      <c r="H327" s="9" t="s">
        <v>624</v>
      </c>
      <c r="I327" s="9" t="s">
        <v>369</v>
      </c>
      <c r="J327" s="9" t="s">
        <v>32</v>
      </c>
      <c r="K327" s="91" t="s">
        <v>1105</v>
      </c>
      <c r="L327" s="9" t="s">
        <v>277</v>
      </c>
      <c r="M327" s="9" t="s">
        <v>165</v>
      </c>
      <c r="N327" s="9" t="s">
        <v>277</v>
      </c>
      <c r="O327" s="9" t="s">
        <v>165</v>
      </c>
      <c r="P327" s="2" t="str">
        <f t="shared" si="10"/>
        <v>('mn5000013','mn5000001','로그관리','/log','','13','A','{"attr":{"insert":true,"update":true,"delete":true,"detail":true}}','Y','loglist','SYSTEM',NOW(),'SYSTEM',NOW()),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51">
        <v>14</v>
      </c>
      <c r="B328" s="75" t="str">
        <f>$Q$311&amp;5000014</f>
        <v>mn5000014</v>
      </c>
      <c r="C328" s="75" t="str">
        <f t="shared" ref="C328:C329" si="13">$Q$311&amp;5000013</f>
        <v>mn5000013</v>
      </c>
      <c r="D328" s="9" t="s">
        <v>1085</v>
      </c>
      <c r="E328" s="9" t="s">
        <v>1109</v>
      </c>
      <c r="F328" s="9"/>
      <c r="G328" s="9" t="s">
        <v>629</v>
      </c>
      <c r="H328" s="9" t="s">
        <v>164</v>
      </c>
      <c r="I328" s="9" t="s">
        <v>369</v>
      </c>
      <c r="J328" s="9" t="s">
        <v>32</v>
      </c>
      <c r="K328" s="90"/>
      <c r="L328" s="9" t="s">
        <v>277</v>
      </c>
      <c r="M328" s="9" t="s">
        <v>165</v>
      </c>
      <c r="N328" s="9" t="s">
        <v>277</v>
      </c>
      <c r="O328" s="9" t="s">
        <v>165</v>
      </c>
      <c r="P328" s="2" t="str">
        <f t="shared" si="10"/>
        <v>('mn5000014','mn5000013','로그인이력관리','/log/loginHst','','14','M','{"attr":{"insert":true,"update":true,"delete":true,"detail":true}}','Y','','SYSTEM',NOW(),'SYSTEM',NOW()),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x14ac:dyDescent="0.35">
      <c r="A329" s="51">
        <v>15</v>
      </c>
      <c r="B329" s="75" t="str">
        <f>$Q$311&amp;5000015</f>
        <v>mn5000015</v>
      </c>
      <c r="C329" s="75" t="str">
        <f t="shared" si="13"/>
        <v>mn5000013</v>
      </c>
      <c r="D329" s="9" t="s">
        <v>1089</v>
      </c>
      <c r="E329" s="9" t="s">
        <v>1110</v>
      </c>
      <c r="F329" s="9"/>
      <c r="G329" s="9" t="s">
        <v>630</v>
      </c>
      <c r="H329" s="9" t="s">
        <v>164</v>
      </c>
      <c r="I329" s="9" t="s">
        <v>369</v>
      </c>
      <c r="J329" s="9" t="s">
        <v>32</v>
      </c>
      <c r="K329" s="2"/>
      <c r="L329" s="9" t="s">
        <v>277</v>
      </c>
      <c r="M329" s="9" t="s">
        <v>165</v>
      </c>
      <c r="N329" s="9" t="s">
        <v>277</v>
      </c>
      <c r="O329" s="9" t="s">
        <v>165</v>
      </c>
      <c r="P329" s="2" t="str">
        <f t="shared" si="10"/>
        <v>('mn5000015','mn5000013','작업이력관리','/log/jobHst','','15','M','{"attr":{"insert":true,"update":true,"delete":true,"detail":true}}','Y','','SYSTEM',NOW(),'SYSTEM',NOW()),</v>
      </c>
      <c r="Q329" s="41"/>
      <c r="R329" s="41"/>
      <c r="S329" s="41"/>
      <c r="T329" s="41"/>
      <c r="V329" s="41"/>
      <c r="W329" s="41"/>
      <c r="X329" s="41"/>
      <c r="Y329" s="41"/>
      <c r="Z329" s="41"/>
      <c r="AA329" s="41"/>
      <c r="AB329" s="41"/>
      <c r="AC329" s="41"/>
    </row>
    <row r="330" spans="1:29" x14ac:dyDescent="0.35">
      <c r="A330" s="51">
        <v>16</v>
      </c>
      <c r="B330" s="75" t="str">
        <f>$Q$311&amp;5000016</f>
        <v>mn5000016</v>
      </c>
      <c r="C330" s="75" t="str">
        <f>$Q$311&amp;5000001</f>
        <v>mn5000001</v>
      </c>
      <c r="D330" s="9" t="s">
        <v>1081</v>
      </c>
      <c r="E330" s="9" t="s">
        <v>1111</v>
      </c>
      <c r="F330" s="9"/>
      <c r="G330" s="9" t="s">
        <v>631</v>
      </c>
      <c r="H330" s="9" t="s">
        <v>624</v>
      </c>
      <c r="I330" s="9" t="s">
        <v>369</v>
      </c>
      <c r="J330" s="9" t="s">
        <v>32</v>
      </c>
      <c r="K330" s="2" t="s">
        <v>1104</v>
      </c>
      <c r="L330" s="9" t="s">
        <v>277</v>
      </c>
      <c r="M330" s="9" t="s">
        <v>165</v>
      </c>
      <c r="N330" s="9" t="s">
        <v>277</v>
      </c>
      <c r="O330" s="9" t="s">
        <v>165</v>
      </c>
      <c r="P330" s="2" t="str">
        <f t="shared" si="10"/>
        <v>('mn5000016','mn5000001','게시판관리','/board','','16','A','{"attr":{"insert":true,"update":true,"delete":true,"detail":true}}','Y','board','SYSTEM',NOW(),'SYSTEM',NOW()),</v>
      </c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>
        <v>17</v>
      </c>
      <c r="B331" s="75" t="str">
        <f>$Q$311&amp;5000017</f>
        <v>mn5000017</v>
      </c>
      <c r="C331" s="75" t="str">
        <f t="shared" ref="C331:C333" si="14">$Q$311&amp;5000016</f>
        <v>mn5000016</v>
      </c>
      <c r="D331" s="9" t="s">
        <v>1086</v>
      </c>
      <c r="E331" s="9" t="s">
        <v>1112</v>
      </c>
      <c r="F331" s="9"/>
      <c r="G331" s="9" t="s">
        <v>632</v>
      </c>
      <c r="H331" s="9" t="s">
        <v>164</v>
      </c>
      <c r="I331" s="9" t="s">
        <v>369</v>
      </c>
      <c r="J331" s="9" t="s">
        <v>32</v>
      </c>
      <c r="K331" s="2"/>
      <c r="L331" s="9" t="s">
        <v>277</v>
      </c>
      <c r="M331" s="9" t="s">
        <v>165</v>
      </c>
      <c r="N331" s="9" t="s">
        <v>277</v>
      </c>
      <c r="O331" s="9" t="s">
        <v>165</v>
      </c>
      <c r="P331" s="2" t="str">
        <f t="shared" si="10"/>
        <v>('mn5000017','mn5000016','공지사항','/board/notice','','17','M','{"attr":{"insert":true,"update":true,"delete":true,"detail":true}}','Y','','SYSTEM',NOW(),'SYSTEM',NOW()),</v>
      </c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>
        <v>18</v>
      </c>
      <c r="B332" s="75" t="str">
        <f>$Q$311&amp;5000018</f>
        <v>mn5000018</v>
      </c>
      <c r="C332" s="75" t="str">
        <f t="shared" si="14"/>
        <v>mn5000016</v>
      </c>
      <c r="D332" s="9" t="s">
        <v>1088</v>
      </c>
      <c r="E332" s="9" t="s">
        <v>1113</v>
      </c>
      <c r="F332" s="9"/>
      <c r="G332" s="9" t="s">
        <v>633</v>
      </c>
      <c r="H332" s="9" t="s">
        <v>164</v>
      </c>
      <c r="I332" s="9" t="s">
        <v>369</v>
      </c>
      <c r="J332" s="9" t="s">
        <v>32</v>
      </c>
      <c r="K332" s="2"/>
      <c r="L332" s="9" t="s">
        <v>277</v>
      </c>
      <c r="M332" s="9" t="s">
        <v>165</v>
      </c>
      <c r="N332" s="9" t="s">
        <v>277</v>
      </c>
      <c r="O332" s="9" t="s">
        <v>165</v>
      </c>
      <c r="P332" s="2" t="str">
        <f t="shared" si="10"/>
        <v>('mn5000018','mn5000016','FAQ','/board/faq','','18','M','{"attr":{"insert":true,"update":true,"delete":true,"detail":true}}','Y','','SYSTEM',NOW(),'SYSTEM',NOW()),</v>
      </c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>
        <v>19</v>
      </c>
      <c r="B333" s="75" t="str">
        <f>$Q$311&amp;5000019</f>
        <v>mn5000019</v>
      </c>
      <c r="C333" s="75" t="str">
        <f t="shared" si="14"/>
        <v>mn5000016</v>
      </c>
      <c r="D333" s="9" t="s">
        <v>1087</v>
      </c>
      <c r="E333" s="9" t="s">
        <v>1114</v>
      </c>
      <c r="F333" s="9"/>
      <c r="G333" s="9" t="s">
        <v>634</v>
      </c>
      <c r="H333" s="9" t="s">
        <v>164</v>
      </c>
      <c r="I333" s="9" t="s">
        <v>369</v>
      </c>
      <c r="J333" s="9" t="s">
        <v>32</v>
      </c>
      <c r="K333" s="2"/>
      <c r="L333" s="9" t="s">
        <v>277</v>
      </c>
      <c r="M333" s="9" t="s">
        <v>165</v>
      </c>
      <c r="N333" s="9" t="s">
        <v>277</v>
      </c>
      <c r="O333" s="9" t="s">
        <v>165</v>
      </c>
      <c r="P333" s="2" t="str">
        <f t="shared" si="10"/>
        <v>('mn5000019','mn5000016','QNA','/board/qna','','19','M','{"attr":{"insert":true,"update":true,"delete":true,"detail":true}}','Y','','SYSTEM',NOW(),'SYSTEM',NOW()),</v>
      </c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>
        <v>20</v>
      </c>
      <c r="B334" s="75" t="str">
        <f>$Q$311&amp;5000020</f>
        <v>mn5000020</v>
      </c>
      <c r="C334" s="75" t="str">
        <f>$Q$311&amp;5000001</f>
        <v>mn5000001</v>
      </c>
      <c r="D334" s="9" t="s">
        <v>1084</v>
      </c>
      <c r="E334" s="9" t="s">
        <v>1136</v>
      </c>
      <c r="F334" s="9"/>
      <c r="G334" s="9" t="s">
        <v>635</v>
      </c>
      <c r="H334" s="9" t="s">
        <v>624</v>
      </c>
      <c r="I334" s="9" t="s">
        <v>369</v>
      </c>
      <c r="J334" s="9" t="s">
        <v>32</v>
      </c>
      <c r="K334" s="2" t="s">
        <v>1106</v>
      </c>
      <c r="L334" s="9" t="s">
        <v>277</v>
      </c>
      <c r="M334" s="9" t="s">
        <v>165</v>
      </c>
      <c r="N334" s="9" t="s">
        <v>277</v>
      </c>
      <c r="O334" s="9" t="s">
        <v>165</v>
      </c>
      <c r="P334" s="2" t="str">
        <f t="shared" si="10"/>
        <v>('mn5000020','mn5000001','알람관리','/alarm','','20','A','{"attr":{"insert":true,"update":true,"delete":true,"detail":true}}','Y','alarm','SYSTEM',NOW(),'SYSTEM',NOW()),</v>
      </c>
      <c r="Q334" s="41"/>
      <c r="R334" s="41"/>
      <c r="S334" s="41"/>
      <c r="T334" s="41"/>
      <c r="V334" s="41"/>
      <c r="W334" s="41"/>
      <c r="X334" s="41"/>
      <c r="Y334" s="41"/>
      <c r="Z334" s="41"/>
      <c r="AA334" s="41"/>
      <c r="AB334" s="41"/>
      <c r="AC334" s="41"/>
    </row>
    <row r="335" spans="1:29" s="41" customFormat="1" x14ac:dyDescent="0.35">
      <c r="A335" s="51">
        <v>21</v>
      </c>
      <c r="B335" s="75" t="str">
        <f>$Q$311&amp;5000021</f>
        <v>mn5000021</v>
      </c>
      <c r="C335" s="75" t="str">
        <f>$Q$311&amp;5000020</f>
        <v>mn5000020</v>
      </c>
      <c r="D335" s="9" t="s">
        <v>1084</v>
      </c>
      <c r="E335" s="9" t="s">
        <v>1115</v>
      </c>
      <c r="F335" s="9"/>
      <c r="G335" s="9" t="s">
        <v>636</v>
      </c>
      <c r="H335" s="9" t="s">
        <v>164</v>
      </c>
      <c r="I335" s="9" t="s">
        <v>369</v>
      </c>
      <c r="J335" s="9" t="s">
        <v>32</v>
      </c>
      <c r="K335" s="2" t="s">
        <v>1106</v>
      </c>
      <c r="L335" s="9" t="s">
        <v>277</v>
      </c>
      <c r="M335" s="9" t="s">
        <v>165</v>
      </c>
      <c r="N335" s="9" t="s">
        <v>277</v>
      </c>
      <c r="O335" s="9" t="s">
        <v>165</v>
      </c>
      <c r="P335" s="2" t="str">
        <f t="shared" si="10"/>
        <v>('mn5000021','mn5000020','알람관리','/alarm/alarm','','21','M','{"attr":{"insert":true,"update":true,"delete":true,"detail":true}}','Y','alarm','SYSTEM',NOW(),'SYSTEM',NOW());</v>
      </c>
    </row>
    <row r="336" spans="1:29" x14ac:dyDescent="0.35">
      <c r="A336" s="51"/>
      <c r="B336" s="75"/>
      <c r="C336" s="75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51"/>
      <c r="B337" s="75"/>
      <c r="C337" s="75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51"/>
      <c r="B338" s="75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2"/>
      <c r="Q338" s="41"/>
      <c r="R338" s="41"/>
      <c r="S338" s="41"/>
      <c r="T338" s="41"/>
      <c r="V338" s="41"/>
      <c r="W338" s="41"/>
      <c r="X338" s="41"/>
      <c r="Y338" s="41"/>
      <c r="Z338" s="41"/>
      <c r="AA338" s="41"/>
      <c r="AB338" s="41"/>
      <c r="AC338" s="41"/>
    </row>
    <row r="339" spans="1:29" x14ac:dyDescent="0.35">
      <c r="A339" s="51"/>
      <c r="B339" s="75"/>
      <c r="C339" s="75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2"/>
      <c r="Q339" s="41"/>
      <c r="R339" s="41"/>
      <c r="S339" s="41"/>
      <c r="T339" s="41"/>
      <c r="V339" s="41"/>
      <c r="W339" s="41"/>
      <c r="X339" s="41"/>
      <c r="Y339" s="41"/>
      <c r="Z339" s="41"/>
      <c r="AA339" s="41"/>
      <c r="AB339" s="41"/>
      <c r="AC339" s="41"/>
    </row>
    <row r="340" spans="1:29" x14ac:dyDescent="0.35">
      <c r="A340" s="51"/>
      <c r="B340" s="75"/>
      <c r="C340" s="7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2"/>
    </row>
    <row r="341" spans="1:29" x14ac:dyDescent="0.35">
      <c r="A341" s="51"/>
      <c r="B341" s="75"/>
      <c r="C341" s="75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2"/>
    </row>
    <row r="342" spans="1:29" x14ac:dyDescent="0.35">
      <c r="A342" s="51"/>
      <c r="B342" s="75"/>
      <c r="C342" s="7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2"/>
      <c r="Q342" s="41"/>
      <c r="R342" s="41"/>
      <c r="S342" s="41"/>
      <c r="T342" s="41"/>
      <c r="V342" s="41"/>
      <c r="W342" s="41"/>
      <c r="X342" s="41"/>
      <c r="Y342" s="41"/>
      <c r="Z342" s="41"/>
      <c r="AA342" s="41"/>
      <c r="AB342" s="41"/>
      <c r="AC342" s="41"/>
    </row>
    <row r="343" spans="1:29" x14ac:dyDescent="0.35">
      <c r="A343" s="4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2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spans="1:29" x14ac:dyDescent="0.35">
      <c r="A344" s="11"/>
      <c r="B344" s="10"/>
      <c r="C344" s="10"/>
      <c r="D344" s="10"/>
      <c r="E344" s="10"/>
      <c r="F344" s="10"/>
      <c r="G344" s="10"/>
      <c r="H344" s="10"/>
      <c r="I344" s="10"/>
      <c r="J344" s="12"/>
      <c r="K344" s="12"/>
      <c r="L344" s="12"/>
      <c r="M344" s="12"/>
      <c r="N344" s="12"/>
      <c r="O344" s="10"/>
    </row>
    <row r="347" spans="1:29" x14ac:dyDescent="0.35">
      <c r="A347" s="111" t="str">
        <f>VLOOKUP(C347,table!B:D,3,FALSE)</f>
        <v>관리자</v>
      </c>
      <c r="B347" s="111"/>
      <c r="C347" s="112" t="s">
        <v>1012</v>
      </c>
      <c r="D347" s="112"/>
      <c r="E347" s="112"/>
      <c r="F347" s="112"/>
      <c r="G347" s="112"/>
      <c r="H347" s="112"/>
      <c r="I347" s="112"/>
      <c r="J347" s="111" t="s">
        <v>162</v>
      </c>
    </row>
    <row r="348" spans="1:29" x14ac:dyDescent="0.35">
      <c r="A348" s="111"/>
      <c r="B348" s="111"/>
      <c r="C348" s="112" t="str">
        <f>VLOOKUP(C347,table!B:D,2,FALSE)</f>
        <v>T_GROUP_MENU_AUTH</v>
      </c>
      <c r="D348" s="112"/>
      <c r="E348" s="112"/>
      <c r="F348" s="112"/>
      <c r="G348" s="112"/>
      <c r="H348" s="112"/>
      <c r="I348" s="112"/>
      <c r="J348" s="111"/>
    </row>
    <row r="349" spans="1:29" x14ac:dyDescent="0.35">
      <c r="A349" s="111" t="s">
        <v>163</v>
      </c>
      <c r="B349" s="8" t="s">
        <v>49</v>
      </c>
      <c r="C349" s="8" t="s">
        <v>64</v>
      </c>
      <c r="D349" s="21" t="s">
        <v>330</v>
      </c>
      <c r="E349" s="8" t="s">
        <v>79</v>
      </c>
      <c r="F349" s="8" t="s">
        <v>61</v>
      </c>
      <c r="G349" s="20" t="s">
        <v>385</v>
      </c>
      <c r="H349" s="20" t="s">
        <v>88</v>
      </c>
      <c r="I349" s="20" t="s">
        <v>92</v>
      </c>
      <c r="J349" s="2" t="str">
        <f>"TRUNCATE TABLE "&amp;$C348&amp;";"</f>
        <v>TRUNCATE TABLE T_GROUP_MENU_AUTH;</v>
      </c>
    </row>
    <row r="350" spans="1:29" x14ac:dyDescent="0.35">
      <c r="A350" s="111"/>
      <c r="B350" s="8" t="s">
        <v>50</v>
      </c>
      <c r="C350" s="8" t="s">
        <v>13</v>
      </c>
      <c r="D350" s="21" t="s">
        <v>331</v>
      </c>
      <c r="E350" s="8" t="s">
        <v>80</v>
      </c>
      <c r="F350" s="8" t="s">
        <v>62</v>
      </c>
      <c r="G350" s="8" t="s">
        <v>59</v>
      </c>
      <c r="H350" s="8" t="s">
        <v>89</v>
      </c>
      <c r="I350" s="8" t="s">
        <v>93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29" s="41" customFormat="1" x14ac:dyDescent="0.35">
      <c r="A351" s="51">
        <v>1</v>
      </c>
      <c r="B351" s="9" t="s">
        <v>988</v>
      </c>
      <c r="C351" s="9" t="s">
        <v>1144</v>
      </c>
      <c r="D351" s="9" t="s">
        <v>369</v>
      </c>
      <c r="E351" s="9" t="s">
        <v>32</v>
      </c>
      <c r="F351" s="9" t="s">
        <v>277</v>
      </c>
      <c r="G351" s="9" t="s">
        <v>165</v>
      </c>
      <c r="H351" s="9" t="s">
        <v>277</v>
      </c>
      <c r="I351" s="9" t="s">
        <v>165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29" x14ac:dyDescent="0.35">
      <c r="A352" s="7">
        <v>1</v>
      </c>
      <c r="B352" s="9" t="s">
        <v>988</v>
      </c>
      <c r="C352" s="9" t="s">
        <v>989</v>
      </c>
      <c r="D352" s="9" t="s">
        <v>369</v>
      </c>
      <c r="E352" s="9" t="s">
        <v>32</v>
      </c>
      <c r="F352" s="9" t="s">
        <v>277</v>
      </c>
      <c r="G352" s="9" t="s">
        <v>165</v>
      </c>
      <c r="H352" s="9" t="s">
        <v>277</v>
      </c>
      <c r="I352" s="9" t="s">
        <v>165</v>
      </c>
      <c r="J352" s="2" t="str">
        <f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7">
        <v>2</v>
      </c>
      <c r="B353" s="9" t="s">
        <v>986</v>
      </c>
      <c r="C353" s="9" t="s">
        <v>990</v>
      </c>
      <c r="D353" s="9" t="s">
        <v>369</v>
      </c>
      <c r="E353" s="9" t="s">
        <v>32</v>
      </c>
      <c r="F353" s="9" t="s">
        <v>277</v>
      </c>
      <c r="G353" s="9" t="s">
        <v>165</v>
      </c>
      <c r="H353" s="9" t="s">
        <v>277</v>
      </c>
      <c r="I353" s="9" t="s">
        <v>165</v>
      </c>
      <c r="J353" s="2" t="str">
        <f t="shared" ref="J353:J382" si="15">"('"&amp;B353&amp;"','"&amp;C353&amp;"',"&amp;IF(D353="","NULL","'"&amp;D353&amp;"'")&amp;",'"&amp;E353&amp;"','"&amp;F353&amp;"',"&amp;G353&amp;",'"&amp;H353&amp;"',"&amp;I353&amp;IF(A354="",");","),")</f>
        <v>('au2000001','mn5000002','{"attr":{"insert":true,"update":true,"delete":true,"detail":true}}','Y','SYSTEM',NOW(),'SYSTEM',NOW()),</v>
      </c>
    </row>
    <row r="354" spans="1:10" x14ac:dyDescent="0.35">
      <c r="A354" s="36">
        <v>3</v>
      </c>
      <c r="B354" s="9" t="s">
        <v>986</v>
      </c>
      <c r="C354" s="9" t="s">
        <v>991</v>
      </c>
      <c r="D354" s="9" t="s">
        <v>369</v>
      </c>
      <c r="E354" s="9" t="s">
        <v>32</v>
      </c>
      <c r="F354" s="9" t="s">
        <v>277</v>
      </c>
      <c r="G354" s="9" t="s">
        <v>165</v>
      </c>
      <c r="H354" s="9" t="s">
        <v>277</v>
      </c>
      <c r="I354" s="9" t="s">
        <v>165</v>
      </c>
      <c r="J354" s="2" t="str">
        <f t="shared" si="15"/>
        <v>('au2000001','mn5000003','{"attr":{"insert":true,"update":true,"delete":true,"detail":true}}','Y','SYSTEM',NOW(),'SYSTEM',NOW()),</v>
      </c>
    </row>
    <row r="355" spans="1:10" x14ac:dyDescent="0.35">
      <c r="A355" s="48">
        <v>4</v>
      </c>
      <c r="B355" s="9" t="s">
        <v>986</v>
      </c>
      <c r="C355" s="9" t="s">
        <v>992</v>
      </c>
      <c r="D355" s="9" t="s">
        <v>369</v>
      </c>
      <c r="E355" s="9" t="s">
        <v>32</v>
      </c>
      <c r="F355" s="9" t="s">
        <v>277</v>
      </c>
      <c r="G355" s="9" t="s">
        <v>165</v>
      </c>
      <c r="H355" s="9" t="s">
        <v>277</v>
      </c>
      <c r="I355" s="9" t="s">
        <v>165</v>
      </c>
      <c r="J355" s="2" t="str">
        <f t="shared" si="15"/>
        <v>('au2000001','mn5000004','{"attr":{"insert":true,"update":true,"delete":true,"detail":true}}','Y','SYSTEM',NOW(),'SYSTEM',NOW()),</v>
      </c>
    </row>
    <row r="356" spans="1:10" x14ac:dyDescent="0.35">
      <c r="A356" s="48">
        <v>5</v>
      </c>
      <c r="B356" s="9" t="s">
        <v>986</v>
      </c>
      <c r="C356" s="9" t="s">
        <v>993</v>
      </c>
      <c r="D356" s="9" t="s">
        <v>369</v>
      </c>
      <c r="E356" s="9" t="s">
        <v>32</v>
      </c>
      <c r="F356" s="9" t="s">
        <v>277</v>
      </c>
      <c r="G356" s="9" t="s">
        <v>165</v>
      </c>
      <c r="H356" s="9" t="s">
        <v>277</v>
      </c>
      <c r="I356" s="9" t="s">
        <v>165</v>
      </c>
      <c r="J356" s="2" t="str">
        <f t="shared" si="15"/>
        <v>('au2000001','mn5000005','{"attr":{"insert":true,"update":true,"delete":true,"detail":true}}','Y','SYSTEM',NOW(),'SYSTEM',NOW()),</v>
      </c>
    </row>
    <row r="357" spans="1:10" x14ac:dyDescent="0.35">
      <c r="A357" s="48">
        <v>6</v>
      </c>
      <c r="B357" s="9" t="s">
        <v>986</v>
      </c>
      <c r="C357" s="9" t="s">
        <v>994</v>
      </c>
      <c r="D357" s="9" t="s">
        <v>369</v>
      </c>
      <c r="E357" s="9" t="s">
        <v>32</v>
      </c>
      <c r="F357" s="9" t="s">
        <v>277</v>
      </c>
      <c r="G357" s="9" t="s">
        <v>165</v>
      </c>
      <c r="H357" s="9" t="s">
        <v>277</v>
      </c>
      <c r="I357" s="9" t="s">
        <v>165</v>
      </c>
      <c r="J357" s="2" t="str">
        <f t="shared" si="15"/>
        <v>('au2000001','mn5000006','{"attr":{"insert":true,"update":true,"delete":true,"detail":true}}','Y','SYSTEM',NOW(),'SYSTEM',NOW()),</v>
      </c>
    </row>
    <row r="358" spans="1:10" x14ac:dyDescent="0.35">
      <c r="A358" s="48">
        <v>7</v>
      </c>
      <c r="B358" s="9" t="s">
        <v>986</v>
      </c>
      <c r="C358" s="9" t="s">
        <v>995</v>
      </c>
      <c r="D358" s="9" t="s">
        <v>369</v>
      </c>
      <c r="E358" s="9" t="s">
        <v>32</v>
      </c>
      <c r="F358" s="9" t="s">
        <v>277</v>
      </c>
      <c r="G358" s="9" t="s">
        <v>165</v>
      </c>
      <c r="H358" s="9" t="s">
        <v>277</v>
      </c>
      <c r="I358" s="9" t="s">
        <v>165</v>
      </c>
      <c r="J358" s="2" t="str">
        <f t="shared" si="15"/>
        <v>('au2000001','mn5000007','{"attr":{"insert":true,"update":true,"delete":true,"detail":true}}','Y','SYSTEM',NOW(),'SYSTEM',NOW()),</v>
      </c>
    </row>
    <row r="359" spans="1:10" x14ac:dyDescent="0.35">
      <c r="A359" s="48">
        <v>8</v>
      </c>
      <c r="B359" s="9" t="s">
        <v>986</v>
      </c>
      <c r="C359" s="9" t="s">
        <v>996</v>
      </c>
      <c r="D359" s="9" t="s">
        <v>369</v>
      </c>
      <c r="E359" s="9" t="s">
        <v>32</v>
      </c>
      <c r="F359" s="9" t="s">
        <v>277</v>
      </c>
      <c r="G359" s="9" t="s">
        <v>165</v>
      </c>
      <c r="H359" s="9" t="s">
        <v>277</v>
      </c>
      <c r="I359" s="9" t="s">
        <v>165</v>
      </c>
      <c r="J359" s="2" t="str">
        <f t="shared" si="15"/>
        <v>('au2000001','mn5000008','{"attr":{"insert":true,"update":true,"delete":true,"detail":true}}','Y','SYSTEM',NOW(),'SYSTEM',NOW()),</v>
      </c>
    </row>
    <row r="360" spans="1:10" x14ac:dyDescent="0.35">
      <c r="A360" s="48">
        <v>9</v>
      </c>
      <c r="B360" s="9" t="s">
        <v>986</v>
      </c>
      <c r="C360" s="9" t="s">
        <v>997</v>
      </c>
      <c r="D360" s="9" t="s">
        <v>369</v>
      </c>
      <c r="E360" s="9" t="s">
        <v>32</v>
      </c>
      <c r="F360" s="9" t="s">
        <v>277</v>
      </c>
      <c r="G360" s="9" t="s">
        <v>165</v>
      </c>
      <c r="H360" s="9" t="s">
        <v>277</v>
      </c>
      <c r="I360" s="9" t="s">
        <v>165</v>
      </c>
      <c r="J360" s="2" t="str">
        <f t="shared" si="15"/>
        <v>('au2000001','mn5000009','{"attr":{"insert":true,"update":true,"delete":true,"detail":true}}','Y','SYSTEM',NOW(),'SYSTEM',NOW()),</v>
      </c>
    </row>
    <row r="361" spans="1:10" x14ac:dyDescent="0.35">
      <c r="A361" s="48">
        <v>10</v>
      </c>
      <c r="B361" s="9" t="s">
        <v>986</v>
      </c>
      <c r="C361" s="9" t="s">
        <v>998</v>
      </c>
      <c r="D361" s="9" t="s">
        <v>369</v>
      </c>
      <c r="E361" s="9" t="s">
        <v>32</v>
      </c>
      <c r="F361" s="9" t="s">
        <v>277</v>
      </c>
      <c r="G361" s="9" t="s">
        <v>165</v>
      </c>
      <c r="H361" s="9" t="s">
        <v>277</v>
      </c>
      <c r="I361" s="9" t="s">
        <v>165</v>
      </c>
      <c r="J361" s="2" t="str">
        <f t="shared" si="15"/>
        <v>('au2000001','mn5000010','{"attr":{"insert":true,"update":true,"delete":true,"detail":true}}','Y','SYSTEM',NOW(),'SYSTEM',NOW()),</v>
      </c>
    </row>
    <row r="362" spans="1:10" x14ac:dyDescent="0.35">
      <c r="A362" s="48">
        <v>11</v>
      </c>
      <c r="B362" s="9" t="s">
        <v>986</v>
      </c>
      <c r="C362" s="9" t="s">
        <v>999</v>
      </c>
      <c r="D362" s="9" t="s">
        <v>369</v>
      </c>
      <c r="E362" s="9" t="s">
        <v>32</v>
      </c>
      <c r="F362" s="9" t="s">
        <v>277</v>
      </c>
      <c r="G362" s="9" t="s">
        <v>165</v>
      </c>
      <c r="H362" s="9" t="s">
        <v>277</v>
      </c>
      <c r="I362" s="9" t="s">
        <v>165</v>
      </c>
      <c r="J362" s="2" t="str">
        <f t="shared" si="15"/>
        <v>('au2000001','mn5000011','{"attr":{"insert":true,"update":true,"delete":true,"detail":true}}','Y','SYSTEM',NOW(),'SYSTEM',NOW()),</v>
      </c>
    </row>
    <row r="363" spans="1:10" s="41" customFormat="1" x14ac:dyDescent="0.35">
      <c r="A363" s="51">
        <v>38</v>
      </c>
      <c r="B363" s="9" t="s">
        <v>986</v>
      </c>
      <c r="C363" s="9" t="s">
        <v>1090</v>
      </c>
      <c r="D363" s="9" t="s">
        <v>369</v>
      </c>
      <c r="E363" s="9" t="s">
        <v>32</v>
      </c>
      <c r="F363" s="9" t="s">
        <v>277</v>
      </c>
      <c r="G363" s="9" t="s">
        <v>165</v>
      </c>
      <c r="H363" s="9" t="s">
        <v>277</v>
      </c>
      <c r="I363" s="9" t="s">
        <v>165</v>
      </c>
      <c r="J363" s="2" t="str">
        <f t="shared" si="15"/>
        <v>('au2000001','mn5000012','{"attr":{"insert":true,"update":true,"delete":true,"detail":true}}','Y','SYSTEM',NOW(),'SYSTEM',NOW()),</v>
      </c>
    </row>
    <row r="364" spans="1:10" s="41" customFormat="1" x14ac:dyDescent="0.35">
      <c r="A364" s="51">
        <v>39</v>
      </c>
      <c r="B364" s="9" t="s">
        <v>986</v>
      </c>
      <c r="C364" s="9" t="s">
        <v>1091</v>
      </c>
      <c r="D364" s="9" t="s">
        <v>369</v>
      </c>
      <c r="E364" s="9" t="s">
        <v>32</v>
      </c>
      <c r="F364" s="9" t="s">
        <v>277</v>
      </c>
      <c r="G364" s="9" t="s">
        <v>165</v>
      </c>
      <c r="H364" s="9" t="s">
        <v>277</v>
      </c>
      <c r="I364" s="9" t="s">
        <v>165</v>
      </c>
      <c r="J364" s="2" t="str">
        <f t="shared" si="15"/>
        <v>('au2000001','mn5000013','{"attr":{"insert":true,"update":true,"delete":true,"detail":true}}','Y','SYSTEM',NOW(),'SYSTEM',NOW()),</v>
      </c>
    </row>
    <row r="365" spans="1:10" s="41" customFormat="1" x14ac:dyDescent="0.35">
      <c r="A365" s="51">
        <v>40</v>
      </c>
      <c r="B365" s="9" t="s">
        <v>986</v>
      </c>
      <c r="C365" s="9" t="s">
        <v>1092</v>
      </c>
      <c r="D365" s="9" t="s">
        <v>369</v>
      </c>
      <c r="E365" s="9" t="s">
        <v>32</v>
      </c>
      <c r="F365" s="9" t="s">
        <v>277</v>
      </c>
      <c r="G365" s="9" t="s">
        <v>165</v>
      </c>
      <c r="H365" s="9" t="s">
        <v>277</v>
      </c>
      <c r="I365" s="9" t="s">
        <v>165</v>
      </c>
      <c r="J365" s="2" t="str">
        <f t="shared" si="15"/>
        <v>('au2000001','mn5000014','{"attr":{"insert":true,"update":true,"delete":true,"detail":true}}','Y','SYSTEM',NOW(),'SYSTEM',NOW()),</v>
      </c>
    </row>
    <row r="366" spans="1:10" s="41" customFormat="1" x14ac:dyDescent="0.35">
      <c r="A366" s="51">
        <v>41</v>
      </c>
      <c r="B366" s="9" t="s">
        <v>986</v>
      </c>
      <c r="C366" s="9" t="s">
        <v>1093</v>
      </c>
      <c r="D366" s="9" t="s">
        <v>369</v>
      </c>
      <c r="E366" s="9" t="s">
        <v>32</v>
      </c>
      <c r="F366" s="9" t="s">
        <v>277</v>
      </c>
      <c r="G366" s="9" t="s">
        <v>165</v>
      </c>
      <c r="H366" s="9" t="s">
        <v>277</v>
      </c>
      <c r="I366" s="9" t="s">
        <v>165</v>
      </c>
      <c r="J366" s="2" t="str">
        <f t="shared" si="15"/>
        <v>('au2000001','mn5000015','{"attr":{"insert":true,"update":true,"delete":true,"detail":true}}','Y','SYSTEM',NOW(),'SYSTEM',NOW()),</v>
      </c>
    </row>
    <row r="367" spans="1:10" s="41" customFormat="1" x14ac:dyDescent="0.35">
      <c r="A367" s="51">
        <v>42</v>
      </c>
      <c r="B367" s="9" t="s">
        <v>986</v>
      </c>
      <c r="C367" s="9" t="s">
        <v>1094</v>
      </c>
      <c r="D367" s="9" t="s">
        <v>369</v>
      </c>
      <c r="E367" s="9" t="s">
        <v>32</v>
      </c>
      <c r="F367" s="9" t="s">
        <v>277</v>
      </c>
      <c r="G367" s="9" t="s">
        <v>165</v>
      </c>
      <c r="H367" s="9" t="s">
        <v>277</v>
      </c>
      <c r="I367" s="9" t="s">
        <v>165</v>
      </c>
      <c r="J367" s="2" t="str">
        <f t="shared" si="15"/>
        <v>('au2000001','mn5000016','{"attr":{"insert":true,"update":true,"delete":true,"detail":true}}','Y','SYSTEM',NOW(),'SYSTEM',NOW()),</v>
      </c>
    </row>
    <row r="368" spans="1:10" s="41" customFormat="1" x14ac:dyDescent="0.35">
      <c r="A368" s="51">
        <v>43</v>
      </c>
      <c r="B368" s="9" t="s">
        <v>986</v>
      </c>
      <c r="C368" s="9" t="s">
        <v>1095</v>
      </c>
      <c r="D368" s="9" t="s">
        <v>369</v>
      </c>
      <c r="E368" s="9" t="s">
        <v>32</v>
      </c>
      <c r="F368" s="9" t="s">
        <v>277</v>
      </c>
      <c r="G368" s="9" t="s">
        <v>165</v>
      </c>
      <c r="H368" s="9" t="s">
        <v>277</v>
      </c>
      <c r="I368" s="9" t="s">
        <v>165</v>
      </c>
      <c r="J368" s="2" t="str">
        <f t="shared" si="15"/>
        <v>('au2000001','mn5000017','{"attr":{"insert":true,"update":true,"delete":true,"detail":true}}','Y','SYSTEM',NOW(),'SYSTEM',NOW()),</v>
      </c>
    </row>
    <row r="369" spans="1:10" s="41" customFormat="1" x14ac:dyDescent="0.35">
      <c r="A369" s="51">
        <v>44</v>
      </c>
      <c r="B369" s="9" t="s">
        <v>986</v>
      </c>
      <c r="C369" s="9" t="s">
        <v>1096</v>
      </c>
      <c r="D369" s="9" t="s">
        <v>369</v>
      </c>
      <c r="E369" s="9" t="s">
        <v>32</v>
      </c>
      <c r="F369" s="9" t="s">
        <v>277</v>
      </c>
      <c r="G369" s="9" t="s">
        <v>165</v>
      </c>
      <c r="H369" s="9" t="s">
        <v>277</v>
      </c>
      <c r="I369" s="9" t="s">
        <v>165</v>
      </c>
      <c r="J369" s="2" t="str">
        <f t="shared" si="15"/>
        <v>('au2000001','mn5000018','{"attr":{"insert":true,"update":true,"delete":true,"detail":true}}','Y','SYSTEM',NOW(),'SYSTEM',NOW()),</v>
      </c>
    </row>
    <row r="370" spans="1:10" s="41" customFormat="1" x14ac:dyDescent="0.35">
      <c r="A370" s="51">
        <v>45</v>
      </c>
      <c r="B370" s="9" t="s">
        <v>986</v>
      </c>
      <c r="C370" s="9" t="s">
        <v>1097</v>
      </c>
      <c r="D370" s="9" t="s">
        <v>369</v>
      </c>
      <c r="E370" s="9" t="s">
        <v>32</v>
      </c>
      <c r="F370" s="9" t="s">
        <v>277</v>
      </c>
      <c r="G370" s="9" t="s">
        <v>165</v>
      </c>
      <c r="H370" s="9" t="s">
        <v>277</v>
      </c>
      <c r="I370" s="9" t="s">
        <v>165</v>
      </c>
      <c r="J370" s="2" t="str">
        <f t="shared" si="15"/>
        <v>('au2000001','mn5000019','{"attr":{"insert":true,"update":true,"delete":true,"detail":true}}','Y','SYSTEM',NOW(),'SYSTEM',NOW()),</v>
      </c>
    </row>
    <row r="371" spans="1:10" s="41" customFormat="1" x14ac:dyDescent="0.35">
      <c r="A371" s="51">
        <v>46</v>
      </c>
      <c r="B371" s="9" t="s">
        <v>986</v>
      </c>
      <c r="C371" s="9" t="s">
        <v>1098</v>
      </c>
      <c r="D371" s="9" t="s">
        <v>369</v>
      </c>
      <c r="E371" s="9" t="s">
        <v>32</v>
      </c>
      <c r="F371" s="9" t="s">
        <v>277</v>
      </c>
      <c r="G371" s="9" t="s">
        <v>165</v>
      </c>
      <c r="H371" s="9" t="s">
        <v>277</v>
      </c>
      <c r="I371" s="9" t="s">
        <v>165</v>
      </c>
      <c r="J371" s="2" t="str">
        <f t="shared" si="15"/>
        <v>('au2000001','mn5000020','{"attr":{"insert":true,"update":true,"delete":true,"detail":true}}','Y','SYSTEM',NOW(),'SYSTEM',NOW()),</v>
      </c>
    </row>
    <row r="372" spans="1:10" x14ac:dyDescent="0.35">
      <c r="A372" s="48">
        <v>38</v>
      </c>
      <c r="B372" s="9" t="s">
        <v>987</v>
      </c>
      <c r="C372" s="9" t="s">
        <v>989</v>
      </c>
      <c r="D372" s="9" t="s">
        <v>369</v>
      </c>
      <c r="E372" s="9" t="s">
        <v>32</v>
      </c>
      <c r="F372" s="9" t="s">
        <v>277</v>
      </c>
      <c r="G372" s="9" t="s">
        <v>165</v>
      </c>
      <c r="H372" s="9" t="s">
        <v>277</v>
      </c>
      <c r="I372" s="9" t="s">
        <v>165</v>
      </c>
      <c r="J372" s="2" t="str">
        <f t="shared" si="15"/>
        <v>('au2000002','mn5000001','{"attr":{"insert":true,"update":true,"delete":true,"detail":true}}','Y','SYSTEM',NOW(),'SYSTEM',NOW()),</v>
      </c>
    </row>
    <row r="373" spans="1:10" x14ac:dyDescent="0.35">
      <c r="A373" s="48">
        <v>39</v>
      </c>
      <c r="B373" s="9" t="s">
        <v>987</v>
      </c>
      <c r="C373" s="9" t="s">
        <v>990</v>
      </c>
      <c r="D373" s="9" t="s">
        <v>369</v>
      </c>
      <c r="E373" s="9" t="s">
        <v>623</v>
      </c>
      <c r="F373" s="9" t="s">
        <v>277</v>
      </c>
      <c r="G373" s="9" t="s">
        <v>165</v>
      </c>
      <c r="H373" s="9" t="s">
        <v>277</v>
      </c>
      <c r="I373" s="9" t="s">
        <v>165</v>
      </c>
      <c r="J373" s="2" t="str">
        <f t="shared" si="15"/>
        <v>('au2000002','mn5000002','{"attr":{"insert":true,"update":true,"delete":true,"detail":true}}','N','SYSTEM',NOW(),'SYSTEM',NOW()),</v>
      </c>
    </row>
    <row r="374" spans="1:10" x14ac:dyDescent="0.35">
      <c r="A374" s="48">
        <v>40</v>
      </c>
      <c r="B374" s="9" t="s">
        <v>987</v>
      </c>
      <c r="C374" s="9" t="s">
        <v>991</v>
      </c>
      <c r="D374" s="9" t="s">
        <v>369</v>
      </c>
      <c r="E374" s="9" t="s">
        <v>623</v>
      </c>
      <c r="F374" s="9" t="s">
        <v>277</v>
      </c>
      <c r="G374" s="9" t="s">
        <v>165</v>
      </c>
      <c r="H374" s="9" t="s">
        <v>277</v>
      </c>
      <c r="I374" s="9" t="s">
        <v>165</v>
      </c>
      <c r="J374" s="2" t="str">
        <f t="shared" si="15"/>
        <v>('au2000002','mn5000003','{"attr":{"insert":true,"update":true,"delete":true,"detail":true}}','N','SYSTEM',NOW(),'SYSTEM',NOW()),</v>
      </c>
    </row>
    <row r="375" spans="1:10" x14ac:dyDescent="0.35">
      <c r="A375" s="48">
        <v>41</v>
      </c>
      <c r="B375" s="9" t="s">
        <v>987</v>
      </c>
      <c r="C375" s="9" t="s">
        <v>992</v>
      </c>
      <c r="D375" s="9" t="s">
        <v>369</v>
      </c>
      <c r="E375" s="9" t="s">
        <v>623</v>
      </c>
      <c r="F375" s="9" t="s">
        <v>277</v>
      </c>
      <c r="G375" s="9" t="s">
        <v>165</v>
      </c>
      <c r="H375" s="9" t="s">
        <v>277</v>
      </c>
      <c r="I375" s="9" t="s">
        <v>165</v>
      </c>
      <c r="J375" s="2" t="str">
        <f t="shared" si="15"/>
        <v>('au2000002','mn5000004','{"attr":{"insert":true,"update":true,"delete":true,"detail":true}}','N','SYSTEM',NOW(),'SYSTEM',NOW()),</v>
      </c>
    </row>
    <row r="376" spans="1:10" x14ac:dyDescent="0.35">
      <c r="A376" s="48">
        <v>42</v>
      </c>
      <c r="B376" s="9" t="s">
        <v>987</v>
      </c>
      <c r="C376" s="9" t="s">
        <v>993</v>
      </c>
      <c r="D376" s="9" t="s">
        <v>369</v>
      </c>
      <c r="E376" s="9" t="s">
        <v>623</v>
      </c>
      <c r="F376" s="9" t="s">
        <v>277</v>
      </c>
      <c r="G376" s="9" t="s">
        <v>165</v>
      </c>
      <c r="H376" s="9" t="s">
        <v>277</v>
      </c>
      <c r="I376" s="9" t="s">
        <v>165</v>
      </c>
      <c r="J376" s="2" t="str">
        <f t="shared" si="15"/>
        <v>('au2000002','mn5000005','{"attr":{"insert":true,"update":true,"delete":true,"detail":true}}','N','SYSTEM',NOW(),'SYSTEM',NOW()),</v>
      </c>
    </row>
    <row r="377" spans="1:10" x14ac:dyDescent="0.35">
      <c r="A377" s="48">
        <v>43</v>
      </c>
      <c r="B377" s="9" t="s">
        <v>987</v>
      </c>
      <c r="C377" s="9" t="s">
        <v>994</v>
      </c>
      <c r="D377" s="9" t="s">
        <v>369</v>
      </c>
      <c r="E377" s="9" t="s">
        <v>623</v>
      </c>
      <c r="F377" s="9" t="s">
        <v>277</v>
      </c>
      <c r="G377" s="9" t="s">
        <v>165</v>
      </c>
      <c r="H377" s="9" t="s">
        <v>277</v>
      </c>
      <c r="I377" s="9" t="s">
        <v>165</v>
      </c>
      <c r="J377" s="2" t="str">
        <f t="shared" si="15"/>
        <v>('au2000002','mn5000006','{"attr":{"insert":true,"update":true,"delete":true,"detail":true}}','N','SYSTEM',NOW(),'SYSTEM',NOW()),</v>
      </c>
    </row>
    <row r="378" spans="1:10" x14ac:dyDescent="0.35">
      <c r="A378" s="48">
        <v>44</v>
      </c>
      <c r="B378" s="9" t="s">
        <v>987</v>
      </c>
      <c r="C378" s="9" t="s">
        <v>995</v>
      </c>
      <c r="D378" s="9" t="s">
        <v>369</v>
      </c>
      <c r="E378" s="9" t="s">
        <v>623</v>
      </c>
      <c r="F378" s="9" t="s">
        <v>277</v>
      </c>
      <c r="G378" s="9" t="s">
        <v>165</v>
      </c>
      <c r="H378" s="9" t="s">
        <v>277</v>
      </c>
      <c r="I378" s="9" t="s">
        <v>165</v>
      </c>
      <c r="J378" s="2" t="str">
        <f t="shared" si="15"/>
        <v>('au2000002','mn5000007','{"attr":{"insert":true,"update":true,"delete":true,"detail":true}}','N','SYSTEM',NOW(),'SYSTEM',NOW()),</v>
      </c>
    </row>
    <row r="379" spans="1:10" x14ac:dyDescent="0.35">
      <c r="A379" s="48">
        <v>45</v>
      </c>
      <c r="B379" s="9" t="s">
        <v>987</v>
      </c>
      <c r="C379" s="9" t="s">
        <v>996</v>
      </c>
      <c r="D379" s="9" t="s">
        <v>369</v>
      </c>
      <c r="E379" s="9" t="s">
        <v>623</v>
      </c>
      <c r="F379" s="9" t="s">
        <v>277</v>
      </c>
      <c r="G379" s="9" t="s">
        <v>165</v>
      </c>
      <c r="H379" s="9" t="s">
        <v>277</v>
      </c>
      <c r="I379" s="9" t="s">
        <v>165</v>
      </c>
      <c r="J379" s="2" t="str">
        <f t="shared" si="15"/>
        <v>('au2000002','mn5000008','{"attr":{"insert":true,"update":true,"delete":true,"detail":true}}','N','SYSTEM',NOW(),'SYSTEM',NOW()),</v>
      </c>
    </row>
    <row r="380" spans="1:10" x14ac:dyDescent="0.35">
      <c r="A380" s="48">
        <v>46</v>
      </c>
      <c r="B380" s="9" t="s">
        <v>987</v>
      </c>
      <c r="C380" s="9" t="s">
        <v>997</v>
      </c>
      <c r="D380" s="9" t="s">
        <v>369</v>
      </c>
      <c r="E380" s="9" t="s">
        <v>623</v>
      </c>
      <c r="F380" s="9" t="s">
        <v>277</v>
      </c>
      <c r="G380" s="9" t="s">
        <v>165</v>
      </c>
      <c r="H380" s="9" t="s">
        <v>277</v>
      </c>
      <c r="I380" s="9" t="s">
        <v>165</v>
      </c>
      <c r="J380" s="2" t="str">
        <f t="shared" si="15"/>
        <v>('au2000002','mn5000009','{"attr":{"insert":true,"update":true,"delete":true,"detail":true}}','N','SYSTEM',NOW(),'SYSTEM',NOW()),</v>
      </c>
    </row>
    <row r="381" spans="1:10" x14ac:dyDescent="0.35">
      <c r="A381" s="48">
        <v>47</v>
      </c>
      <c r="B381" s="9" t="s">
        <v>987</v>
      </c>
      <c r="C381" s="9" t="s">
        <v>998</v>
      </c>
      <c r="D381" s="9" t="s">
        <v>369</v>
      </c>
      <c r="E381" s="9" t="s">
        <v>623</v>
      </c>
      <c r="F381" s="9" t="s">
        <v>277</v>
      </c>
      <c r="G381" s="9" t="s">
        <v>165</v>
      </c>
      <c r="H381" s="9" t="s">
        <v>277</v>
      </c>
      <c r="I381" s="9" t="s">
        <v>165</v>
      </c>
      <c r="J381" s="2" t="str">
        <f t="shared" si="15"/>
        <v>('au2000002','mn5000010','{"attr":{"insert":true,"update":true,"delete":true,"detail":true}}','N','SYSTEM',NOW(),'SYSTEM',NOW()),</v>
      </c>
    </row>
    <row r="382" spans="1:10" x14ac:dyDescent="0.35">
      <c r="A382" s="48">
        <v>48</v>
      </c>
      <c r="B382" s="9" t="s">
        <v>987</v>
      </c>
      <c r="C382" s="9" t="s">
        <v>999</v>
      </c>
      <c r="D382" s="9" t="s">
        <v>369</v>
      </c>
      <c r="E382" s="9" t="s">
        <v>623</v>
      </c>
      <c r="F382" s="9" t="s">
        <v>277</v>
      </c>
      <c r="G382" s="9" t="s">
        <v>165</v>
      </c>
      <c r="H382" s="9" t="s">
        <v>277</v>
      </c>
      <c r="I382" s="9" t="s">
        <v>165</v>
      </c>
      <c r="J382" s="2" t="str">
        <f t="shared" si="15"/>
        <v>('au2000002','mn5000011','{"attr":{"insert":true,"update":true,"delete":true,"detail":true}}','N','SYSTEM',NOW(),'SYSTEM',NOW());</v>
      </c>
    </row>
    <row r="383" spans="1:10" x14ac:dyDescent="0.35">
      <c r="A383" s="11"/>
      <c r="B383" s="10"/>
      <c r="C383" s="10"/>
      <c r="D383" s="10"/>
      <c r="E383" s="12"/>
      <c r="F383" s="12"/>
      <c r="G383" s="12"/>
      <c r="H383" s="12"/>
      <c r="I383" s="10"/>
    </row>
    <row r="384" spans="1:10" x14ac:dyDescent="0.35">
      <c r="A384" s="11"/>
      <c r="B384" s="10"/>
      <c r="C384" s="10"/>
      <c r="D384" s="10"/>
      <c r="E384" s="12"/>
      <c r="F384" s="12"/>
      <c r="G384" s="12"/>
      <c r="H384" s="12"/>
      <c r="I384" s="10"/>
    </row>
    <row r="385" spans="1:29" x14ac:dyDescent="0.35">
      <c r="A385" s="11"/>
      <c r="B385" s="10"/>
      <c r="C385" s="10"/>
      <c r="D385" s="10"/>
      <c r="E385" s="12"/>
      <c r="F385" s="12"/>
      <c r="G385" s="12"/>
      <c r="H385" s="12"/>
      <c r="I385" s="10"/>
    </row>
    <row r="386" spans="1:29" x14ac:dyDescent="0.35">
      <c r="A386" s="111" t="str">
        <f>VLOOKUP(C386,table!B:D,3,FALSE)</f>
        <v>사용자</v>
      </c>
      <c r="B386" s="111"/>
      <c r="C386" s="118" t="s">
        <v>30</v>
      </c>
      <c r="D386" s="119"/>
      <c r="E386" s="119"/>
      <c r="F386" s="119"/>
      <c r="G386" s="119"/>
      <c r="H386" s="120"/>
      <c r="I386" s="111" t="s">
        <v>162</v>
      </c>
    </row>
    <row r="387" spans="1:29" x14ac:dyDescent="0.35">
      <c r="A387" s="111"/>
      <c r="B387" s="111"/>
      <c r="C387" s="118" t="str">
        <f>VLOOKUP(C386,table!B:D,2,FALSE)</f>
        <v>T_USER_AUTH</v>
      </c>
      <c r="D387" s="119"/>
      <c r="E387" s="119"/>
      <c r="F387" s="119"/>
      <c r="G387" s="119"/>
      <c r="H387" s="120"/>
      <c r="I387" s="111"/>
    </row>
    <row r="388" spans="1:29" x14ac:dyDescent="0.35">
      <c r="A388" s="111" t="s">
        <v>163</v>
      </c>
      <c r="B388" s="8" t="s">
        <v>82</v>
      </c>
      <c r="C388" s="8" t="s">
        <v>49</v>
      </c>
      <c r="D388" s="8" t="s">
        <v>79</v>
      </c>
      <c r="E388" s="8" t="s">
        <v>61</v>
      </c>
      <c r="F388" s="8" t="s">
        <v>385</v>
      </c>
      <c r="G388" s="8" t="s">
        <v>88</v>
      </c>
      <c r="H388" s="8" t="s">
        <v>92</v>
      </c>
      <c r="I388" s="2" t="str">
        <f>"TRUNCATE TABLE "&amp;$C387&amp;";"</f>
        <v>TRUNCATE TABLE T_USER_AUTH;</v>
      </c>
    </row>
    <row r="389" spans="1:29" x14ac:dyDescent="0.35">
      <c r="A389" s="111"/>
      <c r="B389" s="8" t="s">
        <v>83</v>
      </c>
      <c r="C389" s="8" t="s">
        <v>50</v>
      </c>
      <c r="D389" s="8" t="s">
        <v>80</v>
      </c>
      <c r="E389" s="8" t="s">
        <v>62</v>
      </c>
      <c r="F389" s="8" t="s">
        <v>59</v>
      </c>
      <c r="G389" s="8" t="s">
        <v>89</v>
      </c>
      <c r="H389" s="8" t="s">
        <v>93</v>
      </c>
      <c r="I389" s="2" t="str">
        <f>"INSERT INTO "&amp;C387&amp;" ("&amp;B389&amp;","&amp;C389&amp;","&amp;D389&amp;","&amp;E389&amp;","&amp;F389&amp;","&amp;G389&amp;","&amp;H389&amp;") VALUES"</f>
        <v>INSERT INTO T_USER_AUTH (USER_ID,AUTH_ID,USE_YN,RGST_ID,RGST_DT,MODI_ID,MODI_DT) VALUES</v>
      </c>
    </row>
    <row r="390" spans="1:29" x14ac:dyDescent="0.35">
      <c r="A390" s="7">
        <v>1</v>
      </c>
      <c r="B390" s="9" t="s">
        <v>334</v>
      </c>
      <c r="C390" s="9" t="s">
        <v>1001</v>
      </c>
      <c r="D390" s="9" t="s">
        <v>32</v>
      </c>
      <c r="E390" s="9" t="s">
        <v>277</v>
      </c>
      <c r="F390" s="9" t="s">
        <v>165</v>
      </c>
      <c r="G390" s="9" t="s">
        <v>277</v>
      </c>
      <c r="H390" s="9" t="s">
        <v>165</v>
      </c>
      <c r="I390" s="2" t="str">
        <f t="shared" ref="I390:I404" si="16">"('"&amp;B390&amp;"','"&amp;C390&amp;"','"&amp;D390&amp;"','"&amp;E390&amp;"',"&amp;F390&amp;",'"&amp;G390&amp;"',"&amp;H390&amp;IF(A391="",");","),")</f>
        <v>('admin','au2000003','Y','SYSTEM',NOW(),'SYSTEM',NOW()),</v>
      </c>
    </row>
    <row r="391" spans="1:29" s="41" customFormat="1" x14ac:dyDescent="0.35">
      <c r="A391" s="7">
        <v>2</v>
      </c>
      <c r="B391" s="9" t="s">
        <v>335</v>
      </c>
      <c r="C391" s="9" t="s">
        <v>1001</v>
      </c>
      <c r="D391" s="9" t="s">
        <v>32</v>
      </c>
      <c r="E391" s="9" t="s">
        <v>277</v>
      </c>
      <c r="F391" s="9" t="s">
        <v>165</v>
      </c>
      <c r="G391" s="9" t="s">
        <v>277</v>
      </c>
      <c r="H391" s="9" t="s">
        <v>165</v>
      </c>
      <c r="I391" s="2" t="str">
        <f t="shared" si="16"/>
        <v>('test11','au2000003','Y','SYSTEM',NOW(),'SYSTEM',NOW()),</v>
      </c>
      <c r="J391"/>
      <c r="K391"/>
      <c r="L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</row>
    <row r="392" spans="1:29" x14ac:dyDescent="0.35">
      <c r="A392" s="23">
        <v>3</v>
      </c>
      <c r="B392" s="9" t="s">
        <v>336</v>
      </c>
      <c r="C392" s="9" t="s">
        <v>1001</v>
      </c>
      <c r="D392" s="9" t="s">
        <v>32</v>
      </c>
      <c r="E392" s="9" t="s">
        <v>277</v>
      </c>
      <c r="F392" s="9" t="s">
        <v>165</v>
      </c>
      <c r="G392" s="9" t="s">
        <v>277</v>
      </c>
      <c r="H392" s="9" t="s">
        <v>165</v>
      </c>
      <c r="I392" s="2" t="str">
        <f t="shared" si="16"/>
        <v>('test12','au2000003','Y','SYSTEM',NOW(),'SYSTEM',NOW()),</v>
      </c>
    </row>
    <row r="393" spans="1:29" x14ac:dyDescent="0.35">
      <c r="A393" s="23">
        <v>4</v>
      </c>
      <c r="B393" s="9" t="s">
        <v>345</v>
      </c>
      <c r="C393" s="9" t="s">
        <v>1001</v>
      </c>
      <c r="D393" s="9" t="s">
        <v>32</v>
      </c>
      <c r="E393" s="9" t="s">
        <v>277</v>
      </c>
      <c r="F393" s="9" t="s">
        <v>165</v>
      </c>
      <c r="G393" s="9" t="s">
        <v>277</v>
      </c>
      <c r="H393" s="9" t="s">
        <v>165</v>
      </c>
      <c r="I393" s="2" t="str">
        <f t="shared" si="16"/>
        <v>('test13','au2000003','Y','SYSTEM',NOW(),'SYSTEM',NOW()),</v>
      </c>
    </row>
    <row r="394" spans="1:29" x14ac:dyDescent="0.35">
      <c r="A394" s="23">
        <v>5</v>
      </c>
      <c r="B394" s="9" t="s">
        <v>346</v>
      </c>
      <c r="C394" s="9" t="s">
        <v>1001</v>
      </c>
      <c r="D394" s="9" t="s">
        <v>32</v>
      </c>
      <c r="E394" s="9" t="s">
        <v>277</v>
      </c>
      <c r="F394" s="9" t="s">
        <v>165</v>
      </c>
      <c r="G394" s="9" t="s">
        <v>277</v>
      </c>
      <c r="H394" s="9" t="s">
        <v>165</v>
      </c>
      <c r="I394" s="2" t="str">
        <f t="shared" si="16"/>
        <v>('test14','au2000003','Y','SYSTEM',NOW(),'SYSTEM',NOW()),</v>
      </c>
    </row>
    <row r="395" spans="1:29" x14ac:dyDescent="0.35">
      <c r="A395" s="23">
        <v>6</v>
      </c>
      <c r="B395" s="9" t="s">
        <v>347</v>
      </c>
      <c r="C395" s="9" t="s">
        <v>1001</v>
      </c>
      <c r="D395" s="9" t="s">
        <v>32</v>
      </c>
      <c r="E395" s="9" t="s">
        <v>277</v>
      </c>
      <c r="F395" s="9" t="s">
        <v>165</v>
      </c>
      <c r="G395" s="9" t="s">
        <v>277</v>
      </c>
      <c r="H395" s="9" t="s">
        <v>165</v>
      </c>
      <c r="I395" s="2" t="str">
        <f t="shared" si="16"/>
        <v>('test15','au2000003','Y','SYSTEM',NOW(),'SYSTEM',NOW()),</v>
      </c>
    </row>
    <row r="396" spans="1:29" x14ac:dyDescent="0.35">
      <c r="A396" s="23">
        <v>7</v>
      </c>
      <c r="B396" s="9" t="s">
        <v>337</v>
      </c>
      <c r="C396" s="9" t="s">
        <v>988</v>
      </c>
      <c r="D396" s="9" t="s">
        <v>32</v>
      </c>
      <c r="E396" s="9" t="s">
        <v>277</v>
      </c>
      <c r="F396" s="9" t="s">
        <v>165</v>
      </c>
      <c r="G396" s="9" t="s">
        <v>277</v>
      </c>
      <c r="H396" s="9" t="s">
        <v>165</v>
      </c>
      <c r="I396" s="2" t="str">
        <f t="shared" si="16"/>
        <v>('test21','au2000001','Y','SYSTEM',NOW(),'SYSTEM',NOW()),</v>
      </c>
    </row>
    <row r="397" spans="1:29" x14ac:dyDescent="0.35">
      <c r="A397" s="23">
        <v>8</v>
      </c>
      <c r="B397" s="9" t="s">
        <v>338</v>
      </c>
      <c r="C397" s="9" t="s">
        <v>988</v>
      </c>
      <c r="D397" s="9" t="s">
        <v>32</v>
      </c>
      <c r="E397" s="9" t="s">
        <v>277</v>
      </c>
      <c r="F397" s="9" t="s">
        <v>165</v>
      </c>
      <c r="G397" s="9" t="s">
        <v>277</v>
      </c>
      <c r="H397" s="9" t="s">
        <v>165</v>
      </c>
      <c r="I397" s="2" t="str">
        <f t="shared" si="16"/>
        <v>('test22','au2000001','Y','SYSTEM',NOW(),'SYSTEM',NOW()),</v>
      </c>
    </row>
    <row r="398" spans="1:29" x14ac:dyDescent="0.35">
      <c r="A398" s="23">
        <v>9</v>
      </c>
      <c r="B398" s="9" t="s">
        <v>339</v>
      </c>
      <c r="C398" s="9" t="s">
        <v>988</v>
      </c>
      <c r="D398" s="9" t="s">
        <v>32</v>
      </c>
      <c r="E398" s="9" t="s">
        <v>277</v>
      </c>
      <c r="F398" s="9" t="s">
        <v>165</v>
      </c>
      <c r="G398" s="9" t="s">
        <v>277</v>
      </c>
      <c r="H398" s="9" t="s">
        <v>165</v>
      </c>
      <c r="I398" s="2" t="str">
        <f t="shared" si="16"/>
        <v>('test23','au2000001','Y','SYSTEM',NOW(),'SYSTEM',NOW()),</v>
      </c>
    </row>
    <row r="399" spans="1:29" x14ac:dyDescent="0.35">
      <c r="A399" s="23">
        <v>10</v>
      </c>
      <c r="B399" s="9" t="s">
        <v>340</v>
      </c>
      <c r="C399" s="9" t="s">
        <v>988</v>
      </c>
      <c r="D399" s="9" t="s">
        <v>32</v>
      </c>
      <c r="E399" s="9" t="s">
        <v>277</v>
      </c>
      <c r="F399" s="9" t="s">
        <v>165</v>
      </c>
      <c r="G399" s="9" t="s">
        <v>277</v>
      </c>
      <c r="H399" s="9" t="s">
        <v>165</v>
      </c>
      <c r="I399" s="2" t="str">
        <f t="shared" si="16"/>
        <v>('test24','au2000001','Y','SYSTEM',NOW(),'SYSTEM',NOW()),</v>
      </c>
    </row>
    <row r="400" spans="1:29" x14ac:dyDescent="0.35">
      <c r="A400" s="23">
        <v>11</v>
      </c>
      <c r="B400" s="9" t="s">
        <v>341</v>
      </c>
      <c r="C400" s="9" t="s">
        <v>988</v>
      </c>
      <c r="D400" s="9" t="s">
        <v>32</v>
      </c>
      <c r="E400" s="9" t="s">
        <v>277</v>
      </c>
      <c r="F400" s="9" t="s">
        <v>165</v>
      </c>
      <c r="G400" s="9" t="s">
        <v>277</v>
      </c>
      <c r="H400" s="9" t="s">
        <v>165</v>
      </c>
      <c r="I400" s="2" t="str">
        <f t="shared" si="16"/>
        <v>('test25','au2000001','Y','SYSTEM',NOW(),'SYSTEM',NOW()),</v>
      </c>
    </row>
    <row r="401" spans="1:29" x14ac:dyDescent="0.35">
      <c r="A401" s="23">
        <v>12</v>
      </c>
      <c r="B401" s="9" t="s">
        <v>351</v>
      </c>
      <c r="C401" s="9" t="s">
        <v>1000</v>
      </c>
      <c r="D401" s="9" t="s">
        <v>32</v>
      </c>
      <c r="E401" s="9" t="s">
        <v>277</v>
      </c>
      <c r="F401" s="9" t="s">
        <v>165</v>
      </c>
      <c r="G401" s="9" t="s">
        <v>277</v>
      </c>
      <c r="H401" s="9" t="s">
        <v>165</v>
      </c>
      <c r="I401" s="2" t="str">
        <f t="shared" si="16"/>
        <v>('test26','au2000002','Y','SYSTEM',NOW(),'SYSTEM',NOW()),</v>
      </c>
    </row>
    <row r="402" spans="1:29" x14ac:dyDescent="0.35">
      <c r="A402" s="23">
        <v>13</v>
      </c>
      <c r="B402" s="9" t="s">
        <v>352</v>
      </c>
      <c r="C402" s="9" t="s">
        <v>1000</v>
      </c>
      <c r="D402" s="9" t="s">
        <v>32</v>
      </c>
      <c r="E402" s="9" t="s">
        <v>277</v>
      </c>
      <c r="F402" s="9" t="s">
        <v>165</v>
      </c>
      <c r="G402" s="9" t="s">
        <v>277</v>
      </c>
      <c r="H402" s="9" t="s">
        <v>165</v>
      </c>
      <c r="I402" s="2" t="str">
        <f t="shared" si="16"/>
        <v>('test27','au2000002','Y','SYSTEM',NOW(),'SYSTEM',NOW()),</v>
      </c>
    </row>
    <row r="403" spans="1:29" x14ac:dyDescent="0.35">
      <c r="A403" s="23">
        <v>14</v>
      </c>
      <c r="B403" s="9" t="s">
        <v>353</v>
      </c>
      <c r="C403" s="9" t="s">
        <v>1000</v>
      </c>
      <c r="D403" s="9" t="s">
        <v>32</v>
      </c>
      <c r="E403" s="9" t="s">
        <v>277</v>
      </c>
      <c r="F403" s="9" t="s">
        <v>165</v>
      </c>
      <c r="G403" s="9" t="s">
        <v>277</v>
      </c>
      <c r="H403" s="9" t="s">
        <v>165</v>
      </c>
      <c r="I403" s="2" t="str">
        <f t="shared" si="16"/>
        <v>('test28','au2000002','Y','SYSTEM',NOW(),'SYSTEM',NOW()),</v>
      </c>
    </row>
    <row r="404" spans="1:29" x14ac:dyDescent="0.35">
      <c r="A404" s="23">
        <v>15</v>
      </c>
      <c r="B404" s="9" t="s">
        <v>354</v>
      </c>
      <c r="C404" s="9" t="s">
        <v>1000</v>
      </c>
      <c r="D404" s="9" t="s">
        <v>32</v>
      </c>
      <c r="E404" s="9" t="s">
        <v>277</v>
      </c>
      <c r="F404" s="9" t="s">
        <v>165</v>
      </c>
      <c r="G404" s="9" t="s">
        <v>277</v>
      </c>
      <c r="H404" s="9" t="s">
        <v>165</v>
      </c>
      <c r="I404" s="2" t="str">
        <f t="shared" si="16"/>
        <v>('test29','au2000002','Y','SYSTEM',NOW(),'SYSTEM',NOW());</v>
      </c>
    </row>
    <row r="408" spans="1:29" x14ac:dyDescent="0.35">
      <c r="A408" s="111" t="str">
        <f>VLOOKUP(C408,table!B:D,3,FALSE)</f>
        <v>사용자</v>
      </c>
      <c r="B408" s="111"/>
      <c r="C408" s="112" t="s">
        <v>119</v>
      </c>
      <c r="D408" s="112"/>
      <c r="E408" s="112"/>
      <c r="F408" s="112"/>
      <c r="G408" s="112"/>
      <c r="H408" s="112"/>
      <c r="I408" s="112"/>
      <c r="J408" s="112"/>
      <c r="K408" s="111" t="s">
        <v>162</v>
      </c>
    </row>
    <row r="409" spans="1:29" x14ac:dyDescent="0.35">
      <c r="A409" s="111"/>
      <c r="B409" s="111"/>
      <c r="C409" s="112" t="str">
        <f>VLOOKUP(C408,table!B:D,2,FALSE)</f>
        <v>T_USER_SYS_AUTH</v>
      </c>
      <c r="D409" s="112"/>
      <c r="E409" s="112"/>
      <c r="F409" s="112"/>
      <c r="G409" s="112"/>
      <c r="H409" s="112"/>
      <c r="I409" s="112"/>
      <c r="J409" s="112"/>
      <c r="K409" s="111"/>
    </row>
    <row r="410" spans="1:29" x14ac:dyDescent="0.35">
      <c r="A410" s="111" t="s">
        <v>163</v>
      </c>
      <c r="B410" s="69" t="s">
        <v>49</v>
      </c>
      <c r="C410" s="69" t="s">
        <v>365</v>
      </c>
      <c r="D410" s="69" t="s">
        <v>52</v>
      </c>
      <c r="E410" s="69" t="s">
        <v>54</v>
      </c>
      <c r="F410" s="69" t="s">
        <v>79</v>
      </c>
      <c r="G410" s="69" t="s">
        <v>61</v>
      </c>
      <c r="H410" s="69" t="s">
        <v>386</v>
      </c>
      <c r="I410" s="69" t="s">
        <v>88</v>
      </c>
      <c r="J410" s="69" t="s">
        <v>92</v>
      </c>
      <c r="K410" s="2" t="str">
        <f>"TRUNCATE TABLE "&amp;$C409&amp;";"</f>
        <v>TRUNCATE TABLE T_USER_SYS_AUTH;</v>
      </c>
    </row>
    <row r="411" spans="1:29" x14ac:dyDescent="0.35">
      <c r="A411" s="111"/>
      <c r="B411" s="69" t="s">
        <v>50</v>
      </c>
      <c r="C411" s="69" t="s">
        <v>366</v>
      </c>
      <c r="D411" s="69" t="s">
        <v>53</v>
      </c>
      <c r="E411" s="69" t="s">
        <v>55</v>
      </c>
      <c r="F411" s="69" t="s">
        <v>80</v>
      </c>
      <c r="G411" s="69" t="s">
        <v>62</v>
      </c>
      <c r="H411" s="69" t="s">
        <v>59</v>
      </c>
      <c r="I411" s="69" t="s">
        <v>89</v>
      </c>
      <c r="J411" s="69" t="s">
        <v>93</v>
      </c>
      <c r="K411" s="2" t="str">
        <f>"INSERT INTO "&amp;C409&amp;" ("&amp;B411&amp;","&amp;C411&amp;","&amp;D411&amp;","&amp;E411&amp;","&amp;F411&amp;","&amp;G411&amp;","&amp;H411&amp;","&amp;I411&amp;","&amp;J411&amp;") VALUES"</f>
        <v>INSERT INTO T_USER_SYS_AUTH (AUTH_ID,AUTH_CL,AUTH_NM,AUTH_DSC,USE_YN,RGST_ID,RGST_DT,MODI_ID,MODI_DT) VALUES</v>
      </c>
    </row>
    <row r="412" spans="1:29" x14ac:dyDescent="0.35">
      <c r="A412" s="36">
        <v>1</v>
      </c>
      <c r="B412" s="9" t="s">
        <v>988</v>
      </c>
      <c r="C412" s="9" t="s">
        <v>624</v>
      </c>
      <c r="D412" s="9" t="s">
        <v>557</v>
      </c>
      <c r="E412" s="9" t="s">
        <v>557</v>
      </c>
      <c r="F412" s="9" t="s">
        <v>32</v>
      </c>
      <c r="G412" s="9" t="s">
        <v>277</v>
      </c>
      <c r="H412" s="9" t="s">
        <v>165</v>
      </c>
      <c r="I412" s="9" t="s">
        <v>277</v>
      </c>
      <c r="J412" s="9" t="s">
        <v>165</v>
      </c>
      <c r="K412" s="2" t="str">
        <f>"('"&amp;B412&amp;"','"&amp;C412&amp;"','"&amp;D412&amp;"','"&amp;E412&amp;"','"&amp;F412&amp;"','"&amp;G412&amp;"',"&amp;H412&amp;",'"&amp;I412&amp;"',"&amp;J412&amp;IF(A413="",");","),")</f>
        <v>('au2000001','A','관리자','관리자','Y','SYSTEM',NOW(),'SYSTEM',NOW()),</v>
      </c>
    </row>
    <row r="413" spans="1:29" x14ac:dyDescent="0.35">
      <c r="A413" s="36">
        <v>2</v>
      </c>
      <c r="B413" s="9" t="s">
        <v>1000</v>
      </c>
      <c r="C413" s="9" t="s">
        <v>179</v>
      </c>
      <c r="D413" s="9" t="s">
        <v>588</v>
      </c>
      <c r="E413" s="9" t="s">
        <v>588</v>
      </c>
      <c r="F413" s="9" t="s">
        <v>32</v>
      </c>
      <c r="G413" s="9" t="s">
        <v>277</v>
      </c>
      <c r="H413" s="9" t="s">
        <v>165</v>
      </c>
      <c r="I413" s="9" t="s">
        <v>277</v>
      </c>
      <c r="J413" s="9" t="s">
        <v>165</v>
      </c>
      <c r="K413" s="2" t="str">
        <f>"('"&amp;B413&amp;"','"&amp;C413&amp;"','"&amp;D413&amp;"','"&amp;E413&amp;"','"&amp;F413&amp;"','"&amp;G413&amp;"',"&amp;H413&amp;",'"&amp;I413&amp;"',"&amp;J413&amp;IF(A414="",");","),")</f>
        <v>('au2000002','N','일반','일반','Y','SYSTEM',NOW(),'SYSTEM',NOW()),</v>
      </c>
    </row>
    <row r="414" spans="1:29" x14ac:dyDescent="0.35">
      <c r="A414" s="36">
        <v>3</v>
      </c>
      <c r="B414" s="9" t="s">
        <v>1001</v>
      </c>
      <c r="C414" s="9" t="s">
        <v>1003</v>
      </c>
      <c r="D414" s="9" t="s">
        <v>1002</v>
      </c>
      <c r="E414" s="9" t="s">
        <v>1002</v>
      </c>
      <c r="F414" s="9" t="s">
        <v>32</v>
      </c>
      <c r="G414" s="9" t="s">
        <v>277</v>
      </c>
      <c r="H414" s="9" t="s">
        <v>165</v>
      </c>
      <c r="I414" s="9" t="s">
        <v>277</v>
      </c>
      <c r="J414" s="9" t="s">
        <v>165</v>
      </c>
      <c r="K414" s="2" t="str">
        <f>"('"&amp;B414&amp;"','"&amp;C414&amp;"','"&amp;D414&amp;"','"&amp;E414&amp;"','"&amp;F414&amp;"','"&amp;G414&amp;"',"&amp;H414&amp;",'"&amp;I414&amp;"',"&amp;J414&amp;IF(A416="",");","),")</f>
        <v>('au2000003','G','손님','손님','Y','SYSTEM',NOW(),'SYSTEM',NOW());</v>
      </c>
    </row>
    <row r="415" spans="1:29" x14ac:dyDescent="0.35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0"/>
      <c r="L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7" spans="1:18" x14ac:dyDescent="0.35">
      <c r="M417"/>
    </row>
    <row r="418" spans="1:18" x14ac:dyDescent="0.35">
      <c r="A418" s="111" t="str">
        <f>VLOOKUP(C418,table!B:D,3,FALSE)</f>
        <v>관리자</v>
      </c>
      <c r="B418" s="111"/>
      <c r="C418" s="112" t="s">
        <v>738</v>
      </c>
      <c r="D418" s="112"/>
      <c r="E418" s="112"/>
      <c r="F418" s="112"/>
      <c r="G418" s="112"/>
      <c r="H418" s="112"/>
      <c r="I418" s="112"/>
      <c r="J418" s="112"/>
      <c r="K418" s="111" t="s">
        <v>162</v>
      </c>
      <c r="L418" s="41"/>
      <c r="N418" s="41"/>
      <c r="O418" s="41"/>
      <c r="P418" s="41"/>
      <c r="Q418" s="41"/>
      <c r="R418" s="41"/>
    </row>
    <row r="419" spans="1:18" x14ac:dyDescent="0.35">
      <c r="A419" s="111"/>
      <c r="B419" s="111"/>
      <c r="C419" s="112" t="str">
        <f>VLOOKUP(C418,table!B:D,2,FALSE)</f>
        <v>T_DOMAIN</v>
      </c>
      <c r="D419" s="112"/>
      <c r="E419" s="112"/>
      <c r="F419" s="112"/>
      <c r="G419" s="112"/>
      <c r="H419" s="112"/>
      <c r="I419" s="112"/>
      <c r="J419" s="112"/>
      <c r="K419" s="111"/>
      <c r="L419" s="41"/>
      <c r="N419" s="41"/>
      <c r="O419" s="41"/>
      <c r="P419" s="41"/>
      <c r="Q419" s="41"/>
      <c r="R419" s="41"/>
    </row>
    <row r="420" spans="1:18" x14ac:dyDescent="0.35">
      <c r="A420" s="111" t="s">
        <v>2</v>
      </c>
      <c r="B420" s="69" t="s">
        <v>947</v>
      </c>
      <c r="C420" s="69" t="s">
        <v>950</v>
      </c>
      <c r="D420" s="69" t="s">
        <v>16</v>
      </c>
      <c r="E420" s="69" t="s">
        <v>958</v>
      </c>
      <c r="F420" s="69" t="s">
        <v>946</v>
      </c>
      <c r="G420" s="69" t="s">
        <v>79</v>
      </c>
      <c r="H420" s="69" t="s">
        <v>61</v>
      </c>
      <c r="I420" s="69" t="s">
        <v>386</v>
      </c>
      <c r="J420" s="69" t="s">
        <v>88</v>
      </c>
      <c r="K420" s="69" t="s">
        <v>92</v>
      </c>
      <c r="L420" s="2" t="str">
        <f>"TRUNCATE TABLE "&amp;$C419&amp;";"</f>
        <v>TRUNCATE TABLE T_DOMAIN;</v>
      </c>
      <c r="M420"/>
    </row>
    <row r="421" spans="1:18" x14ac:dyDescent="0.35">
      <c r="A421" s="111"/>
      <c r="B421" s="69" t="str">
        <f>VLOOKUP(B$420,domain!$B:$D,2,FALSE)</f>
        <v>DOMAIN_ID</v>
      </c>
      <c r="C421" s="69" t="str">
        <f>VLOOKUP(C$420,domain!$B:$D,2,FALSE)</f>
        <v>DOMAIN_CODE</v>
      </c>
      <c r="D421" s="69" t="e">
        <f>VLOOKUP(D$420,domain!$B3:$D500,2,FALSE)</f>
        <v>#N/A</v>
      </c>
      <c r="E421" s="69" t="str">
        <f>VLOOKUP(E$420,domain!$B3:$D500,2,FALSE)</f>
        <v>DOMAIN_DEC</v>
      </c>
      <c r="F421" s="69" t="e">
        <f>VLOOKUP(F$420,domain!$B:$D,2,FALSE)</f>
        <v>#N/A</v>
      </c>
      <c r="G421" s="69" t="str">
        <f>VLOOKUP(G$420,domain!$B:$D,2,FALSE)</f>
        <v>USE_YN</v>
      </c>
      <c r="H421" s="69" t="str">
        <f>VLOOKUP(H$420,domain!$B:$D,2,FALSE)</f>
        <v>RGST_ID</v>
      </c>
      <c r="I421" s="69" t="e">
        <f>VLOOKUP(#REF!,domain!$B:$D,2,FALSE)</f>
        <v>#REF!</v>
      </c>
      <c r="J421" s="69" t="e">
        <f>VLOOKUP(#REF!,domain!$B:$D,2,FALSE)</f>
        <v>#REF!</v>
      </c>
      <c r="K421" s="69" t="e">
        <f>VLOOKUP(#REF!,domain!$B:$D,2,FALSE)</f>
        <v>#REF!</v>
      </c>
      <c r="L421" s="2" t="e">
        <f>"INSERT INTO "&amp;D419&amp;" ("&amp;C421&amp;","&amp;D421&amp;","&amp;E421&amp;","&amp;F421&amp;","&amp;G421&amp;","&amp;H421&amp;","&amp;I421&amp;","&amp;J421&amp;","&amp;K421&amp;") VALUES"</f>
        <v>#N/A</v>
      </c>
      <c r="M421"/>
    </row>
    <row r="422" spans="1:18" x14ac:dyDescent="0.35">
      <c r="A422" s="51">
        <v>1</v>
      </c>
      <c r="B422" s="9"/>
      <c r="C422" s="9"/>
      <c r="D422" s="9"/>
      <c r="E422" s="9"/>
      <c r="F422" s="9"/>
      <c r="G422" s="9" t="s">
        <v>32</v>
      </c>
      <c r="H422" s="9" t="s">
        <v>277</v>
      </c>
      <c r="I422" s="9" t="s">
        <v>165</v>
      </c>
      <c r="J422" s="9" t="s">
        <v>277</v>
      </c>
      <c r="K422" s="9" t="s">
        <v>165</v>
      </c>
      <c r="L422" s="2" t="str">
        <f>"('"&amp;C422&amp;"','"&amp;D422&amp;"','"&amp;E422&amp;"','"&amp;F422&amp;"','"&amp;G422&amp;"','"&amp;H422&amp;"',"&amp;I422&amp;",'"&amp;J422&amp;"',"&amp;K422&amp;IF(B423="",");","),")</f>
        <v>('','','','','Y','SYSTEM',NOW(),'SYSTEM',NOW());</v>
      </c>
      <c r="M422"/>
    </row>
    <row r="423" spans="1:18" x14ac:dyDescent="0.35">
      <c r="A423" s="51">
        <v>2</v>
      </c>
      <c r="B423" s="9"/>
      <c r="C423" s="9"/>
      <c r="D423" s="9"/>
      <c r="E423" s="9"/>
      <c r="F423" s="9"/>
      <c r="G423" s="9" t="s">
        <v>32</v>
      </c>
      <c r="H423" s="9" t="s">
        <v>277</v>
      </c>
      <c r="I423" s="9" t="s">
        <v>165</v>
      </c>
      <c r="J423" s="9" t="s">
        <v>277</v>
      </c>
      <c r="K423" s="9" t="s">
        <v>165</v>
      </c>
      <c r="L423" s="2" t="str">
        <f t="shared" ref="L423:L424" si="17">"('"&amp;C423&amp;"','"&amp;D423&amp;"','"&amp;E423&amp;"','"&amp;F423&amp;"','"&amp;G423&amp;"','"&amp;H423&amp;"',"&amp;I423&amp;",'"&amp;J423&amp;"',"&amp;K423&amp;IF(B424="",");","),")</f>
        <v>('','','','','Y','SYSTEM',NOW(),'SYSTEM',NOW());</v>
      </c>
      <c r="M423"/>
    </row>
    <row r="424" spans="1:18" x14ac:dyDescent="0.35">
      <c r="A424" s="51">
        <v>3</v>
      </c>
      <c r="B424" s="9"/>
      <c r="C424" s="9"/>
      <c r="D424" s="9"/>
      <c r="E424" s="9"/>
      <c r="F424" s="9"/>
      <c r="G424" s="9" t="s">
        <v>32</v>
      </c>
      <c r="H424" s="9" t="s">
        <v>277</v>
      </c>
      <c r="I424" s="9" t="s">
        <v>165</v>
      </c>
      <c r="J424" s="9" t="s">
        <v>277</v>
      </c>
      <c r="K424" s="9" t="s">
        <v>165</v>
      </c>
      <c r="L424" s="2" t="str">
        <f t="shared" si="17"/>
        <v>('','','','','Y','SYSTEM',NOW(),'SYSTEM',NOW());</v>
      </c>
      <c r="M424"/>
    </row>
    <row r="425" spans="1:18" x14ac:dyDescent="0.35">
      <c r="M425"/>
    </row>
    <row r="426" spans="1:18" x14ac:dyDescent="0.35">
      <c r="M426"/>
    </row>
    <row r="427" spans="1:18" x14ac:dyDescent="0.35">
      <c r="M427"/>
    </row>
    <row r="428" spans="1:18" x14ac:dyDescent="0.35">
      <c r="M428"/>
    </row>
    <row r="429" spans="1:18" x14ac:dyDescent="0.35">
      <c r="M429"/>
    </row>
    <row r="430" spans="1:18" x14ac:dyDescent="0.35">
      <c r="M430"/>
    </row>
    <row r="431" spans="1:18" x14ac:dyDescent="0.35">
      <c r="M431"/>
    </row>
    <row r="432" spans="1:18" x14ac:dyDescent="0.35">
      <c r="M432"/>
    </row>
    <row r="433" spans="13:13" x14ac:dyDescent="0.35">
      <c r="M433"/>
    </row>
    <row r="434" spans="13:13" x14ac:dyDescent="0.35">
      <c r="M434"/>
    </row>
    <row r="435" spans="13:13" x14ac:dyDescent="0.35">
      <c r="M435"/>
    </row>
    <row r="436" spans="13:13" x14ac:dyDescent="0.35">
      <c r="M436"/>
    </row>
    <row r="437" spans="13:13" x14ac:dyDescent="0.35">
      <c r="M437"/>
    </row>
    <row r="438" spans="13:13" x14ac:dyDescent="0.35">
      <c r="M438"/>
    </row>
    <row r="439" spans="13:13" x14ac:dyDescent="0.35">
      <c r="M439"/>
    </row>
    <row r="440" spans="13:13" x14ac:dyDescent="0.35">
      <c r="M440"/>
    </row>
    <row r="441" spans="13:13" x14ac:dyDescent="0.35">
      <c r="M441"/>
    </row>
    <row r="442" spans="13:13" x14ac:dyDescent="0.35">
      <c r="M442"/>
    </row>
    <row r="443" spans="13:13" x14ac:dyDescent="0.35">
      <c r="M443"/>
    </row>
    <row r="444" spans="13:13" x14ac:dyDescent="0.35">
      <c r="M444"/>
    </row>
    <row r="445" spans="13:13" x14ac:dyDescent="0.35">
      <c r="M445"/>
    </row>
    <row r="446" spans="13:13" x14ac:dyDescent="0.35">
      <c r="M446"/>
    </row>
    <row r="447" spans="13:13" x14ac:dyDescent="0.35">
      <c r="M447"/>
    </row>
    <row r="448" spans="13:13" x14ac:dyDescent="0.35">
      <c r="M448"/>
    </row>
    <row r="449" spans="13:13" x14ac:dyDescent="0.35">
      <c r="M449"/>
    </row>
    <row r="450" spans="13:13" x14ac:dyDescent="0.35">
      <c r="M450"/>
    </row>
    <row r="451" spans="13:13" x14ac:dyDescent="0.35">
      <c r="M451"/>
    </row>
    <row r="452" spans="13:13" x14ac:dyDescent="0.35">
      <c r="M452"/>
    </row>
    <row r="453" spans="13:13" x14ac:dyDescent="0.35">
      <c r="M453"/>
    </row>
    <row r="454" spans="13:13" x14ac:dyDescent="0.35">
      <c r="M454"/>
    </row>
    <row r="455" spans="13:13" x14ac:dyDescent="0.35">
      <c r="M455"/>
    </row>
    <row r="456" spans="13:13" x14ac:dyDescent="0.35">
      <c r="M456"/>
    </row>
  </sheetData>
  <mergeCells count="93">
    <mergeCell ref="P252:P253"/>
    <mergeCell ref="M266:M267"/>
    <mergeCell ref="C267:L267"/>
    <mergeCell ref="C266:L266"/>
    <mergeCell ref="J177:J178"/>
    <mergeCell ref="C252:O252"/>
    <mergeCell ref="C253:O253"/>
    <mergeCell ref="C188:M188"/>
    <mergeCell ref="C187:M187"/>
    <mergeCell ref="A186:M186"/>
    <mergeCell ref="N187:N188"/>
    <mergeCell ref="A252:B253"/>
    <mergeCell ref="A254:A255"/>
    <mergeCell ref="A266:B267"/>
    <mergeCell ref="A187:B188"/>
    <mergeCell ref="P310:P311"/>
    <mergeCell ref="K408:K409"/>
    <mergeCell ref="C310:O310"/>
    <mergeCell ref="C348:I348"/>
    <mergeCell ref="C347:I347"/>
    <mergeCell ref="J347:J348"/>
    <mergeCell ref="C387:H387"/>
    <mergeCell ref="C311:N311"/>
    <mergeCell ref="I386:I387"/>
    <mergeCell ref="C386:H386"/>
    <mergeCell ref="C409:J409"/>
    <mergeCell ref="C408:J408"/>
    <mergeCell ref="A3:B4"/>
    <mergeCell ref="C3:G3"/>
    <mergeCell ref="H3:H4"/>
    <mergeCell ref="C4:G4"/>
    <mergeCell ref="A5:A6"/>
    <mergeCell ref="L64:L65"/>
    <mergeCell ref="C151:J151"/>
    <mergeCell ref="C150:J150"/>
    <mergeCell ref="K150:K151"/>
    <mergeCell ref="A228:A229"/>
    <mergeCell ref="A225:F225"/>
    <mergeCell ref="C227:E227"/>
    <mergeCell ref="C226:E226"/>
    <mergeCell ref="A189:A190"/>
    <mergeCell ref="A226:B227"/>
    <mergeCell ref="F226:F227"/>
    <mergeCell ref="C65:K65"/>
    <mergeCell ref="C64:K64"/>
    <mergeCell ref="A179:A180"/>
    <mergeCell ref="J168:J169"/>
    <mergeCell ref="C169:I169"/>
    <mergeCell ref="A64:B65"/>
    <mergeCell ref="A150:B151"/>
    <mergeCell ref="A168:B169"/>
    <mergeCell ref="A177:B178"/>
    <mergeCell ref="A170:A171"/>
    <mergeCell ref="A152:A153"/>
    <mergeCell ref="A66:A67"/>
    <mergeCell ref="A420:A421"/>
    <mergeCell ref="A410:A411"/>
    <mergeCell ref="A349:A350"/>
    <mergeCell ref="A347:B348"/>
    <mergeCell ref="A408:B409"/>
    <mergeCell ref="A386:B387"/>
    <mergeCell ref="A388:A389"/>
    <mergeCell ref="A418:B419"/>
    <mergeCell ref="C418:J418"/>
    <mergeCell ref="K418:K419"/>
    <mergeCell ref="C419:J419"/>
    <mergeCell ref="C168:I168"/>
    <mergeCell ref="C178:I178"/>
    <mergeCell ref="C177:I177"/>
    <mergeCell ref="A197:AC197"/>
    <mergeCell ref="A198:B199"/>
    <mergeCell ref="C198:AB198"/>
    <mergeCell ref="AC198:AC199"/>
    <mergeCell ref="C199:AB199"/>
    <mergeCell ref="M276:M277"/>
    <mergeCell ref="A268:A269"/>
    <mergeCell ref="A310:B311"/>
    <mergeCell ref="C301:J301"/>
    <mergeCell ref="C288:H288"/>
    <mergeCell ref="A312:A313"/>
    <mergeCell ref="C277:L277"/>
    <mergeCell ref="A200:A201"/>
    <mergeCell ref="A302:A303"/>
    <mergeCell ref="A300:B301"/>
    <mergeCell ref="A289:A290"/>
    <mergeCell ref="A287:B288"/>
    <mergeCell ref="C287:H287"/>
    <mergeCell ref="A276:B277"/>
    <mergeCell ref="A278:A279"/>
    <mergeCell ref="C276:L276"/>
    <mergeCell ref="K300:K301"/>
    <mergeCell ref="I287:I288"/>
    <mergeCell ref="C300:J30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2021-12-08T09:26:24Z</dcterms:modified>
</cp:coreProperties>
</file>